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8370" activeTab="1"/>
  </bookViews>
  <sheets>
    <sheet name="Estudo Inicial PADs" sheetId="7" r:id="rId1"/>
    <sheet name="LISTA_TRAMITES" sheetId="1" r:id="rId2"/>
    <sheet name="LISTAFERIADOS" sheetId="8" r:id="rId3"/>
    <sheet name="CalculoGanhoDias" sheetId="2" r:id="rId4"/>
    <sheet name="GRAFICOS DINAMICOS -MEASURE" sheetId="4" r:id="rId5"/>
    <sheet name="LISTA_TRAMITES_SETORES_REL" sheetId="6" r:id="rId6"/>
  </sheets>
  <externalReferences>
    <externalReference r:id="rId7"/>
  </externalReferences>
  <definedNames>
    <definedName name="_xlnm._FilterDatabase" localSheetId="5" hidden="1">LISTA_TRAMITES_SETORES_REL!$A$1:$J$278</definedName>
  </definedNames>
  <calcPr calcId="152511"/>
  <pivotCaches>
    <pivotCache cacheId="0" r:id="rId8"/>
    <pivotCache cacheId="8" r:id="rId9"/>
  </pivotCaches>
</workbook>
</file>

<file path=xl/calcChain.xml><?xml version="1.0" encoding="utf-8"?>
<calcChain xmlns="http://schemas.openxmlformats.org/spreadsheetml/2006/main">
  <c r="R18" i="1" l="1"/>
  <c r="O9" i="1"/>
  <c r="O10" i="1"/>
  <c r="O11" i="1"/>
  <c r="O12" i="1"/>
  <c r="O13" i="1"/>
  <c r="O14" i="1"/>
  <c r="O15" i="1"/>
  <c r="O16" i="1"/>
  <c r="O17" i="1"/>
  <c r="O8" i="1"/>
  <c r="Q18" i="1"/>
  <c r="M5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N1700" i="1" l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O3" i="1" s="1"/>
  <c r="I1" i="1"/>
  <c r="I2" i="8" l="1"/>
  <c r="M44" i="4" l="1"/>
  <c r="M42" i="4"/>
  <c r="M36" i="4"/>
  <c r="M34" i="4"/>
  <c r="F31" i="2"/>
  <c r="F22" i="2"/>
  <c r="F16" i="2"/>
  <c r="F39" i="2"/>
  <c r="L42" i="4" l="1"/>
  <c r="D73" i="4" s="1"/>
  <c r="H49" i="4"/>
  <c r="H50" i="4"/>
  <c r="G7" i="2" l="1"/>
  <c r="G8" i="2"/>
  <c r="H48" i="4" l="1"/>
  <c r="H47" i="4"/>
  <c r="H46" i="4"/>
  <c r="L44" i="4" s="1"/>
  <c r="H40" i="4"/>
  <c r="H39" i="4"/>
  <c r="H38" i="4"/>
  <c r="H37" i="4"/>
  <c r="L34" i="4"/>
  <c r="D72" i="4" s="1"/>
  <c r="D74" i="4" s="1"/>
  <c r="G13" i="2"/>
  <c r="G12" i="2"/>
  <c r="G11" i="2"/>
  <c r="G10" i="2"/>
  <c r="G9" i="2"/>
  <c r="G6" i="2"/>
  <c r="G5" i="2"/>
  <c r="G4" i="2"/>
  <c r="F17" i="2" s="1"/>
  <c r="K1700" i="1"/>
  <c r="L1700" i="1" s="1"/>
  <c r="E1700" i="1"/>
  <c r="K1699" i="1"/>
  <c r="L1699" i="1" s="1"/>
  <c r="E1699" i="1"/>
  <c r="K1698" i="1"/>
  <c r="L1698" i="1" s="1"/>
  <c r="E1698" i="1"/>
  <c r="K1697" i="1"/>
  <c r="L1697" i="1" s="1"/>
  <c r="E1697" i="1"/>
  <c r="K1696" i="1"/>
  <c r="L1696" i="1" s="1"/>
  <c r="E1696" i="1"/>
  <c r="K1695" i="1"/>
  <c r="L1695" i="1" s="1"/>
  <c r="E1695" i="1"/>
  <c r="K1694" i="1"/>
  <c r="L1694" i="1" s="1"/>
  <c r="E1694" i="1"/>
  <c r="K1693" i="1"/>
  <c r="L1693" i="1" s="1"/>
  <c r="E1693" i="1"/>
  <c r="K1692" i="1"/>
  <c r="L1692" i="1" s="1"/>
  <c r="E1692" i="1"/>
  <c r="K1691" i="1"/>
  <c r="L1691" i="1" s="1"/>
  <c r="E1691" i="1"/>
  <c r="K1690" i="1"/>
  <c r="L1690" i="1" s="1"/>
  <c r="E1690" i="1"/>
  <c r="K1689" i="1"/>
  <c r="L1689" i="1" s="1"/>
  <c r="E1689" i="1"/>
  <c r="K1688" i="1"/>
  <c r="L1688" i="1" s="1"/>
  <c r="E1688" i="1"/>
  <c r="K1687" i="1"/>
  <c r="L1687" i="1" s="1"/>
  <c r="E1687" i="1"/>
  <c r="K1686" i="1"/>
  <c r="L1686" i="1" s="1"/>
  <c r="E1686" i="1"/>
  <c r="K1685" i="1"/>
  <c r="L1685" i="1" s="1"/>
  <c r="E1685" i="1"/>
  <c r="K1684" i="1"/>
  <c r="L1684" i="1" s="1"/>
  <c r="E1684" i="1"/>
  <c r="K1683" i="1"/>
  <c r="L1683" i="1" s="1"/>
  <c r="E1683" i="1"/>
  <c r="K1682" i="1"/>
  <c r="L1682" i="1" s="1"/>
  <c r="E1682" i="1"/>
  <c r="K1681" i="1"/>
  <c r="L1681" i="1" s="1"/>
  <c r="E1681" i="1"/>
  <c r="K1680" i="1"/>
  <c r="L1680" i="1" s="1"/>
  <c r="E1680" i="1"/>
  <c r="K1679" i="1"/>
  <c r="L1679" i="1" s="1"/>
  <c r="E1679" i="1"/>
  <c r="K1678" i="1"/>
  <c r="L1678" i="1" s="1"/>
  <c r="E1678" i="1"/>
  <c r="K1677" i="1"/>
  <c r="L1677" i="1" s="1"/>
  <c r="E1677" i="1"/>
  <c r="K1676" i="1"/>
  <c r="L1676" i="1" s="1"/>
  <c r="E1676" i="1"/>
  <c r="K1675" i="1"/>
  <c r="L1675" i="1" s="1"/>
  <c r="E1675" i="1"/>
  <c r="K1674" i="1"/>
  <c r="L1674" i="1" s="1"/>
  <c r="E1674" i="1"/>
  <c r="K1673" i="1"/>
  <c r="L1673" i="1" s="1"/>
  <c r="E1673" i="1"/>
  <c r="K1672" i="1"/>
  <c r="L1672" i="1" s="1"/>
  <c r="E1672" i="1"/>
  <c r="K1671" i="1"/>
  <c r="L1671" i="1" s="1"/>
  <c r="E1671" i="1"/>
  <c r="K1670" i="1"/>
  <c r="L1670" i="1" s="1"/>
  <c r="E1670" i="1"/>
  <c r="K1669" i="1"/>
  <c r="L1669" i="1" s="1"/>
  <c r="E1669" i="1"/>
  <c r="K1668" i="1"/>
  <c r="L1668" i="1" s="1"/>
  <c r="E1668" i="1"/>
  <c r="K1667" i="1"/>
  <c r="L1667" i="1" s="1"/>
  <c r="E1667" i="1"/>
  <c r="K1666" i="1"/>
  <c r="L1666" i="1" s="1"/>
  <c r="E1666" i="1"/>
  <c r="K1665" i="1"/>
  <c r="L1665" i="1" s="1"/>
  <c r="E1665" i="1"/>
  <c r="K1664" i="1"/>
  <c r="L1664" i="1" s="1"/>
  <c r="E1664" i="1"/>
  <c r="K1663" i="1"/>
  <c r="L1663" i="1" s="1"/>
  <c r="E1663" i="1"/>
  <c r="K1662" i="1"/>
  <c r="L1662" i="1" s="1"/>
  <c r="E1662" i="1"/>
  <c r="K1661" i="1"/>
  <c r="L1661" i="1" s="1"/>
  <c r="E1661" i="1"/>
  <c r="K1660" i="1"/>
  <c r="L1660" i="1" s="1"/>
  <c r="E1660" i="1"/>
  <c r="K1659" i="1"/>
  <c r="L1659" i="1" s="1"/>
  <c r="E1659" i="1"/>
  <c r="K1658" i="1"/>
  <c r="L1658" i="1" s="1"/>
  <c r="E1658" i="1"/>
  <c r="K1657" i="1"/>
  <c r="L1657" i="1" s="1"/>
  <c r="E1657" i="1"/>
  <c r="K1656" i="1"/>
  <c r="L1656" i="1" s="1"/>
  <c r="E1656" i="1"/>
  <c r="K1655" i="1"/>
  <c r="L1655" i="1" s="1"/>
  <c r="E1655" i="1"/>
  <c r="K1654" i="1"/>
  <c r="L1654" i="1" s="1"/>
  <c r="E1654" i="1"/>
  <c r="K1653" i="1"/>
  <c r="L1653" i="1" s="1"/>
  <c r="E1653" i="1"/>
  <c r="K1652" i="1"/>
  <c r="L1652" i="1" s="1"/>
  <c r="E1652" i="1"/>
  <c r="K1651" i="1"/>
  <c r="L1651" i="1" s="1"/>
  <c r="E1651" i="1"/>
  <c r="K1650" i="1"/>
  <c r="L1650" i="1" s="1"/>
  <c r="E1650" i="1"/>
  <c r="K1649" i="1"/>
  <c r="L1649" i="1" s="1"/>
  <c r="E1649" i="1"/>
  <c r="K1648" i="1"/>
  <c r="L1648" i="1" s="1"/>
  <c r="E1648" i="1"/>
  <c r="K1647" i="1"/>
  <c r="L1647" i="1" s="1"/>
  <c r="E1647" i="1"/>
  <c r="K1646" i="1"/>
  <c r="L1646" i="1" s="1"/>
  <c r="E1646" i="1"/>
  <c r="K1645" i="1"/>
  <c r="L1645" i="1" s="1"/>
  <c r="E1645" i="1"/>
  <c r="K1644" i="1"/>
  <c r="L1644" i="1" s="1"/>
  <c r="E1644" i="1"/>
  <c r="K1643" i="1"/>
  <c r="L1643" i="1" s="1"/>
  <c r="E1643" i="1"/>
  <c r="K1642" i="1"/>
  <c r="L1642" i="1" s="1"/>
  <c r="E1642" i="1"/>
  <c r="K1641" i="1"/>
  <c r="L1641" i="1" s="1"/>
  <c r="E1641" i="1"/>
  <c r="K1640" i="1"/>
  <c r="L1640" i="1" s="1"/>
  <c r="E1640" i="1"/>
  <c r="K1639" i="1"/>
  <c r="L1639" i="1" s="1"/>
  <c r="E1639" i="1"/>
  <c r="K1638" i="1"/>
  <c r="L1638" i="1" s="1"/>
  <c r="E1638" i="1"/>
  <c r="K1637" i="1"/>
  <c r="L1637" i="1" s="1"/>
  <c r="E1637" i="1"/>
  <c r="K1636" i="1"/>
  <c r="L1636" i="1" s="1"/>
  <c r="E1636" i="1"/>
  <c r="K1635" i="1"/>
  <c r="L1635" i="1" s="1"/>
  <c r="E1635" i="1"/>
  <c r="K1634" i="1"/>
  <c r="L1634" i="1" s="1"/>
  <c r="E1634" i="1"/>
  <c r="K1633" i="1"/>
  <c r="L1633" i="1" s="1"/>
  <c r="E1633" i="1"/>
  <c r="K1632" i="1"/>
  <c r="L1632" i="1" s="1"/>
  <c r="E1632" i="1"/>
  <c r="K1631" i="1"/>
  <c r="L1631" i="1" s="1"/>
  <c r="E1631" i="1"/>
  <c r="K1630" i="1"/>
  <c r="L1630" i="1" s="1"/>
  <c r="E1630" i="1"/>
  <c r="K1629" i="1"/>
  <c r="L1629" i="1" s="1"/>
  <c r="E1629" i="1"/>
  <c r="K1628" i="1"/>
  <c r="L1628" i="1" s="1"/>
  <c r="E1628" i="1"/>
  <c r="K1627" i="1"/>
  <c r="L1627" i="1" s="1"/>
  <c r="E1627" i="1"/>
  <c r="K1626" i="1"/>
  <c r="L1626" i="1" s="1"/>
  <c r="E1626" i="1"/>
  <c r="K1625" i="1"/>
  <c r="L1625" i="1" s="1"/>
  <c r="E1625" i="1"/>
  <c r="K1624" i="1"/>
  <c r="L1624" i="1" s="1"/>
  <c r="E1624" i="1"/>
  <c r="K1623" i="1"/>
  <c r="L1623" i="1" s="1"/>
  <c r="E1623" i="1"/>
  <c r="K1622" i="1"/>
  <c r="L1622" i="1" s="1"/>
  <c r="E1622" i="1"/>
  <c r="K1621" i="1"/>
  <c r="L1621" i="1" s="1"/>
  <c r="E1621" i="1"/>
  <c r="K1620" i="1"/>
  <c r="L1620" i="1" s="1"/>
  <c r="E1620" i="1"/>
  <c r="K1619" i="1"/>
  <c r="L1619" i="1" s="1"/>
  <c r="E1619" i="1"/>
  <c r="K1618" i="1"/>
  <c r="L1618" i="1" s="1"/>
  <c r="E1618" i="1"/>
  <c r="K1617" i="1"/>
  <c r="L1617" i="1" s="1"/>
  <c r="E1617" i="1"/>
  <c r="K1616" i="1"/>
  <c r="L1616" i="1" s="1"/>
  <c r="E1616" i="1"/>
  <c r="K1615" i="1"/>
  <c r="L1615" i="1" s="1"/>
  <c r="E1615" i="1"/>
  <c r="K1614" i="1"/>
  <c r="L1614" i="1" s="1"/>
  <c r="E1614" i="1"/>
  <c r="K1613" i="1"/>
  <c r="L1613" i="1" s="1"/>
  <c r="E1613" i="1"/>
  <c r="K1612" i="1"/>
  <c r="L1612" i="1" s="1"/>
  <c r="E1612" i="1"/>
  <c r="K1611" i="1"/>
  <c r="L1611" i="1" s="1"/>
  <c r="E1611" i="1"/>
  <c r="K1610" i="1"/>
  <c r="L1610" i="1" s="1"/>
  <c r="E1610" i="1"/>
  <c r="K1609" i="1"/>
  <c r="L1609" i="1" s="1"/>
  <c r="E1609" i="1"/>
  <c r="K1608" i="1"/>
  <c r="L1608" i="1" s="1"/>
  <c r="E1608" i="1"/>
  <c r="K1607" i="1"/>
  <c r="L1607" i="1" s="1"/>
  <c r="E1607" i="1"/>
  <c r="K1606" i="1"/>
  <c r="L1606" i="1" s="1"/>
  <c r="E1606" i="1"/>
  <c r="K1605" i="1"/>
  <c r="L1605" i="1" s="1"/>
  <c r="E1605" i="1"/>
  <c r="K1604" i="1"/>
  <c r="L1604" i="1" s="1"/>
  <c r="E1604" i="1"/>
  <c r="K1603" i="1"/>
  <c r="L1603" i="1" s="1"/>
  <c r="E1603" i="1"/>
  <c r="K1602" i="1"/>
  <c r="L1602" i="1" s="1"/>
  <c r="E1602" i="1"/>
  <c r="K1601" i="1"/>
  <c r="L1601" i="1" s="1"/>
  <c r="E1601" i="1"/>
  <c r="K1600" i="1"/>
  <c r="L1600" i="1" s="1"/>
  <c r="E1600" i="1"/>
  <c r="K1599" i="1"/>
  <c r="L1599" i="1" s="1"/>
  <c r="E1599" i="1"/>
  <c r="K1598" i="1"/>
  <c r="L1598" i="1" s="1"/>
  <c r="E1598" i="1"/>
  <c r="K1597" i="1"/>
  <c r="L1597" i="1" s="1"/>
  <c r="E1597" i="1"/>
  <c r="K1596" i="1"/>
  <c r="L1596" i="1" s="1"/>
  <c r="E1596" i="1"/>
  <c r="K1595" i="1"/>
  <c r="L1595" i="1" s="1"/>
  <c r="E1595" i="1"/>
  <c r="K1594" i="1"/>
  <c r="L1594" i="1" s="1"/>
  <c r="E1594" i="1"/>
  <c r="K1593" i="1"/>
  <c r="L1593" i="1" s="1"/>
  <c r="E1593" i="1"/>
  <c r="K1592" i="1"/>
  <c r="L1592" i="1" s="1"/>
  <c r="E1592" i="1"/>
  <c r="K1591" i="1"/>
  <c r="L1591" i="1" s="1"/>
  <c r="E1591" i="1"/>
  <c r="K1590" i="1"/>
  <c r="L1590" i="1" s="1"/>
  <c r="E1590" i="1"/>
  <c r="K1589" i="1"/>
  <c r="L1589" i="1" s="1"/>
  <c r="E1589" i="1"/>
  <c r="K1588" i="1"/>
  <c r="L1588" i="1" s="1"/>
  <c r="E1588" i="1"/>
  <c r="K1587" i="1"/>
  <c r="L1587" i="1" s="1"/>
  <c r="E1587" i="1"/>
  <c r="K1586" i="1"/>
  <c r="L1586" i="1" s="1"/>
  <c r="E1586" i="1"/>
  <c r="K1585" i="1"/>
  <c r="L1585" i="1" s="1"/>
  <c r="E1585" i="1"/>
  <c r="K1584" i="1"/>
  <c r="L1584" i="1" s="1"/>
  <c r="E1584" i="1"/>
  <c r="K1583" i="1"/>
  <c r="L1583" i="1" s="1"/>
  <c r="E1583" i="1"/>
  <c r="K1582" i="1"/>
  <c r="L1582" i="1" s="1"/>
  <c r="E1582" i="1"/>
  <c r="K1581" i="1"/>
  <c r="L1581" i="1" s="1"/>
  <c r="E1581" i="1"/>
  <c r="K1580" i="1"/>
  <c r="L1580" i="1" s="1"/>
  <c r="E1580" i="1"/>
  <c r="K1579" i="1"/>
  <c r="L1579" i="1" s="1"/>
  <c r="E1579" i="1"/>
  <c r="K1578" i="1"/>
  <c r="L1578" i="1" s="1"/>
  <c r="E1578" i="1"/>
  <c r="K1577" i="1"/>
  <c r="L1577" i="1" s="1"/>
  <c r="E1577" i="1"/>
  <c r="K1576" i="1"/>
  <c r="L1576" i="1" s="1"/>
  <c r="E1576" i="1"/>
  <c r="K1575" i="1"/>
  <c r="L1575" i="1" s="1"/>
  <c r="E1575" i="1"/>
  <c r="K1574" i="1"/>
  <c r="L1574" i="1" s="1"/>
  <c r="E1574" i="1"/>
  <c r="K1573" i="1"/>
  <c r="L1573" i="1" s="1"/>
  <c r="E1573" i="1"/>
  <c r="K1572" i="1"/>
  <c r="L1572" i="1" s="1"/>
  <c r="E1572" i="1"/>
  <c r="K1571" i="1"/>
  <c r="L1571" i="1" s="1"/>
  <c r="E1571" i="1"/>
  <c r="K1570" i="1"/>
  <c r="L1570" i="1" s="1"/>
  <c r="E1570" i="1"/>
  <c r="K1569" i="1"/>
  <c r="L1569" i="1" s="1"/>
  <c r="E1569" i="1"/>
  <c r="K1568" i="1"/>
  <c r="L1568" i="1" s="1"/>
  <c r="E1568" i="1"/>
  <c r="K1567" i="1"/>
  <c r="L1567" i="1" s="1"/>
  <c r="E1567" i="1"/>
  <c r="K1566" i="1"/>
  <c r="L1566" i="1" s="1"/>
  <c r="E1566" i="1"/>
  <c r="K1565" i="1"/>
  <c r="L1565" i="1" s="1"/>
  <c r="E1565" i="1"/>
  <c r="K1564" i="1"/>
  <c r="L1564" i="1" s="1"/>
  <c r="E1564" i="1"/>
  <c r="K1563" i="1"/>
  <c r="L1563" i="1" s="1"/>
  <c r="E1563" i="1"/>
  <c r="K1562" i="1"/>
  <c r="L1562" i="1" s="1"/>
  <c r="E1562" i="1"/>
  <c r="K1561" i="1"/>
  <c r="L1561" i="1" s="1"/>
  <c r="E1561" i="1"/>
  <c r="K1560" i="1"/>
  <c r="L1560" i="1" s="1"/>
  <c r="E1560" i="1"/>
  <c r="K1559" i="1"/>
  <c r="L1559" i="1" s="1"/>
  <c r="E1559" i="1"/>
  <c r="K1558" i="1"/>
  <c r="L1558" i="1" s="1"/>
  <c r="E1558" i="1"/>
  <c r="K1557" i="1"/>
  <c r="L1557" i="1" s="1"/>
  <c r="E1557" i="1"/>
  <c r="K1556" i="1"/>
  <c r="L1556" i="1" s="1"/>
  <c r="E1556" i="1"/>
  <c r="K1555" i="1"/>
  <c r="L1555" i="1" s="1"/>
  <c r="E1555" i="1"/>
  <c r="K1554" i="1"/>
  <c r="L1554" i="1" s="1"/>
  <c r="E1554" i="1"/>
  <c r="K1553" i="1"/>
  <c r="L1553" i="1" s="1"/>
  <c r="E1553" i="1"/>
  <c r="K1552" i="1"/>
  <c r="L1552" i="1" s="1"/>
  <c r="E1552" i="1"/>
  <c r="K1551" i="1"/>
  <c r="L1551" i="1" s="1"/>
  <c r="E1551" i="1"/>
  <c r="K1550" i="1"/>
  <c r="L1550" i="1" s="1"/>
  <c r="E1550" i="1"/>
  <c r="K1549" i="1"/>
  <c r="L1549" i="1" s="1"/>
  <c r="E1549" i="1"/>
  <c r="K1548" i="1"/>
  <c r="L1548" i="1" s="1"/>
  <c r="E1548" i="1"/>
  <c r="K1547" i="1"/>
  <c r="L1547" i="1" s="1"/>
  <c r="E1547" i="1"/>
  <c r="K1546" i="1"/>
  <c r="L1546" i="1" s="1"/>
  <c r="E1546" i="1"/>
  <c r="K1545" i="1"/>
  <c r="L1545" i="1" s="1"/>
  <c r="E1545" i="1"/>
  <c r="K1544" i="1"/>
  <c r="L1544" i="1" s="1"/>
  <c r="E1544" i="1"/>
  <c r="K1543" i="1"/>
  <c r="L1543" i="1" s="1"/>
  <c r="E1543" i="1"/>
  <c r="K1542" i="1"/>
  <c r="L1542" i="1" s="1"/>
  <c r="E1542" i="1"/>
  <c r="K1541" i="1"/>
  <c r="L1541" i="1" s="1"/>
  <c r="E1541" i="1"/>
  <c r="K1540" i="1"/>
  <c r="L1540" i="1" s="1"/>
  <c r="E1540" i="1"/>
  <c r="K1539" i="1"/>
  <c r="L1539" i="1" s="1"/>
  <c r="E1539" i="1"/>
  <c r="K1538" i="1"/>
  <c r="L1538" i="1" s="1"/>
  <c r="E1538" i="1"/>
  <c r="K1537" i="1"/>
  <c r="L1537" i="1" s="1"/>
  <c r="E1537" i="1"/>
  <c r="K1536" i="1"/>
  <c r="L1536" i="1" s="1"/>
  <c r="E1536" i="1"/>
  <c r="K1535" i="1"/>
  <c r="L1535" i="1" s="1"/>
  <c r="E1535" i="1"/>
  <c r="K1534" i="1"/>
  <c r="L1534" i="1" s="1"/>
  <c r="E1534" i="1"/>
  <c r="K1533" i="1"/>
  <c r="L1533" i="1" s="1"/>
  <c r="E1533" i="1"/>
  <c r="K1532" i="1"/>
  <c r="L1532" i="1" s="1"/>
  <c r="E1532" i="1"/>
  <c r="K1531" i="1"/>
  <c r="L1531" i="1" s="1"/>
  <c r="E1531" i="1"/>
  <c r="K1530" i="1"/>
  <c r="L1530" i="1" s="1"/>
  <c r="E1530" i="1"/>
  <c r="K1529" i="1"/>
  <c r="L1529" i="1" s="1"/>
  <c r="E1529" i="1"/>
  <c r="K1528" i="1"/>
  <c r="L1528" i="1" s="1"/>
  <c r="E1528" i="1"/>
  <c r="K1527" i="1"/>
  <c r="L1527" i="1" s="1"/>
  <c r="E1527" i="1"/>
  <c r="K1526" i="1"/>
  <c r="L1526" i="1" s="1"/>
  <c r="E1526" i="1"/>
  <c r="K1525" i="1"/>
  <c r="L1525" i="1" s="1"/>
  <c r="E1525" i="1"/>
  <c r="K1524" i="1"/>
  <c r="L1524" i="1" s="1"/>
  <c r="E1524" i="1"/>
  <c r="K1523" i="1"/>
  <c r="L1523" i="1" s="1"/>
  <c r="E1523" i="1"/>
  <c r="K1522" i="1"/>
  <c r="L1522" i="1" s="1"/>
  <c r="E1522" i="1"/>
  <c r="K1521" i="1"/>
  <c r="L1521" i="1" s="1"/>
  <c r="E1521" i="1"/>
  <c r="K1520" i="1"/>
  <c r="L1520" i="1" s="1"/>
  <c r="E1520" i="1"/>
  <c r="K1519" i="1"/>
  <c r="L1519" i="1" s="1"/>
  <c r="E1519" i="1"/>
  <c r="K1518" i="1"/>
  <c r="L1518" i="1" s="1"/>
  <c r="E1518" i="1"/>
  <c r="K1517" i="1"/>
  <c r="L1517" i="1" s="1"/>
  <c r="E1517" i="1"/>
  <c r="K1516" i="1"/>
  <c r="L1516" i="1" s="1"/>
  <c r="E1516" i="1"/>
  <c r="K1515" i="1"/>
  <c r="L1515" i="1" s="1"/>
  <c r="E1515" i="1"/>
  <c r="K1514" i="1"/>
  <c r="L1514" i="1" s="1"/>
  <c r="E1514" i="1"/>
  <c r="K1513" i="1"/>
  <c r="L1513" i="1" s="1"/>
  <c r="E1513" i="1"/>
  <c r="K1512" i="1"/>
  <c r="L1512" i="1" s="1"/>
  <c r="E1512" i="1"/>
  <c r="K1511" i="1"/>
  <c r="L1511" i="1" s="1"/>
  <c r="E1511" i="1"/>
  <c r="K1510" i="1"/>
  <c r="L1510" i="1" s="1"/>
  <c r="E1510" i="1"/>
  <c r="K1509" i="1"/>
  <c r="L1509" i="1" s="1"/>
  <c r="E1509" i="1"/>
  <c r="K1508" i="1"/>
  <c r="L1508" i="1" s="1"/>
  <c r="E1508" i="1"/>
  <c r="K1507" i="1"/>
  <c r="L1507" i="1" s="1"/>
  <c r="E1507" i="1"/>
  <c r="K1506" i="1"/>
  <c r="L1506" i="1" s="1"/>
  <c r="E1506" i="1"/>
  <c r="K1505" i="1"/>
  <c r="L1505" i="1" s="1"/>
  <c r="E1505" i="1"/>
  <c r="K1504" i="1"/>
  <c r="L1504" i="1" s="1"/>
  <c r="E1504" i="1"/>
  <c r="K1503" i="1"/>
  <c r="L1503" i="1" s="1"/>
  <c r="E1503" i="1"/>
  <c r="K1502" i="1"/>
  <c r="L1502" i="1" s="1"/>
  <c r="E1502" i="1"/>
  <c r="K1501" i="1"/>
  <c r="L1501" i="1" s="1"/>
  <c r="E1501" i="1"/>
  <c r="K1500" i="1"/>
  <c r="L1500" i="1" s="1"/>
  <c r="E1500" i="1"/>
  <c r="K1499" i="1"/>
  <c r="L1499" i="1" s="1"/>
  <c r="E1499" i="1"/>
  <c r="K1498" i="1"/>
  <c r="L1498" i="1" s="1"/>
  <c r="E1498" i="1"/>
  <c r="K1497" i="1"/>
  <c r="L1497" i="1" s="1"/>
  <c r="E1497" i="1"/>
  <c r="K1496" i="1"/>
  <c r="L1496" i="1" s="1"/>
  <c r="E1496" i="1"/>
  <c r="K1495" i="1"/>
  <c r="L1495" i="1" s="1"/>
  <c r="E1495" i="1"/>
  <c r="K1494" i="1"/>
  <c r="L1494" i="1" s="1"/>
  <c r="E1494" i="1"/>
  <c r="K1493" i="1"/>
  <c r="L1493" i="1" s="1"/>
  <c r="E1493" i="1"/>
  <c r="K1492" i="1"/>
  <c r="L1492" i="1" s="1"/>
  <c r="E1492" i="1"/>
  <c r="K1491" i="1"/>
  <c r="L1491" i="1" s="1"/>
  <c r="E1491" i="1"/>
  <c r="K1490" i="1"/>
  <c r="L1490" i="1" s="1"/>
  <c r="E1490" i="1"/>
  <c r="K1489" i="1"/>
  <c r="L1489" i="1" s="1"/>
  <c r="E1489" i="1"/>
  <c r="K1488" i="1"/>
  <c r="L1488" i="1" s="1"/>
  <c r="E1488" i="1"/>
  <c r="K1487" i="1"/>
  <c r="L1487" i="1" s="1"/>
  <c r="E1487" i="1"/>
  <c r="K1486" i="1"/>
  <c r="L1486" i="1" s="1"/>
  <c r="E1486" i="1"/>
  <c r="K1485" i="1"/>
  <c r="L1485" i="1" s="1"/>
  <c r="E1485" i="1"/>
  <c r="K1484" i="1"/>
  <c r="L1484" i="1" s="1"/>
  <c r="E1484" i="1"/>
  <c r="K1483" i="1"/>
  <c r="L1483" i="1" s="1"/>
  <c r="E1483" i="1"/>
  <c r="K1482" i="1"/>
  <c r="L1482" i="1" s="1"/>
  <c r="E1482" i="1"/>
  <c r="K1481" i="1"/>
  <c r="L1481" i="1" s="1"/>
  <c r="E1481" i="1"/>
  <c r="K1480" i="1"/>
  <c r="L1480" i="1" s="1"/>
  <c r="E1480" i="1"/>
  <c r="K1479" i="1"/>
  <c r="L1479" i="1" s="1"/>
  <c r="E1479" i="1"/>
  <c r="K1478" i="1"/>
  <c r="L1478" i="1" s="1"/>
  <c r="E1478" i="1"/>
  <c r="K1477" i="1"/>
  <c r="L1477" i="1" s="1"/>
  <c r="E1477" i="1"/>
  <c r="K1476" i="1"/>
  <c r="L1476" i="1" s="1"/>
  <c r="E1476" i="1"/>
  <c r="K1475" i="1"/>
  <c r="L1475" i="1" s="1"/>
  <c r="E1475" i="1"/>
  <c r="K1474" i="1"/>
  <c r="L1474" i="1" s="1"/>
  <c r="E1474" i="1"/>
  <c r="K1473" i="1"/>
  <c r="L1473" i="1" s="1"/>
  <c r="E1473" i="1"/>
  <c r="K1472" i="1"/>
  <c r="L1472" i="1" s="1"/>
  <c r="E1472" i="1"/>
  <c r="K1471" i="1"/>
  <c r="L1471" i="1" s="1"/>
  <c r="E1471" i="1"/>
  <c r="K1470" i="1"/>
  <c r="L1470" i="1" s="1"/>
  <c r="E1470" i="1"/>
  <c r="K1469" i="1"/>
  <c r="L1469" i="1" s="1"/>
  <c r="E1469" i="1"/>
  <c r="K1468" i="1"/>
  <c r="L1468" i="1" s="1"/>
  <c r="E1468" i="1"/>
  <c r="K1467" i="1"/>
  <c r="L1467" i="1" s="1"/>
  <c r="E1467" i="1"/>
  <c r="K1466" i="1"/>
  <c r="L1466" i="1" s="1"/>
  <c r="E1466" i="1"/>
  <c r="K1465" i="1"/>
  <c r="L1465" i="1" s="1"/>
  <c r="E1465" i="1"/>
  <c r="K1464" i="1"/>
  <c r="L1464" i="1" s="1"/>
  <c r="E1464" i="1"/>
  <c r="K1463" i="1"/>
  <c r="L1463" i="1" s="1"/>
  <c r="E1463" i="1"/>
  <c r="K1462" i="1"/>
  <c r="L1462" i="1" s="1"/>
  <c r="E1462" i="1"/>
  <c r="K1461" i="1"/>
  <c r="L1461" i="1" s="1"/>
  <c r="E1461" i="1"/>
  <c r="K1460" i="1"/>
  <c r="L1460" i="1" s="1"/>
  <c r="E1460" i="1"/>
  <c r="K1459" i="1"/>
  <c r="L1459" i="1" s="1"/>
  <c r="E1459" i="1"/>
  <c r="K1458" i="1"/>
  <c r="L1458" i="1" s="1"/>
  <c r="E1458" i="1"/>
  <c r="K1457" i="1"/>
  <c r="L1457" i="1" s="1"/>
  <c r="E1457" i="1"/>
  <c r="K1456" i="1"/>
  <c r="L1456" i="1" s="1"/>
  <c r="E1456" i="1"/>
  <c r="K1455" i="1"/>
  <c r="L1455" i="1" s="1"/>
  <c r="E1455" i="1"/>
  <c r="K1454" i="1"/>
  <c r="L1454" i="1" s="1"/>
  <c r="E1454" i="1"/>
  <c r="K1453" i="1"/>
  <c r="L1453" i="1" s="1"/>
  <c r="E1453" i="1"/>
  <c r="K1452" i="1"/>
  <c r="L1452" i="1" s="1"/>
  <c r="E1452" i="1"/>
  <c r="K1451" i="1"/>
  <c r="L1451" i="1" s="1"/>
  <c r="E1451" i="1"/>
  <c r="K1450" i="1"/>
  <c r="L1450" i="1" s="1"/>
  <c r="E1450" i="1"/>
  <c r="K1449" i="1"/>
  <c r="L1449" i="1" s="1"/>
  <c r="E1449" i="1"/>
  <c r="K1448" i="1"/>
  <c r="L1448" i="1" s="1"/>
  <c r="E1448" i="1"/>
  <c r="K1447" i="1"/>
  <c r="L1447" i="1" s="1"/>
  <c r="E1447" i="1"/>
  <c r="K1446" i="1"/>
  <c r="L1446" i="1" s="1"/>
  <c r="E1446" i="1"/>
  <c r="K1445" i="1"/>
  <c r="L1445" i="1" s="1"/>
  <c r="E1445" i="1"/>
  <c r="K1444" i="1"/>
  <c r="L1444" i="1" s="1"/>
  <c r="E1444" i="1"/>
  <c r="K1443" i="1"/>
  <c r="L1443" i="1" s="1"/>
  <c r="E1443" i="1"/>
  <c r="K1442" i="1"/>
  <c r="L1442" i="1" s="1"/>
  <c r="E1442" i="1"/>
  <c r="K1441" i="1"/>
  <c r="L1441" i="1" s="1"/>
  <c r="E1441" i="1"/>
  <c r="K1440" i="1"/>
  <c r="L1440" i="1" s="1"/>
  <c r="E1440" i="1"/>
  <c r="K1439" i="1"/>
  <c r="L1439" i="1" s="1"/>
  <c r="E1439" i="1"/>
  <c r="K1438" i="1"/>
  <c r="L1438" i="1" s="1"/>
  <c r="E1438" i="1"/>
  <c r="K1437" i="1"/>
  <c r="L1437" i="1" s="1"/>
  <c r="E1437" i="1"/>
  <c r="K1436" i="1"/>
  <c r="L1436" i="1" s="1"/>
  <c r="E1436" i="1"/>
  <c r="K1435" i="1"/>
  <c r="L1435" i="1" s="1"/>
  <c r="E1435" i="1"/>
  <c r="K1434" i="1"/>
  <c r="L1434" i="1" s="1"/>
  <c r="E1434" i="1"/>
  <c r="K1433" i="1"/>
  <c r="L1433" i="1" s="1"/>
  <c r="E1433" i="1"/>
  <c r="K1432" i="1"/>
  <c r="L1432" i="1" s="1"/>
  <c r="E1432" i="1"/>
  <c r="K1431" i="1"/>
  <c r="L1431" i="1" s="1"/>
  <c r="E1431" i="1"/>
  <c r="K1430" i="1"/>
  <c r="L1430" i="1" s="1"/>
  <c r="E1430" i="1"/>
  <c r="K1429" i="1"/>
  <c r="L1429" i="1" s="1"/>
  <c r="E1429" i="1"/>
  <c r="K1428" i="1"/>
  <c r="L1428" i="1" s="1"/>
  <c r="E1428" i="1"/>
  <c r="K1427" i="1"/>
  <c r="L1427" i="1" s="1"/>
  <c r="E1427" i="1"/>
  <c r="K1426" i="1"/>
  <c r="L1426" i="1" s="1"/>
  <c r="E1426" i="1"/>
  <c r="K1425" i="1"/>
  <c r="L1425" i="1" s="1"/>
  <c r="E1425" i="1"/>
  <c r="K1424" i="1"/>
  <c r="L1424" i="1" s="1"/>
  <c r="E1424" i="1"/>
  <c r="K1423" i="1"/>
  <c r="L1423" i="1" s="1"/>
  <c r="E1423" i="1"/>
  <c r="K1422" i="1"/>
  <c r="L1422" i="1" s="1"/>
  <c r="E1422" i="1"/>
  <c r="K1421" i="1"/>
  <c r="L1421" i="1" s="1"/>
  <c r="E1421" i="1"/>
  <c r="K1420" i="1"/>
  <c r="L1420" i="1" s="1"/>
  <c r="E1420" i="1"/>
  <c r="K1419" i="1"/>
  <c r="L1419" i="1" s="1"/>
  <c r="E1419" i="1"/>
  <c r="K1418" i="1"/>
  <c r="L1418" i="1" s="1"/>
  <c r="E1418" i="1"/>
  <c r="K1417" i="1"/>
  <c r="L1417" i="1" s="1"/>
  <c r="E1417" i="1"/>
  <c r="K1416" i="1"/>
  <c r="L1416" i="1" s="1"/>
  <c r="E1416" i="1"/>
  <c r="K1415" i="1"/>
  <c r="L1415" i="1" s="1"/>
  <c r="E1415" i="1"/>
  <c r="K1414" i="1"/>
  <c r="L1414" i="1" s="1"/>
  <c r="E1414" i="1"/>
  <c r="K1413" i="1"/>
  <c r="L1413" i="1" s="1"/>
  <c r="E1413" i="1"/>
  <c r="K1412" i="1"/>
  <c r="L1412" i="1" s="1"/>
  <c r="E1412" i="1"/>
  <c r="K1411" i="1"/>
  <c r="L1411" i="1" s="1"/>
  <c r="E1411" i="1"/>
  <c r="K1410" i="1"/>
  <c r="L1410" i="1" s="1"/>
  <c r="E1410" i="1"/>
  <c r="K1409" i="1"/>
  <c r="L1409" i="1" s="1"/>
  <c r="E1409" i="1"/>
  <c r="K1408" i="1"/>
  <c r="L1408" i="1" s="1"/>
  <c r="E1408" i="1"/>
  <c r="K1407" i="1"/>
  <c r="L1407" i="1" s="1"/>
  <c r="E1407" i="1"/>
  <c r="K1406" i="1"/>
  <c r="L1406" i="1" s="1"/>
  <c r="E1406" i="1"/>
  <c r="K1405" i="1"/>
  <c r="L1405" i="1" s="1"/>
  <c r="E1405" i="1"/>
  <c r="K1404" i="1"/>
  <c r="L1404" i="1" s="1"/>
  <c r="E1404" i="1"/>
  <c r="K1403" i="1"/>
  <c r="L1403" i="1" s="1"/>
  <c r="E1403" i="1"/>
  <c r="K1402" i="1"/>
  <c r="L1402" i="1" s="1"/>
  <c r="E1402" i="1"/>
  <c r="K1401" i="1"/>
  <c r="L1401" i="1" s="1"/>
  <c r="E1401" i="1"/>
  <c r="K1400" i="1"/>
  <c r="L1400" i="1" s="1"/>
  <c r="E1400" i="1"/>
  <c r="K1399" i="1"/>
  <c r="L1399" i="1" s="1"/>
  <c r="E1399" i="1"/>
  <c r="K1398" i="1"/>
  <c r="L1398" i="1" s="1"/>
  <c r="E1398" i="1"/>
  <c r="K1397" i="1"/>
  <c r="L1397" i="1" s="1"/>
  <c r="E1397" i="1"/>
  <c r="K1396" i="1"/>
  <c r="L1396" i="1" s="1"/>
  <c r="E1396" i="1"/>
  <c r="K1395" i="1"/>
  <c r="L1395" i="1" s="1"/>
  <c r="E1395" i="1"/>
  <c r="K1394" i="1"/>
  <c r="L1394" i="1" s="1"/>
  <c r="E1394" i="1"/>
  <c r="K1393" i="1"/>
  <c r="L1393" i="1" s="1"/>
  <c r="E1393" i="1"/>
  <c r="K1392" i="1"/>
  <c r="L1392" i="1" s="1"/>
  <c r="E1392" i="1"/>
  <c r="K1391" i="1"/>
  <c r="L1391" i="1" s="1"/>
  <c r="E1391" i="1"/>
  <c r="K1390" i="1"/>
  <c r="L1390" i="1" s="1"/>
  <c r="E1390" i="1"/>
  <c r="K1389" i="1"/>
  <c r="L1389" i="1" s="1"/>
  <c r="E1389" i="1"/>
  <c r="K1388" i="1"/>
  <c r="L1388" i="1" s="1"/>
  <c r="E1388" i="1"/>
  <c r="K1387" i="1"/>
  <c r="L1387" i="1" s="1"/>
  <c r="E1387" i="1"/>
  <c r="K1386" i="1"/>
  <c r="L1386" i="1" s="1"/>
  <c r="E1386" i="1"/>
  <c r="K1385" i="1"/>
  <c r="L1385" i="1" s="1"/>
  <c r="E1385" i="1"/>
  <c r="K1384" i="1"/>
  <c r="L1384" i="1" s="1"/>
  <c r="E1384" i="1"/>
  <c r="K1383" i="1"/>
  <c r="L1383" i="1" s="1"/>
  <c r="E1383" i="1"/>
  <c r="K1382" i="1"/>
  <c r="L1382" i="1" s="1"/>
  <c r="E1382" i="1"/>
  <c r="K1381" i="1"/>
  <c r="L1381" i="1" s="1"/>
  <c r="E1381" i="1"/>
  <c r="K1380" i="1"/>
  <c r="L1380" i="1" s="1"/>
  <c r="E1380" i="1"/>
  <c r="K1379" i="1"/>
  <c r="L1379" i="1" s="1"/>
  <c r="E1379" i="1"/>
  <c r="K1378" i="1"/>
  <c r="L1378" i="1" s="1"/>
  <c r="E1378" i="1"/>
  <c r="K1377" i="1"/>
  <c r="L1377" i="1" s="1"/>
  <c r="E1377" i="1"/>
  <c r="K1376" i="1"/>
  <c r="L1376" i="1" s="1"/>
  <c r="E1376" i="1"/>
  <c r="K1375" i="1"/>
  <c r="L1375" i="1" s="1"/>
  <c r="E1375" i="1"/>
  <c r="K1374" i="1"/>
  <c r="L1374" i="1" s="1"/>
  <c r="E1374" i="1"/>
  <c r="K1373" i="1"/>
  <c r="L1373" i="1" s="1"/>
  <c r="E1373" i="1"/>
  <c r="K1372" i="1"/>
  <c r="L1372" i="1" s="1"/>
  <c r="E1372" i="1"/>
  <c r="K1371" i="1"/>
  <c r="L1371" i="1" s="1"/>
  <c r="E1371" i="1"/>
  <c r="K1370" i="1"/>
  <c r="L1370" i="1" s="1"/>
  <c r="E1370" i="1"/>
  <c r="K1369" i="1"/>
  <c r="L1369" i="1" s="1"/>
  <c r="E1369" i="1"/>
  <c r="K1368" i="1"/>
  <c r="L1368" i="1" s="1"/>
  <c r="E1368" i="1"/>
  <c r="K1367" i="1"/>
  <c r="L1367" i="1" s="1"/>
  <c r="E1367" i="1"/>
  <c r="K1366" i="1"/>
  <c r="L1366" i="1" s="1"/>
  <c r="E1366" i="1"/>
  <c r="K1365" i="1"/>
  <c r="L1365" i="1" s="1"/>
  <c r="E1365" i="1"/>
  <c r="K1364" i="1"/>
  <c r="L1364" i="1" s="1"/>
  <c r="E1364" i="1"/>
  <c r="K1363" i="1"/>
  <c r="L1363" i="1" s="1"/>
  <c r="E1363" i="1"/>
  <c r="K1362" i="1"/>
  <c r="L1362" i="1" s="1"/>
  <c r="E1362" i="1"/>
  <c r="K1361" i="1"/>
  <c r="L1361" i="1" s="1"/>
  <c r="E1361" i="1"/>
  <c r="K1360" i="1"/>
  <c r="L1360" i="1" s="1"/>
  <c r="E1360" i="1"/>
  <c r="K1359" i="1"/>
  <c r="L1359" i="1" s="1"/>
  <c r="E1359" i="1"/>
  <c r="K1358" i="1"/>
  <c r="L1358" i="1" s="1"/>
  <c r="E1358" i="1"/>
  <c r="K1357" i="1"/>
  <c r="L1357" i="1" s="1"/>
  <c r="E1357" i="1"/>
  <c r="K1356" i="1"/>
  <c r="L1356" i="1" s="1"/>
  <c r="E1356" i="1"/>
  <c r="K1355" i="1"/>
  <c r="L1355" i="1" s="1"/>
  <c r="E1355" i="1"/>
  <c r="K1354" i="1"/>
  <c r="L1354" i="1" s="1"/>
  <c r="E1354" i="1"/>
  <c r="K1353" i="1"/>
  <c r="L1353" i="1" s="1"/>
  <c r="E1353" i="1"/>
  <c r="K1352" i="1"/>
  <c r="L1352" i="1" s="1"/>
  <c r="E1352" i="1"/>
  <c r="K1351" i="1"/>
  <c r="L1351" i="1" s="1"/>
  <c r="E1351" i="1"/>
  <c r="K1350" i="1"/>
  <c r="L1350" i="1" s="1"/>
  <c r="E1350" i="1"/>
  <c r="K1349" i="1"/>
  <c r="L1349" i="1" s="1"/>
  <c r="E1349" i="1"/>
  <c r="K1348" i="1"/>
  <c r="L1348" i="1" s="1"/>
  <c r="E1348" i="1"/>
  <c r="K1347" i="1"/>
  <c r="L1347" i="1" s="1"/>
  <c r="E1347" i="1"/>
  <c r="K1346" i="1"/>
  <c r="L1346" i="1" s="1"/>
  <c r="E1346" i="1"/>
  <c r="K1345" i="1"/>
  <c r="L1345" i="1" s="1"/>
  <c r="E1345" i="1"/>
  <c r="K1344" i="1"/>
  <c r="L1344" i="1" s="1"/>
  <c r="E1344" i="1"/>
  <c r="K1343" i="1"/>
  <c r="L1343" i="1" s="1"/>
  <c r="E1343" i="1"/>
  <c r="K1342" i="1"/>
  <c r="L1342" i="1" s="1"/>
  <c r="E1342" i="1"/>
  <c r="K1341" i="1"/>
  <c r="L1341" i="1" s="1"/>
  <c r="E1341" i="1"/>
  <c r="K1340" i="1"/>
  <c r="L1340" i="1" s="1"/>
  <c r="E1340" i="1"/>
  <c r="K1339" i="1"/>
  <c r="L1339" i="1" s="1"/>
  <c r="E1339" i="1"/>
  <c r="K1338" i="1"/>
  <c r="L1338" i="1" s="1"/>
  <c r="E1338" i="1"/>
  <c r="K1337" i="1"/>
  <c r="L1337" i="1" s="1"/>
  <c r="E1337" i="1"/>
  <c r="K1336" i="1"/>
  <c r="L1336" i="1" s="1"/>
  <c r="E1336" i="1"/>
  <c r="K1335" i="1"/>
  <c r="L1335" i="1" s="1"/>
  <c r="E1335" i="1"/>
  <c r="K1334" i="1"/>
  <c r="L1334" i="1" s="1"/>
  <c r="E1334" i="1"/>
  <c r="K1333" i="1"/>
  <c r="L1333" i="1" s="1"/>
  <c r="E1333" i="1"/>
  <c r="K1332" i="1"/>
  <c r="L1332" i="1" s="1"/>
  <c r="E1332" i="1"/>
  <c r="K1331" i="1"/>
  <c r="L1331" i="1" s="1"/>
  <c r="E1331" i="1"/>
  <c r="K1330" i="1"/>
  <c r="L1330" i="1" s="1"/>
  <c r="E1330" i="1"/>
  <c r="K1329" i="1"/>
  <c r="L1329" i="1" s="1"/>
  <c r="E1329" i="1"/>
  <c r="K1328" i="1"/>
  <c r="L1328" i="1" s="1"/>
  <c r="E1328" i="1"/>
  <c r="K1327" i="1"/>
  <c r="L1327" i="1" s="1"/>
  <c r="E1327" i="1"/>
  <c r="K1326" i="1"/>
  <c r="L1326" i="1" s="1"/>
  <c r="E1326" i="1"/>
  <c r="K1325" i="1"/>
  <c r="L1325" i="1" s="1"/>
  <c r="E1325" i="1"/>
  <c r="K1324" i="1"/>
  <c r="L1324" i="1" s="1"/>
  <c r="E1324" i="1"/>
  <c r="K1323" i="1"/>
  <c r="L1323" i="1" s="1"/>
  <c r="E1323" i="1"/>
  <c r="K1322" i="1"/>
  <c r="L1322" i="1" s="1"/>
  <c r="E1322" i="1"/>
  <c r="K1321" i="1"/>
  <c r="L1321" i="1" s="1"/>
  <c r="E1321" i="1"/>
  <c r="K1320" i="1"/>
  <c r="L1320" i="1" s="1"/>
  <c r="E1320" i="1"/>
  <c r="K1319" i="1"/>
  <c r="L1319" i="1" s="1"/>
  <c r="E1319" i="1"/>
  <c r="K1318" i="1"/>
  <c r="L1318" i="1" s="1"/>
  <c r="E1318" i="1"/>
  <c r="K1317" i="1"/>
  <c r="L1317" i="1" s="1"/>
  <c r="E1317" i="1"/>
  <c r="K1316" i="1"/>
  <c r="L1316" i="1" s="1"/>
  <c r="E1316" i="1"/>
  <c r="K1315" i="1"/>
  <c r="L1315" i="1" s="1"/>
  <c r="E1315" i="1"/>
  <c r="K1314" i="1"/>
  <c r="L1314" i="1" s="1"/>
  <c r="E1314" i="1"/>
  <c r="K1313" i="1"/>
  <c r="L1313" i="1" s="1"/>
  <c r="E1313" i="1"/>
  <c r="K1312" i="1"/>
  <c r="L1312" i="1" s="1"/>
  <c r="E1312" i="1"/>
  <c r="K1311" i="1"/>
  <c r="L1311" i="1" s="1"/>
  <c r="E1311" i="1"/>
  <c r="K1310" i="1"/>
  <c r="L1310" i="1" s="1"/>
  <c r="E1310" i="1"/>
  <c r="K1309" i="1"/>
  <c r="L1309" i="1" s="1"/>
  <c r="E1309" i="1"/>
  <c r="K1308" i="1"/>
  <c r="L1308" i="1" s="1"/>
  <c r="E1308" i="1"/>
  <c r="K1307" i="1"/>
  <c r="L1307" i="1" s="1"/>
  <c r="E1307" i="1"/>
  <c r="K1306" i="1"/>
  <c r="L1306" i="1" s="1"/>
  <c r="E1306" i="1"/>
  <c r="K1305" i="1"/>
  <c r="L1305" i="1" s="1"/>
  <c r="E1305" i="1"/>
  <c r="K1304" i="1"/>
  <c r="L1304" i="1" s="1"/>
  <c r="E1304" i="1"/>
  <c r="K1303" i="1"/>
  <c r="L1303" i="1" s="1"/>
  <c r="E1303" i="1"/>
  <c r="K1302" i="1"/>
  <c r="L1302" i="1" s="1"/>
  <c r="E1302" i="1"/>
  <c r="K1301" i="1"/>
  <c r="L1301" i="1" s="1"/>
  <c r="E1301" i="1"/>
  <c r="K1300" i="1"/>
  <c r="L1300" i="1" s="1"/>
  <c r="E1300" i="1"/>
  <c r="K1299" i="1"/>
  <c r="L1299" i="1" s="1"/>
  <c r="E1299" i="1"/>
  <c r="K1298" i="1"/>
  <c r="L1298" i="1" s="1"/>
  <c r="E1298" i="1"/>
  <c r="K1297" i="1"/>
  <c r="L1297" i="1" s="1"/>
  <c r="E1297" i="1"/>
  <c r="K1296" i="1"/>
  <c r="L1296" i="1" s="1"/>
  <c r="E1296" i="1"/>
  <c r="K1295" i="1"/>
  <c r="L1295" i="1" s="1"/>
  <c r="E1295" i="1"/>
  <c r="K1294" i="1"/>
  <c r="L1294" i="1" s="1"/>
  <c r="E1294" i="1"/>
  <c r="K1293" i="1"/>
  <c r="L1293" i="1" s="1"/>
  <c r="E1293" i="1"/>
  <c r="K1292" i="1"/>
  <c r="L1292" i="1" s="1"/>
  <c r="E1292" i="1"/>
  <c r="K1291" i="1"/>
  <c r="L1291" i="1" s="1"/>
  <c r="E1291" i="1"/>
  <c r="K1290" i="1"/>
  <c r="L1290" i="1" s="1"/>
  <c r="E1290" i="1"/>
  <c r="K1289" i="1"/>
  <c r="L1289" i="1" s="1"/>
  <c r="E1289" i="1"/>
  <c r="K1288" i="1"/>
  <c r="L1288" i="1" s="1"/>
  <c r="E1288" i="1"/>
  <c r="K1287" i="1"/>
  <c r="L1287" i="1" s="1"/>
  <c r="E1287" i="1"/>
  <c r="K1286" i="1"/>
  <c r="L1286" i="1" s="1"/>
  <c r="E1286" i="1"/>
  <c r="K1285" i="1"/>
  <c r="L1285" i="1" s="1"/>
  <c r="E1285" i="1"/>
  <c r="K1284" i="1"/>
  <c r="L1284" i="1" s="1"/>
  <c r="E1284" i="1"/>
  <c r="K1283" i="1"/>
  <c r="L1283" i="1" s="1"/>
  <c r="E1283" i="1"/>
  <c r="K1282" i="1"/>
  <c r="L1282" i="1" s="1"/>
  <c r="E1282" i="1"/>
  <c r="K1281" i="1"/>
  <c r="L1281" i="1" s="1"/>
  <c r="E1281" i="1"/>
  <c r="K1280" i="1"/>
  <c r="L1280" i="1" s="1"/>
  <c r="E1280" i="1"/>
  <c r="K1279" i="1"/>
  <c r="L1279" i="1" s="1"/>
  <c r="E1279" i="1"/>
  <c r="K1278" i="1"/>
  <c r="L1278" i="1" s="1"/>
  <c r="E1278" i="1"/>
  <c r="K1277" i="1"/>
  <c r="L1277" i="1" s="1"/>
  <c r="E1277" i="1"/>
  <c r="K1276" i="1"/>
  <c r="L1276" i="1" s="1"/>
  <c r="E1276" i="1"/>
  <c r="K1275" i="1"/>
  <c r="L1275" i="1" s="1"/>
  <c r="E1275" i="1"/>
  <c r="K1274" i="1"/>
  <c r="L1274" i="1" s="1"/>
  <c r="E1274" i="1"/>
  <c r="K1273" i="1"/>
  <c r="L1273" i="1" s="1"/>
  <c r="E1273" i="1"/>
  <c r="K1272" i="1"/>
  <c r="L1272" i="1" s="1"/>
  <c r="E1272" i="1"/>
  <c r="K1271" i="1"/>
  <c r="L1271" i="1" s="1"/>
  <c r="E1271" i="1"/>
  <c r="K1270" i="1"/>
  <c r="L1270" i="1" s="1"/>
  <c r="E1270" i="1"/>
  <c r="K1269" i="1"/>
  <c r="L1269" i="1" s="1"/>
  <c r="E1269" i="1"/>
  <c r="K1268" i="1"/>
  <c r="L1268" i="1" s="1"/>
  <c r="E1268" i="1"/>
  <c r="K1267" i="1"/>
  <c r="L1267" i="1" s="1"/>
  <c r="E1267" i="1"/>
  <c r="K1266" i="1"/>
  <c r="L1266" i="1" s="1"/>
  <c r="E1266" i="1"/>
  <c r="K1265" i="1"/>
  <c r="L1265" i="1" s="1"/>
  <c r="E1265" i="1"/>
  <c r="K1264" i="1"/>
  <c r="L1264" i="1" s="1"/>
  <c r="E1264" i="1"/>
  <c r="K1263" i="1"/>
  <c r="L1263" i="1" s="1"/>
  <c r="E1263" i="1"/>
  <c r="K1262" i="1"/>
  <c r="L1262" i="1" s="1"/>
  <c r="E1262" i="1"/>
  <c r="K1261" i="1"/>
  <c r="L1261" i="1" s="1"/>
  <c r="E1261" i="1"/>
  <c r="K1260" i="1"/>
  <c r="L1260" i="1" s="1"/>
  <c r="E1260" i="1"/>
  <c r="K1259" i="1"/>
  <c r="L1259" i="1" s="1"/>
  <c r="E1259" i="1"/>
  <c r="K1258" i="1"/>
  <c r="L1258" i="1" s="1"/>
  <c r="E1258" i="1"/>
  <c r="K1257" i="1"/>
  <c r="L1257" i="1" s="1"/>
  <c r="E1257" i="1"/>
  <c r="K1256" i="1"/>
  <c r="L1256" i="1" s="1"/>
  <c r="E1256" i="1"/>
  <c r="K1255" i="1"/>
  <c r="L1255" i="1" s="1"/>
  <c r="E1255" i="1"/>
  <c r="K1254" i="1"/>
  <c r="L1254" i="1" s="1"/>
  <c r="E1254" i="1"/>
  <c r="K1253" i="1"/>
  <c r="L1253" i="1" s="1"/>
  <c r="E1253" i="1"/>
  <c r="K1252" i="1"/>
  <c r="L1252" i="1" s="1"/>
  <c r="E1252" i="1"/>
  <c r="K1251" i="1"/>
  <c r="L1251" i="1" s="1"/>
  <c r="E1251" i="1"/>
  <c r="K1250" i="1"/>
  <c r="L1250" i="1" s="1"/>
  <c r="E1250" i="1"/>
  <c r="K1249" i="1"/>
  <c r="L1249" i="1" s="1"/>
  <c r="E1249" i="1"/>
  <c r="K1248" i="1"/>
  <c r="L1248" i="1" s="1"/>
  <c r="E1248" i="1"/>
  <c r="K1247" i="1"/>
  <c r="L1247" i="1" s="1"/>
  <c r="E1247" i="1"/>
  <c r="K1246" i="1"/>
  <c r="L1246" i="1" s="1"/>
  <c r="E1246" i="1"/>
  <c r="K1245" i="1"/>
  <c r="L1245" i="1" s="1"/>
  <c r="E1245" i="1"/>
  <c r="K1244" i="1"/>
  <c r="L1244" i="1" s="1"/>
  <c r="E1244" i="1"/>
  <c r="K1243" i="1"/>
  <c r="L1243" i="1" s="1"/>
  <c r="E1243" i="1"/>
  <c r="K1242" i="1"/>
  <c r="L1242" i="1" s="1"/>
  <c r="E1242" i="1"/>
  <c r="K1241" i="1"/>
  <c r="L1241" i="1" s="1"/>
  <c r="E1241" i="1"/>
  <c r="K1240" i="1"/>
  <c r="L1240" i="1" s="1"/>
  <c r="E1240" i="1"/>
  <c r="K1239" i="1"/>
  <c r="L1239" i="1" s="1"/>
  <c r="E1239" i="1"/>
  <c r="K1238" i="1"/>
  <c r="L1238" i="1" s="1"/>
  <c r="E1238" i="1"/>
  <c r="K1237" i="1"/>
  <c r="L1237" i="1" s="1"/>
  <c r="E1237" i="1"/>
  <c r="K1236" i="1"/>
  <c r="L1236" i="1" s="1"/>
  <c r="E1236" i="1"/>
  <c r="K1235" i="1"/>
  <c r="L1235" i="1" s="1"/>
  <c r="E1235" i="1"/>
  <c r="K1234" i="1"/>
  <c r="L1234" i="1" s="1"/>
  <c r="E1234" i="1"/>
  <c r="K1233" i="1"/>
  <c r="L1233" i="1" s="1"/>
  <c r="E1233" i="1"/>
  <c r="K1232" i="1"/>
  <c r="L1232" i="1" s="1"/>
  <c r="E1232" i="1"/>
  <c r="K1231" i="1"/>
  <c r="L1231" i="1" s="1"/>
  <c r="E1231" i="1"/>
  <c r="K1230" i="1"/>
  <c r="L1230" i="1" s="1"/>
  <c r="E1230" i="1"/>
  <c r="K1229" i="1"/>
  <c r="L1229" i="1" s="1"/>
  <c r="E1229" i="1"/>
  <c r="K1228" i="1"/>
  <c r="L1228" i="1" s="1"/>
  <c r="E1228" i="1"/>
  <c r="K1227" i="1"/>
  <c r="L1227" i="1" s="1"/>
  <c r="E1227" i="1"/>
  <c r="K1226" i="1"/>
  <c r="L1226" i="1" s="1"/>
  <c r="E1226" i="1"/>
  <c r="K1225" i="1"/>
  <c r="L1225" i="1" s="1"/>
  <c r="E1225" i="1"/>
  <c r="K1224" i="1"/>
  <c r="L1224" i="1" s="1"/>
  <c r="E1224" i="1"/>
  <c r="K1223" i="1"/>
  <c r="L1223" i="1" s="1"/>
  <c r="E1223" i="1"/>
  <c r="K1222" i="1"/>
  <c r="L1222" i="1" s="1"/>
  <c r="E1222" i="1"/>
  <c r="K1221" i="1"/>
  <c r="L1221" i="1" s="1"/>
  <c r="E1221" i="1"/>
  <c r="K1220" i="1"/>
  <c r="L1220" i="1" s="1"/>
  <c r="E1220" i="1"/>
  <c r="K1219" i="1"/>
  <c r="L1219" i="1" s="1"/>
  <c r="E1219" i="1"/>
  <c r="K1218" i="1"/>
  <c r="L1218" i="1" s="1"/>
  <c r="E1218" i="1"/>
  <c r="K1217" i="1"/>
  <c r="L1217" i="1" s="1"/>
  <c r="E1217" i="1"/>
  <c r="K1216" i="1"/>
  <c r="L1216" i="1" s="1"/>
  <c r="E1216" i="1"/>
  <c r="K1215" i="1"/>
  <c r="L1215" i="1" s="1"/>
  <c r="E1215" i="1"/>
  <c r="K1214" i="1"/>
  <c r="L1214" i="1" s="1"/>
  <c r="E1214" i="1"/>
  <c r="K1213" i="1"/>
  <c r="L1213" i="1" s="1"/>
  <c r="E1213" i="1"/>
  <c r="K1212" i="1"/>
  <c r="L1212" i="1" s="1"/>
  <c r="E1212" i="1"/>
  <c r="K1211" i="1"/>
  <c r="L1211" i="1" s="1"/>
  <c r="E1211" i="1"/>
  <c r="K1210" i="1"/>
  <c r="L1210" i="1" s="1"/>
  <c r="E1210" i="1"/>
  <c r="K1209" i="1"/>
  <c r="L1209" i="1" s="1"/>
  <c r="E1209" i="1"/>
  <c r="K1208" i="1"/>
  <c r="L1208" i="1" s="1"/>
  <c r="E1208" i="1"/>
  <c r="K1207" i="1"/>
  <c r="L1207" i="1" s="1"/>
  <c r="E1207" i="1"/>
  <c r="K1206" i="1"/>
  <c r="L1206" i="1" s="1"/>
  <c r="E1206" i="1"/>
  <c r="K1205" i="1"/>
  <c r="L1205" i="1" s="1"/>
  <c r="E1205" i="1"/>
  <c r="K1204" i="1"/>
  <c r="L1204" i="1" s="1"/>
  <c r="E1204" i="1"/>
  <c r="K1203" i="1"/>
  <c r="L1203" i="1" s="1"/>
  <c r="E1203" i="1"/>
  <c r="K1202" i="1"/>
  <c r="L1202" i="1" s="1"/>
  <c r="E1202" i="1"/>
  <c r="K1201" i="1"/>
  <c r="L1201" i="1" s="1"/>
  <c r="E1201" i="1"/>
  <c r="K1200" i="1"/>
  <c r="L1200" i="1" s="1"/>
  <c r="E1200" i="1"/>
  <c r="K1199" i="1"/>
  <c r="L1199" i="1" s="1"/>
  <c r="E1199" i="1"/>
  <c r="K1198" i="1"/>
  <c r="L1198" i="1" s="1"/>
  <c r="E1198" i="1"/>
  <c r="K1197" i="1"/>
  <c r="L1197" i="1" s="1"/>
  <c r="E1197" i="1"/>
  <c r="K1196" i="1"/>
  <c r="L1196" i="1" s="1"/>
  <c r="E1196" i="1"/>
  <c r="K1195" i="1"/>
  <c r="L1195" i="1" s="1"/>
  <c r="E1195" i="1"/>
  <c r="K1194" i="1"/>
  <c r="L1194" i="1" s="1"/>
  <c r="E1194" i="1"/>
  <c r="K1193" i="1"/>
  <c r="L1193" i="1" s="1"/>
  <c r="E1193" i="1"/>
  <c r="K1192" i="1"/>
  <c r="L1192" i="1" s="1"/>
  <c r="E1192" i="1"/>
  <c r="K1191" i="1"/>
  <c r="L1191" i="1" s="1"/>
  <c r="E1191" i="1"/>
  <c r="K1190" i="1"/>
  <c r="L1190" i="1" s="1"/>
  <c r="E1190" i="1"/>
  <c r="K1189" i="1"/>
  <c r="L1189" i="1" s="1"/>
  <c r="E1189" i="1"/>
  <c r="K1188" i="1"/>
  <c r="L1188" i="1" s="1"/>
  <c r="E1188" i="1"/>
  <c r="K1187" i="1"/>
  <c r="L1187" i="1" s="1"/>
  <c r="E1187" i="1"/>
  <c r="K1186" i="1"/>
  <c r="L1186" i="1" s="1"/>
  <c r="E1186" i="1"/>
  <c r="K1185" i="1"/>
  <c r="L1185" i="1" s="1"/>
  <c r="E1185" i="1"/>
  <c r="K1184" i="1"/>
  <c r="L1184" i="1" s="1"/>
  <c r="E1184" i="1"/>
  <c r="K1183" i="1"/>
  <c r="L1183" i="1" s="1"/>
  <c r="E1183" i="1"/>
  <c r="K1182" i="1"/>
  <c r="L1182" i="1" s="1"/>
  <c r="E1182" i="1"/>
  <c r="K1181" i="1"/>
  <c r="L1181" i="1" s="1"/>
  <c r="E1181" i="1"/>
  <c r="K1180" i="1"/>
  <c r="L1180" i="1" s="1"/>
  <c r="E1180" i="1"/>
  <c r="K1179" i="1"/>
  <c r="L1179" i="1" s="1"/>
  <c r="E1179" i="1"/>
  <c r="K1178" i="1"/>
  <c r="L1178" i="1" s="1"/>
  <c r="E1178" i="1"/>
  <c r="K1177" i="1"/>
  <c r="L1177" i="1" s="1"/>
  <c r="E1177" i="1"/>
  <c r="K1176" i="1"/>
  <c r="L1176" i="1" s="1"/>
  <c r="E1176" i="1"/>
  <c r="K1175" i="1"/>
  <c r="L1175" i="1" s="1"/>
  <c r="E1175" i="1"/>
  <c r="K1174" i="1"/>
  <c r="L1174" i="1" s="1"/>
  <c r="E1174" i="1"/>
  <c r="K1173" i="1"/>
  <c r="L1173" i="1" s="1"/>
  <c r="E1173" i="1"/>
  <c r="K1172" i="1"/>
  <c r="L1172" i="1" s="1"/>
  <c r="E1172" i="1"/>
  <c r="K1171" i="1"/>
  <c r="L1171" i="1" s="1"/>
  <c r="E1171" i="1"/>
  <c r="K1170" i="1"/>
  <c r="L1170" i="1" s="1"/>
  <c r="E1170" i="1"/>
  <c r="K1169" i="1"/>
  <c r="L1169" i="1" s="1"/>
  <c r="E1169" i="1"/>
  <c r="K1168" i="1"/>
  <c r="L1168" i="1" s="1"/>
  <c r="E1168" i="1"/>
  <c r="K1167" i="1"/>
  <c r="L1167" i="1" s="1"/>
  <c r="E1167" i="1"/>
  <c r="K1166" i="1"/>
  <c r="L1166" i="1" s="1"/>
  <c r="E1166" i="1"/>
  <c r="K1165" i="1"/>
  <c r="L1165" i="1" s="1"/>
  <c r="E1165" i="1"/>
  <c r="K1164" i="1"/>
  <c r="L1164" i="1" s="1"/>
  <c r="E1164" i="1"/>
  <c r="K1163" i="1"/>
  <c r="L1163" i="1" s="1"/>
  <c r="E1163" i="1"/>
  <c r="K1162" i="1"/>
  <c r="L1162" i="1" s="1"/>
  <c r="E1162" i="1"/>
  <c r="K1161" i="1"/>
  <c r="L1161" i="1" s="1"/>
  <c r="E1161" i="1"/>
  <c r="K1160" i="1"/>
  <c r="L1160" i="1" s="1"/>
  <c r="E1160" i="1"/>
  <c r="K1159" i="1"/>
  <c r="L1159" i="1" s="1"/>
  <c r="E1159" i="1"/>
  <c r="K1158" i="1"/>
  <c r="L1158" i="1" s="1"/>
  <c r="E1158" i="1"/>
  <c r="K1157" i="1"/>
  <c r="L1157" i="1" s="1"/>
  <c r="E1157" i="1"/>
  <c r="K1156" i="1"/>
  <c r="L1156" i="1" s="1"/>
  <c r="E1156" i="1"/>
  <c r="K1155" i="1"/>
  <c r="L1155" i="1" s="1"/>
  <c r="E1155" i="1"/>
  <c r="K1154" i="1"/>
  <c r="L1154" i="1" s="1"/>
  <c r="E1154" i="1"/>
  <c r="K1153" i="1"/>
  <c r="L1153" i="1" s="1"/>
  <c r="E1153" i="1"/>
  <c r="K1152" i="1"/>
  <c r="L1152" i="1" s="1"/>
  <c r="E1152" i="1"/>
  <c r="K1151" i="1"/>
  <c r="L1151" i="1" s="1"/>
  <c r="E1151" i="1"/>
  <c r="K1150" i="1"/>
  <c r="L1150" i="1" s="1"/>
  <c r="E1150" i="1"/>
  <c r="K1149" i="1"/>
  <c r="L1149" i="1" s="1"/>
  <c r="E1149" i="1"/>
  <c r="K1148" i="1"/>
  <c r="L1148" i="1" s="1"/>
  <c r="E1148" i="1"/>
  <c r="K1147" i="1"/>
  <c r="L1147" i="1" s="1"/>
  <c r="E1147" i="1"/>
  <c r="K1146" i="1"/>
  <c r="L1146" i="1" s="1"/>
  <c r="E1146" i="1"/>
  <c r="K1145" i="1"/>
  <c r="L1145" i="1" s="1"/>
  <c r="E1145" i="1"/>
  <c r="K1144" i="1"/>
  <c r="L1144" i="1" s="1"/>
  <c r="E1144" i="1"/>
  <c r="K1143" i="1"/>
  <c r="L1143" i="1" s="1"/>
  <c r="E1143" i="1"/>
  <c r="K1142" i="1"/>
  <c r="L1142" i="1" s="1"/>
  <c r="E1142" i="1"/>
  <c r="K1141" i="1"/>
  <c r="L1141" i="1" s="1"/>
  <c r="E1141" i="1"/>
  <c r="K1140" i="1"/>
  <c r="L1140" i="1" s="1"/>
  <c r="E1140" i="1"/>
  <c r="K1139" i="1"/>
  <c r="L1139" i="1" s="1"/>
  <c r="E1139" i="1"/>
  <c r="K1138" i="1"/>
  <c r="L1138" i="1" s="1"/>
  <c r="E1138" i="1"/>
  <c r="K1137" i="1"/>
  <c r="L1137" i="1" s="1"/>
  <c r="E1137" i="1"/>
  <c r="K1136" i="1"/>
  <c r="L1136" i="1" s="1"/>
  <c r="E1136" i="1"/>
  <c r="K1135" i="1"/>
  <c r="L1135" i="1" s="1"/>
  <c r="E1135" i="1"/>
  <c r="K1134" i="1"/>
  <c r="L1134" i="1" s="1"/>
  <c r="E1134" i="1"/>
  <c r="K1133" i="1"/>
  <c r="L1133" i="1" s="1"/>
  <c r="E1133" i="1"/>
  <c r="K1132" i="1"/>
  <c r="L1132" i="1" s="1"/>
  <c r="E1132" i="1"/>
  <c r="K1131" i="1"/>
  <c r="L1131" i="1" s="1"/>
  <c r="E1131" i="1"/>
  <c r="K1130" i="1"/>
  <c r="L1130" i="1" s="1"/>
  <c r="E1130" i="1"/>
  <c r="K1129" i="1"/>
  <c r="L1129" i="1" s="1"/>
  <c r="E1129" i="1"/>
  <c r="K1128" i="1"/>
  <c r="L1128" i="1" s="1"/>
  <c r="E1128" i="1"/>
  <c r="K1127" i="1"/>
  <c r="L1127" i="1" s="1"/>
  <c r="E1127" i="1"/>
  <c r="K1126" i="1"/>
  <c r="L1126" i="1" s="1"/>
  <c r="E1126" i="1"/>
  <c r="K1125" i="1"/>
  <c r="L1125" i="1" s="1"/>
  <c r="E1125" i="1"/>
  <c r="K1124" i="1"/>
  <c r="L1124" i="1" s="1"/>
  <c r="E1124" i="1"/>
  <c r="K1123" i="1"/>
  <c r="L1123" i="1" s="1"/>
  <c r="E1123" i="1"/>
  <c r="K1122" i="1"/>
  <c r="L1122" i="1" s="1"/>
  <c r="E1122" i="1"/>
  <c r="K1121" i="1"/>
  <c r="L1121" i="1" s="1"/>
  <c r="E1121" i="1"/>
  <c r="K1120" i="1"/>
  <c r="L1120" i="1" s="1"/>
  <c r="E1120" i="1"/>
  <c r="K1119" i="1"/>
  <c r="L1119" i="1" s="1"/>
  <c r="E1119" i="1"/>
  <c r="K1118" i="1"/>
  <c r="L1118" i="1" s="1"/>
  <c r="E1118" i="1"/>
  <c r="K1117" i="1"/>
  <c r="L1117" i="1" s="1"/>
  <c r="E1117" i="1"/>
  <c r="K1116" i="1"/>
  <c r="L1116" i="1" s="1"/>
  <c r="E1116" i="1"/>
  <c r="K1115" i="1"/>
  <c r="L1115" i="1" s="1"/>
  <c r="E1115" i="1"/>
  <c r="K1114" i="1"/>
  <c r="L1114" i="1" s="1"/>
  <c r="E1114" i="1"/>
  <c r="K1113" i="1"/>
  <c r="L1113" i="1" s="1"/>
  <c r="E1113" i="1"/>
  <c r="K1112" i="1"/>
  <c r="L1112" i="1" s="1"/>
  <c r="E1112" i="1"/>
  <c r="K1111" i="1"/>
  <c r="L1111" i="1" s="1"/>
  <c r="E1111" i="1"/>
  <c r="K1110" i="1"/>
  <c r="L1110" i="1" s="1"/>
  <c r="E1110" i="1"/>
  <c r="K1109" i="1"/>
  <c r="L1109" i="1" s="1"/>
  <c r="E1109" i="1"/>
  <c r="K1108" i="1"/>
  <c r="L1108" i="1" s="1"/>
  <c r="E1108" i="1"/>
  <c r="K1107" i="1"/>
  <c r="L1107" i="1" s="1"/>
  <c r="E1107" i="1"/>
  <c r="K1106" i="1"/>
  <c r="L1106" i="1" s="1"/>
  <c r="E1106" i="1"/>
  <c r="K1105" i="1"/>
  <c r="L1105" i="1" s="1"/>
  <c r="E1105" i="1"/>
  <c r="K1104" i="1"/>
  <c r="L1104" i="1" s="1"/>
  <c r="E1104" i="1"/>
  <c r="K1103" i="1"/>
  <c r="L1103" i="1" s="1"/>
  <c r="E1103" i="1"/>
  <c r="K1102" i="1"/>
  <c r="L1102" i="1" s="1"/>
  <c r="E1102" i="1"/>
  <c r="K1101" i="1"/>
  <c r="L1101" i="1" s="1"/>
  <c r="E1101" i="1"/>
  <c r="K1100" i="1"/>
  <c r="L1100" i="1" s="1"/>
  <c r="E1100" i="1"/>
  <c r="K1099" i="1"/>
  <c r="L1099" i="1" s="1"/>
  <c r="E1099" i="1"/>
  <c r="K1098" i="1"/>
  <c r="L1098" i="1" s="1"/>
  <c r="E1098" i="1"/>
  <c r="K1097" i="1"/>
  <c r="L1097" i="1" s="1"/>
  <c r="E1097" i="1"/>
  <c r="K1096" i="1"/>
  <c r="L1096" i="1" s="1"/>
  <c r="E1096" i="1"/>
  <c r="K1095" i="1"/>
  <c r="L1095" i="1" s="1"/>
  <c r="E1095" i="1"/>
  <c r="K1094" i="1"/>
  <c r="L1094" i="1" s="1"/>
  <c r="E1094" i="1"/>
  <c r="K1093" i="1"/>
  <c r="L1093" i="1" s="1"/>
  <c r="E1093" i="1"/>
  <c r="K1092" i="1"/>
  <c r="L1092" i="1" s="1"/>
  <c r="E1092" i="1"/>
  <c r="K1091" i="1"/>
  <c r="L1091" i="1" s="1"/>
  <c r="E1091" i="1"/>
  <c r="K1090" i="1"/>
  <c r="L1090" i="1" s="1"/>
  <c r="E1090" i="1"/>
  <c r="K1089" i="1"/>
  <c r="L1089" i="1" s="1"/>
  <c r="E1089" i="1"/>
  <c r="K1088" i="1"/>
  <c r="L1088" i="1" s="1"/>
  <c r="E1088" i="1"/>
  <c r="K1087" i="1"/>
  <c r="L1087" i="1" s="1"/>
  <c r="E1087" i="1"/>
  <c r="K1086" i="1"/>
  <c r="L1086" i="1" s="1"/>
  <c r="E1086" i="1"/>
  <c r="K1085" i="1"/>
  <c r="L1085" i="1" s="1"/>
  <c r="E1085" i="1"/>
  <c r="K1084" i="1"/>
  <c r="L1084" i="1" s="1"/>
  <c r="E1084" i="1"/>
  <c r="K1083" i="1"/>
  <c r="L1083" i="1" s="1"/>
  <c r="E1083" i="1"/>
  <c r="K1082" i="1"/>
  <c r="L1082" i="1" s="1"/>
  <c r="E1082" i="1"/>
  <c r="K1081" i="1"/>
  <c r="L1081" i="1" s="1"/>
  <c r="E1081" i="1"/>
  <c r="K1080" i="1"/>
  <c r="L1080" i="1" s="1"/>
  <c r="E1080" i="1"/>
  <c r="K1079" i="1"/>
  <c r="L1079" i="1" s="1"/>
  <c r="E1079" i="1"/>
  <c r="K1078" i="1"/>
  <c r="L1078" i="1" s="1"/>
  <c r="E1078" i="1"/>
  <c r="K1077" i="1"/>
  <c r="L1077" i="1" s="1"/>
  <c r="E1077" i="1"/>
  <c r="K1076" i="1"/>
  <c r="L1076" i="1" s="1"/>
  <c r="E1076" i="1"/>
  <c r="K1075" i="1"/>
  <c r="L1075" i="1" s="1"/>
  <c r="E1075" i="1"/>
  <c r="K1074" i="1"/>
  <c r="L1074" i="1" s="1"/>
  <c r="E1074" i="1"/>
  <c r="K1073" i="1"/>
  <c r="L1073" i="1" s="1"/>
  <c r="E1073" i="1"/>
  <c r="K1072" i="1"/>
  <c r="L1072" i="1" s="1"/>
  <c r="E1072" i="1"/>
  <c r="K1071" i="1"/>
  <c r="L1071" i="1" s="1"/>
  <c r="E1071" i="1"/>
  <c r="K1070" i="1"/>
  <c r="L1070" i="1" s="1"/>
  <c r="E1070" i="1"/>
  <c r="K1069" i="1"/>
  <c r="L1069" i="1" s="1"/>
  <c r="E1069" i="1"/>
  <c r="K1068" i="1"/>
  <c r="L1068" i="1" s="1"/>
  <c r="E1068" i="1"/>
  <c r="K1067" i="1"/>
  <c r="L1067" i="1" s="1"/>
  <c r="E1067" i="1"/>
  <c r="K1066" i="1"/>
  <c r="L1066" i="1" s="1"/>
  <c r="E1066" i="1"/>
  <c r="K1065" i="1"/>
  <c r="L1065" i="1" s="1"/>
  <c r="E1065" i="1"/>
  <c r="K1064" i="1"/>
  <c r="L1064" i="1" s="1"/>
  <c r="E1064" i="1"/>
  <c r="K1063" i="1"/>
  <c r="L1063" i="1" s="1"/>
  <c r="E1063" i="1"/>
  <c r="K1062" i="1"/>
  <c r="L1062" i="1" s="1"/>
  <c r="E1062" i="1"/>
  <c r="K1061" i="1"/>
  <c r="L1061" i="1" s="1"/>
  <c r="E1061" i="1"/>
  <c r="K1060" i="1"/>
  <c r="L1060" i="1" s="1"/>
  <c r="E1060" i="1"/>
  <c r="K1059" i="1"/>
  <c r="L1059" i="1" s="1"/>
  <c r="E1059" i="1"/>
  <c r="K1058" i="1"/>
  <c r="L1058" i="1" s="1"/>
  <c r="E1058" i="1"/>
  <c r="K1057" i="1"/>
  <c r="L1057" i="1" s="1"/>
  <c r="E1057" i="1"/>
  <c r="K1056" i="1"/>
  <c r="L1056" i="1" s="1"/>
  <c r="E1056" i="1"/>
  <c r="K1055" i="1"/>
  <c r="L1055" i="1" s="1"/>
  <c r="E1055" i="1"/>
  <c r="K1054" i="1"/>
  <c r="L1054" i="1" s="1"/>
  <c r="E1054" i="1"/>
  <c r="K1053" i="1"/>
  <c r="L1053" i="1" s="1"/>
  <c r="E1053" i="1"/>
  <c r="K1052" i="1"/>
  <c r="L1052" i="1" s="1"/>
  <c r="E1052" i="1"/>
  <c r="K1051" i="1"/>
  <c r="L1051" i="1" s="1"/>
  <c r="E1051" i="1"/>
  <c r="K1050" i="1"/>
  <c r="L1050" i="1" s="1"/>
  <c r="E1050" i="1"/>
  <c r="K1049" i="1"/>
  <c r="L1049" i="1" s="1"/>
  <c r="E1049" i="1"/>
  <c r="K1048" i="1"/>
  <c r="L1048" i="1" s="1"/>
  <c r="E1048" i="1"/>
  <c r="K1047" i="1"/>
  <c r="L1047" i="1" s="1"/>
  <c r="E1047" i="1"/>
  <c r="K1046" i="1"/>
  <c r="L1046" i="1" s="1"/>
  <c r="E1046" i="1"/>
  <c r="K1045" i="1"/>
  <c r="L1045" i="1" s="1"/>
  <c r="E1045" i="1"/>
  <c r="K1044" i="1"/>
  <c r="L1044" i="1" s="1"/>
  <c r="E1044" i="1"/>
  <c r="K1043" i="1"/>
  <c r="L1043" i="1" s="1"/>
  <c r="E1043" i="1"/>
  <c r="K1042" i="1"/>
  <c r="L1042" i="1" s="1"/>
  <c r="E1042" i="1"/>
  <c r="K1041" i="1"/>
  <c r="L1041" i="1" s="1"/>
  <c r="E1041" i="1"/>
  <c r="K1040" i="1"/>
  <c r="L1040" i="1" s="1"/>
  <c r="E1040" i="1"/>
  <c r="K1039" i="1"/>
  <c r="L1039" i="1" s="1"/>
  <c r="E1039" i="1"/>
  <c r="K1038" i="1"/>
  <c r="L1038" i="1" s="1"/>
  <c r="E1038" i="1"/>
  <c r="K1037" i="1"/>
  <c r="L1037" i="1" s="1"/>
  <c r="E1037" i="1"/>
  <c r="K1036" i="1"/>
  <c r="L1036" i="1" s="1"/>
  <c r="E1036" i="1"/>
  <c r="K1035" i="1"/>
  <c r="L1035" i="1" s="1"/>
  <c r="E1035" i="1"/>
  <c r="K1034" i="1"/>
  <c r="L1034" i="1" s="1"/>
  <c r="E1034" i="1"/>
  <c r="K1033" i="1"/>
  <c r="L1033" i="1" s="1"/>
  <c r="E1033" i="1"/>
  <c r="K1032" i="1"/>
  <c r="L1032" i="1" s="1"/>
  <c r="E1032" i="1"/>
  <c r="K1031" i="1"/>
  <c r="L1031" i="1" s="1"/>
  <c r="E1031" i="1"/>
  <c r="K1030" i="1"/>
  <c r="L1030" i="1" s="1"/>
  <c r="E1030" i="1"/>
  <c r="K1029" i="1"/>
  <c r="L1029" i="1" s="1"/>
  <c r="E1029" i="1"/>
  <c r="K1028" i="1"/>
  <c r="L1028" i="1" s="1"/>
  <c r="E1028" i="1"/>
  <c r="K1027" i="1"/>
  <c r="L1027" i="1" s="1"/>
  <c r="E1027" i="1"/>
  <c r="K1026" i="1"/>
  <c r="L1026" i="1" s="1"/>
  <c r="E1026" i="1"/>
  <c r="K1025" i="1"/>
  <c r="L1025" i="1" s="1"/>
  <c r="E1025" i="1"/>
  <c r="K1024" i="1"/>
  <c r="L1024" i="1" s="1"/>
  <c r="E1024" i="1"/>
  <c r="K1023" i="1"/>
  <c r="L1023" i="1" s="1"/>
  <c r="E1023" i="1"/>
  <c r="K1022" i="1"/>
  <c r="L1022" i="1" s="1"/>
  <c r="E1022" i="1"/>
  <c r="K1021" i="1"/>
  <c r="L1021" i="1" s="1"/>
  <c r="E1021" i="1"/>
  <c r="K1020" i="1"/>
  <c r="L1020" i="1" s="1"/>
  <c r="E1020" i="1"/>
  <c r="K1019" i="1"/>
  <c r="L1019" i="1" s="1"/>
  <c r="E1019" i="1"/>
  <c r="K1018" i="1"/>
  <c r="L1018" i="1" s="1"/>
  <c r="E1018" i="1"/>
  <c r="K1017" i="1"/>
  <c r="L1017" i="1" s="1"/>
  <c r="E1017" i="1"/>
  <c r="K1016" i="1"/>
  <c r="L1016" i="1" s="1"/>
  <c r="E1016" i="1"/>
  <c r="K1015" i="1"/>
  <c r="L1015" i="1" s="1"/>
  <c r="E1015" i="1"/>
  <c r="K1014" i="1"/>
  <c r="L1014" i="1" s="1"/>
  <c r="E1014" i="1"/>
  <c r="K1013" i="1"/>
  <c r="L1013" i="1" s="1"/>
  <c r="E1013" i="1"/>
  <c r="K1012" i="1"/>
  <c r="L1012" i="1" s="1"/>
  <c r="E1012" i="1"/>
  <c r="K1011" i="1"/>
  <c r="L1011" i="1" s="1"/>
  <c r="E1011" i="1"/>
  <c r="K1010" i="1"/>
  <c r="L1010" i="1" s="1"/>
  <c r="E1010" i="1"/>
  <c r="K1009" i="1"/>
  <c r="L1009" i="1" s="1"/>
  <c r="E1009" i="1"/>
  <c r="K1008" i="1"/>
  <c r="L1008" i="1" s="1"/>
  <c r="E1008" i="1"/>
  <c r="K1007" i="1"/>
  <c r="L1007" i="1" s="1"/>
  <c r="E1007" i="1"/>
  <c r="K1006" i="1"/>
  <c r="L1006" i="1" s="1"/>
  <c r="E1006" i="1"/>
  <c r="K1005" i="1"/>
  <c r="L1005" i="1" s="1"/>
  <c r="E1005" i="1"/>
  <c r="K1004" i="1"/>
  <c r="L1004" i="1" s="1"/>
  <c r="E1004" i="1"/>
  <c r="K1003" i="1"/>
  <c r="L1003" i="1" s="1"/>
  <c r="E1003" i="1"/>
  <c r="K1002" i="1"/>
  <c r="L1002" i="1" s="1"/>
  <c r="E1002" i="1"/>
  <c r="K1001" i="1"/>
  <c r="L1001" i="1" s="1"/>
  <c r="E1001" i="1"/>
  <c r="K1000" i="1"/>
  <c r="L1000" i="1" s="1"/>
  <c r="E1000" i="1"/>
  <c r="K999" i="1"/>
  <c r="L999" i="1" s="1"/>
  <c r="E999" i="1"/>
  <c r="K998" i="1"/>
  <c r="L998" i="1" s="1"/>
  <c r="E998" i="1"/>
  <c r="K997" i="1"/>
  <c r="L997" i="1" s="1"/>
  <c r="E997" i="1"/>
  <c r="K996" i="1"/>
  <c r="L996" i="1" s="1"/>
  <c r="E996" i="1"/>
  <c r="K995" i="1"/>
  <c r="L995" i="1" s="1"/>
  <c r="E995" i="1"/>
  <c r="K994" i="1"/>
  <c r="L994" i="1" s="1"/>
  <c r="E994" i="1"/>
  <c r="K993" i="1"/>
  <c r="L993" i="1" s="1"/>
  <c r="E993" i="1"/>
  <c r="K992" i="1"/>
  <c r="L992" i="1" s="1"/>
  <c r="E992" i="1"/>
  <c r="K991" i="1"/>
  <c r="L991" i="1" s="1"/>
  <c r="E991" i="1"/>
  <c r="K990" i="1"/>
  <c r="L990" i="1" s="1"/>
  <c r="E990" i="1"/>
  <c r="K989" i="1"/>
  <c r="L989" i="1" s="1"/>
  <c r="E989" i="1"/>
  <c r="K988" i="1"/>
  <c r="L988" i="1" s="1"/>
  <c r="E988" i="1"/>
  <c r="K987" i="1"/>
  <c r="L987" i="1" s="1"/>
  <c r="E987" i="1"/>
  <c r="K986" i="1"/>
  <c r="L986" i="1" s="1"/>
  <c r="E986" i="1"/>
  <c r="K985" i="1"/>
  <c r="L985" i="1" s="1"/>
  <c r="E985" i="1"/>
  <c r="K984" i="1"/>
  <c r="L984" i="1" s="1"/>
  <c r="E984" i="1"/>
  <c r="K983" i="1"/>
  <c r="L983" i="1" s="1"/>
  <c r="E983" i="1"/>
  <c r="K982" i="1"/>
  <c r="L982" i="1" s="1"/>
  <c r="E982" i="1"/>
  <c r="K981" i="1"/>
  <c r="L981" i="1" s="1"/>
  <c r="E981" i="1"/>
  <c r="K980" i="1"/>
  <c r="L980" i="1" s="1"/>
  <c r="E980" i="1"/>
  <c r="K979" i="1"/>
  <c r="L979" i="1" s="1"/>
  <c r="E979" i="1"/>
  <c r="K978" i="1"/>
  <c r="L978" i="1" s="1"/>
  <c r="E978" i="1"/>
  <c r="K977" i="1"/>
  <c r="L977" i="1" s="1"/>
  <c r="E977" i="1"/>
  <c r="K976" i="1"/>
  <c r="L976" i="1" s="1"/>
  <c r="E976" i="1"/>
  <c r="K975" i="1"/>
  <c r="L975" i="1" s="1"/>
  <c r="E975" i="1"/>
  <c r="K974" i="1"/>
  <c r="L974" i="1" s="1"/>
  <c r="E974" i="1"/>
  <c r="K973" i="1"/>
  <c r="L973" i="1" s="1"/>
  <c r="E973" i="1"/>
  <c r="K972" i="1"/>
  <c r="L972" i="1" s="1"/>
  <c r="E972" i="1"/>
  <c r="K971" i="1"/>
  <c r="L971" i="1" s="1"/>
  <c r="E971" i="1"/>
  <c r="K970" i="1"/>
  <c r="L970" i="1" s="1"/>
  <c r="E970" i="1"/>
  <c r="K969" i="1"/>
  <c r="L969" i="1" s="1"/>
  <c r="E969" i="1"/>
  <c r="K968" i="1"/>
  <c r="L968" i="1" s="1"/>
  <c r="E968" i="1"/>
  <c r="K967" i="1"/>
  <c r="L967" i="1" s="1"/>
  <c r="E967" i="1"/>
  <c r="K966" i="1"/>
  <c r="L966" i="1" s="1"/>
  <c r="E966" i="1"/>
  <c r="K965" i="1"/>
  <c r="L965" i="1" s="1"/>
  <c r="E965" i="1"/>
  <c r="K964" i="1"/>
  <c r="L964" i="1" s="1"/>
  <c r="E964" i="1"/>
  <c r="K963" i="1"/>
  <c r="L963" i="1" s="1"/>
  <c r="E963" i="1"/>
  <c r="K962" i="1"/>
  <c r="L962" i="1" s="1"/>
  <c r="E962" i="1"/>
  <c r="K961" i="1"/>
  <c r="L961" i="1" s="1"/>
  <c r="E961" i="1"/>
  <c r="K960" i="1"/>
  <c r="L960" i="1" s="1"/>
  <c r="E960" i="1"/>
  <c r="K959" i="1"/>
  <c r="L959" i="1" s="1"/>
  <c r="E959" i="1"/>
  <c r="K958" i="1"/>
  <c r="L958" i="1" s="1"/>
  <c r="E958" i="1"/>
  <c r="K957" i="1"/>
  <c r="L957" i="1" s="1"/>
  <c r="E957" i="1"/>
  <c r="K956" i="1"/>
  <c r="L956" i="1" s="1"/>
  <c r="E956" i="1"/>
  <c r="K955" i="1"/>
  <c r="L955" i="1" s="1"/>
  <c r="E955" i="1"/>
  <c r="K954" i="1"/>
  <c r="L954" i="1" s="1"/>
  <c r="E954" i="1"/>
  <c r="K953" i="1"/>
  <c r="L953" i="1" s="1"/>
  <c r="E953" i="1"/>
  <c r="K952" i="1"/>
  <c r="L952" i="1" s="1"/>
  <c r="E952" i="1"/>
  <c r="K951" i="1"/>
  <c r="L951" i="1" s="1"/>
  <c r="E951" i="1"/>
  <c r="K950" i="1"/>
  <c r="L950" i="1" s="1"/>
  <c r="E950" i="1"/>
  <c r="K949" i="1"/>
  <c r="L949" i="1" s="1"/>
  <c r="E949" i="1"/>
  <c r="K948" i="1"/>
  <c r="L948" i="1" s="1"/>
  <c r="E948" i="1"/>
  <c r="K947" i="1"/>
  <c r="L947" i="1" s="1"/>
  <c r="E947" i="1"/>
  <c r="K946" i="1"/>
  <c r="L946" i="1" s="1"/>
  <c r="E946" i="1"/>
  <c r="K945" i="1"/>
  <c r="L945" i="1" s="1"/>
  <c r="E945" i="1"/>
  <c r="K944" i="1"/>
  <c r="L944" i="1" s="1"/>
  <c r="E944" i="1"/>
  <c r="K943" i="1"/>
  <c r="L943" i="1" s="1"/>
  <c r="E943" i="1"/>
  <c r="K942" i="1"/>
  <c r="L942" i="1" s="1"/>
  <c r="E942" i="1"/>
  <c r="K941" i="1"/>
  <c r="L941" i="1" s="1"/>
  <c r="E941" i="1"/>
  <c r="K940" i="1"/>
  <c r="L940" i="1" s="1"/>
  <c r="E940" i="1"/>
  <c r="K939" i="1"/>
  <c r="L939" i="1" s="1"/>
  <c r="E939" i="1"/>
  <c r="K938" i="1"/>
  <c r="L938" i="1" s="1"/>
  <c r="E938" i="1"/>
  <c r="K937" i="1"/>
  <c r="L937" i="1" s="1"/>
  <c r="E937" i="1"/>
  <c r="K936" i="1"/>
  <c r="L936" i="1" s="1"/>
  <c r="E936" i="1"/>
  <c r="K935" i="1"/>
  <c r="L935" i="1" s="1"/>
  <c r="E935" i="1"/>
  <c r="K934" i="1"/>
  <c r="L934" i="1" s="1"/>
  <c r="E934" i="1"/>
  <c r="K933" i="1"/>
  <c r="L933" i="1" s="1"/>
  <c r="E933" i="1"/>
  <c r="K932" i="1"/>
  <c r="L932" i="1" s="1"/>
  <c r="E932" i="1"/>
  <c r="K931" i="1"/>
  <c r="L931" i="1" s="1"/>
  <c r="E931" i="1"/>
  <c r="K930" i="1"/>
  <c r="L930" i="1" s="1"/>
  <c r="E930" i="1"/>
  <c r="K929" i="1"/>
  <c r="L929" i="1" s="1"/>
  <c r="E929" i="1"/>
  <c r="K928" i="1"/>
  <c r="L928" i="1" s="1"/>
  <c r="E928" i="1"/>
  <c r="K927" i="1"/>
  <c r="L927" i="1" s="1"/>
  <c r="E927" i="1"/>
  <c r="K926" i="1"/>
  <c r="L926" i="1" s="1"/>
  <c r="E926" i="1"/>
  <c r="K925" i="1"/>
  <c r="L925" i="1" s="1"/>
  <c r="E925" i="1"/>
  <c r="K924" i="1"/>
  <c r="L924" i="1" s="1"/>
  <c r="E924" i="1"/>
  <c r="K923" i="1"/>
  <c r="L923" i="1" s="1"/>
  <c r="E923" i="1"/>
  <c r="K922" i="1"/>
  <c r="L922" i="1" s="1"/>
  <c r="E922" i="1"/>
  <c r="K921" i="1"/>
  <c r="L921" i="1" s="1"/>
  <c r="E921" i="1"/>
  <c r="K920" i="1"/>
  <c r="L920" i="1" s="1"/>
  <c r="E920" i="1"/>
  <c r="K919" i="1"/>
  <c r="L919" i="1" s="1"/>
  <c r="E919" i="1"/>
  <c r="K918" i="1"/>
  <c r="L918" i="1" s="1"/>
  <c r="E918" i="1"/>
  <c r="K917" i="1"/>
  <c r="L917" i="1" s="1"/>
  <c r="E917" i="1"/>
  <c r="K916" i="1"/>
  <c r="L916" i="1" s="1"/>
  <c r="E916" i="1"/>
  <c r="K915" i="1"/>
  <c r="L915" i="1" s="1"/>
  <c r="E915" i="1"/>
  <c r="K914" i="1"/>
  <c r="L914" i="1" s="1"/>
  <c r="E914" i="1"/>
  <c r="K913" i="1"/>
  <c r="L913" i="1" s="1"/>
  <c r="E913" i="1"/>
  <c r="K912" i="1"/>
  <c r="L912" i="1" s="1"/>
  <c r="E912" i="1"/>
  <c r="K911" i="1"/>
  <c r="L911" i="1" s="1"/>
  <c r="E911" i="1"/>
  <c r="K910" i="1"/>
  <c r="L910" i="1" s="1"/>
  <c r="E910" i="1"/>
  <c r="K909" i="1"/>
  <c r="L909" i="1" s="1"/>
  <c r="E909" i="1"/>
  <c r="K908" i="1"/>
  <c r="L908" i="1" s="1"/>
  <c r="E908" i="1"/>
  <c r="K907" i="1"/>
  <c r="L907" i="1" s="1"/>
  <c r="E907" i="1"/>
  <c r="K906" i="1"/>
  <c r="L906" i="1" s="1"/>
  <c r="E906" i="1"/>
  <c r="K905" i="1"/>
  <c r="L905" i="1" s="1"/>
  <c r="E905" i="1"/>
  <c r="K904" i="1"/>
  <c r="L904" i="1" s="1"/>
  <c r="E904" i="1"/>
  <c r="K903" i="1"/>
  <c r="L903" i="1" s="1"/>
  <c r="E903" i="1"/>
  <c r="K902" i="1"/>
  <c r="L902" i="1" s="1"/>
  <c r="E902" i="1"/>
  <c r="K901" i="1"/>
  <c r="L901" i="1" s="1"/>
  <c r="E901" i="1"/>
  <c r="K900" i="1"/>
  <c r="L900" i="1" s="1"/>
  <c r="E900" i="1"/>
  <c r="K899" i="1"/>
  <c r="L899" i="1" s="1"/>
  <c r="E899" i="1"/>
  <c r="K898" i="1"/>
  <c r="L898" i="1" s="1"/>
  <c r="E898" i="1"/>
  <c r="K897" i="1"/>
  <c r="L897" i="1" s="1"/>
  <c r="E897" i="1"/>
  <c r="K896" i="1"/>
  <c r="L896" i="1" s="1"/>
  <c r="E896" i="1"/>
  <c r="K895" i="1"/>
  <c r="L895" i="1" s="1"/>
  <c r="E895" i="1"/>
  <c r="K894" i="1"/>
  <c r="L894" i="1" s="1"/>
  <c r="E894" i="1"/>
  <c r="K893" i="1"/>
  <c r="L893" i="1" s="1"/>
  <c r="E893" i="1"/>
  <c r="K892" i="1"/>
  <c r="L892" i="1" s="1"/>
  <c r="E892" i="1"/>
  <c r="K891" i="1"/>
  <c r="L891" i="1" s="1"/>
  <c r="E891" i="1"/>
  <c r="K890" i="1"/>
  <c r="L890" i="1" s="1"/>
  <c r="E890" i="1"/>
  <c r="K889" i="1"/>
  <c r="L889" i="1" s="1"/>
  <c r="E889" i="1"/>
  <c r="K888" i="1"/>
  <c r="L888" i="1" s="1"/>
  <c r="E888" i="1"/>
  <c r="K887" i="1"/>
  <c r="L887" i="1" s="1"/>
  <c r="E887" i="1"/>
  <c r="K886" i="1"/>
  <c r="L886" i="1" s="1"/>
  <c r="E886" i="1"/>
  <c r="K885" i="1"/>
  <c r="L885" i="1" s="1"/>
  <c r="E885" i="1"/>
  <c r="K884" i="1"/>
  <c r="L884" i="1" s="1"/>
  <c r="E884" i="1"/>
  <c r="K883" i="1"/>
  <c r="L883" i="1" s="1"/>
  <c r="E883" i="1"/>
  <c r="K882" i="1"/>
  <c r="L882" i="1" s="1"/>
  <c r="E882" i="1"/>
  <c r="K881" i="1"/>
  <c r="L881" i="1" s="1"/>
  <c r="E881" i="1"/>
  <c r="K880" i="1"/>
  <c r="L880" i="1" s="1"/>
  <c r="E880" i="1"/>
  <c r="K879" i="1"/>
  <c r="L879" i="1" s="1"/>
  <c r="E879" i="1"/>
  <c r="K878" i="1"/>
  <c r="L878" i="1" s="1"/>
  <c r="E878" i="1"/>
  <c r="K877" i="1"/>
  <c r="L877" i="1" s="1"/>
  <c r="E877" i="1"/>
  <c r="K876" i="1"/>
  <c r="L876" i="1" s="1"/>
  <c r="E876" i="1"/>
  <c r="K875" i="1"/>
  <c r="L875" i="1" s="1"/>
  <c r="E875" i="1"/>
  <c r="K874" i="1"/>
  <c r="L874" i="1" s="1"/>
  <c r="E874" i="1"/>
  <c r="K873" i="1"/>
  <c r="L873" i="1" s="1"/>
  <c r="E873" i="1"/>
  <c r="K872" i="1"/>
  <c r="L872" i="1" s="1"/>
  <c r="E872" i="1"/>
  <c r="K871" i="1"/>
  <c r="L871" i="1" s="1"/>
  <c r="E871" i="1"/>
  <c r="K870" i="1"/>
  <c r="L870" i="1" s="1"/>
  <c r="E870" i="1"/>
  <c r="K869" i="1"/>
  <c r="L869" i="1" s="1"/>
  <c r="E869" i="1"/>
  <c r="K868" i="1"/>
  <c r="L868" i="1" s="1"/>
  <c r="E868" i="1"/>
  <c r="K867" i="1"/>
  <c r="L867" i="1" s="1"/>
  <c r="E867" i="1"/>
  <c r="K866" i="1"/>
  <c r="L866" i="1" s="1"/>
  <c r="E866" i="1"/>
  <c r="K865" i="1"/>
  <c r="L865" i="1" s="1"/>
  <c r="E865" i="1"/>
  <c r="K864" i="1"/>
  <c r="L864" i="1" s="1"/>
  <c r="E864" i="1"/>
  <c r="K863" i="1"/>
  <c r="L863" i="1" s="1"/>
  <c r="E863" i="1"/>
  <c r="K862" i="1"/>
  <c r="L862" i="1" s="1"/>
  <c r="E862" i="1"/>
  <c r="K861" i="1"/>
  <c r="L861" i="1" s="1"/>
  <c r="E861" i="1"/>
  <c r="K860" i="1"/>
  <c r="L860" i="1" s="1"/>
  <c r="E860" i="1"/>
  <c r="K859" i="1"/>
  <c r="L859" i="1" s="1"/>
  <c r="E859" i="1"/>
  <c r="K858" i="1"/>
  <c r="L858" i="1" s="1"/>
  <c r="E858" i="1"/>
  <c r="K857" i="1"/>
  <c r="L857" i="1" s="1"/>
  <c r="E857" i="1"/>
  <c r="K856" i="1"/>
  <c r="L856" i="1" s="1"/>
  <c r="E856" i="1"/>
  <c r="K855" i="1"/>
  <c r="L855" i="1" s="1"/>
  <c r="E855" i="1"/>
  <c r="K854" i="1"/>
  <c r="L854" i="1" s="1"/>
  <c r="E854" i="1"/>
  <c r="K853" i="1"/>
  <c r="L853" i="1" s="1"/>
  <c r="E853" i="1"/>
  <c r="K852" i="1"/>
  <c r="L852" i="1" s="1"/>
  <c r="E852" i="1"/>
  <c r="K851" i="1"/>
  <c r="L851" i="1" s="1"/>
  <c r="E851" i="1"/>
  <c r="K850" i="1"/>
  <c r="L850" i="1" s="1"/>
  <c r="E850" i="1"/>
  <c r="K849" i="1"/>
  <c r="L849" i="1" s="1"/>
  <c r="E849" i="1"/>
  <c r="K848" i="1"/>
  <c r="L848" i="1" s="1"/>
  <c r="E848" i="1"/>
  <c r="K847" i="1"/>
  <c r="L847" i="1" s="1"/>
  <c r="E847" i="1"/>
  <c r="K846" i="1"/>
  <c r="L846" i="1" s="1"/>
  <c r="E846" i="1"/>
  <c r="K845" i="1"/>
  <c r="L845" i="1" s="1"/>
  <c r="E845" i="1"/>
  <c r="K844" i="1"/>
  <c r="L844" i="1" s="1"/>
  <c r="E844" i="1"/>
  <c r="K843" i="1"/>
  <c r="L843" i="1" s="1"/>
  <c r="E843" i="1"/>
  <c r="K842" i="1"/>
  <c r="L842" i="1" s="1"/>
  <c r="E842" i="1"/>
  <c r="K841" i="1"/>
  <c r="L841" i="1" s="1"/>
  <c r="E841" i="1"/>
  <c r="K840" i="1"/>
  <c r="L840" i="1" s="1"/>
  <c r="E840" i="1"/>
  <c r="K839" i="1"/>
  <c r="L839" i="1" s="1"/>
  <c r="E839" i="1"/>
  <c r="K838" i="1"/>
  <c r="L838" i="1" s="1"/>
  <c r="E838" i="1"/>
  <c r="K837" i="1"/>
  <c r="L837" i="1" s="1"/>
  <c r="E837" i="1"/>
  <c r="K836" i="1"/>
  <c r="L836" i="1" s="1"/>
  <c r="E836" i="1"/>
  <c r="K835" i="1"/>
  <c r="L835" i="1" s="1"/>
  <c r="E835" i="1"/>
  <c r="K834" i="1"/>
  <c r="L834" i="1" s="1"/>
  <c r="E834" i="1"/>
  <c r="K833" i="1"/>
  <c r="L833" i="1" s="1"/>
  <c r="E833" i="1"/>
  <c r="K832" i="1"/>
  <c r="L832" i="1" s="1"/>
  <c r="E832" i="1"/>
  <c r="K831" i="1"/>
  <c r="L831" i="1" s="1"/>
  <c r="E831" i="1"/>
  <c r="K830" i="1"/>
  <c r="L830" i="1" s="1"/>
  <c r="E830" i="1"/>
  <c r="K829" i="1"/>
  <c r="L829" i="1" s="1"/>
  <c r="E829" i="1"/>
  <c r="K828" i="1"/>
  <c r="L828" i="1" s="1"/>
  <c r="E828" i="1"/>
  <c r="K827" i="1"/>
  <c r="L827" i="1" s="1"/>
  <c r="E827" i="1"/>
  <c r="K826" i="1"/>
  <c r="L826" i="1" s="1"/>
  <c r="E826" i="1"/>
  <c r="K825" i="1"/>
  <c r="L825" i="1" s="1"/>
  <c r="E825" i="1"/>
  <c r="K824" i="1"/>
  <c r="L824" i="1" s="1"/>
  <c r="E824" i="1"/>
  <c r="K823" i="1"/>
  <c r="L823" i="1" s="1"/>
  <c r="E823" i="1"/>
  <c r="K822" i="1"/>
  <c r="L822" i="1" s="1"/>
  <c r="E822" i="1"/>
  <c r="K821" i="1"/>
  <c r="L821" i="1" s="1"/>
  <c r="E821" i="1"/>
  <c r="K820" i="1"/>
  <c r="L820" i="1" s="1"/>
  <c r="E820" i="1"/>
  <c r="K819" i="1"/>
  <c r="L819" i="1" s="1"/>
  <c r="E819" i="1"/>
  <c r="K818" i="1"/>
  <c r="L818" i="1" s="1"/>
  <c r="E818" i="1"/>
  <c r="K817" i="1"/>
  <c r="L817" i="1" s="1"/>
  <c r="E817" i="1"/>
  <c r="K816" i="1"/>
  <c r="L816" i="1" s="1"/>
  <c r="E816" i="1"/>
  <c r="K815" i="1"/>
  <c r="L815" i="1" s="1"/>
  <c r="E815" i="1"/>
  <c r="K814" i="1"/>
  <c r="L814" i="1" s="1"/>
  <c r="E814" i="1"/>
  <c r="K813" i="1"/>
  <c r="L813" i="1" s="1"/>
  <c r="E813" i="1"/>
  <c r="K812" i="1"/>
  <c r="L812" i="1" s="1"/>
  <c r="E812" i="1"/>
  <c r="K811" i="1"/>
  <c r="L811" i="1" s="1"/>
  <c r="E811" i="1"/>
  <c r="K810" i="1"/>
  <c r="L810" i="1" s="1"/>
  <c r="E810" i="1"/>
  <c r="K809" i="1"/>
  <c r="L809" i="1" s="1"/>
  <c r="E809" i="1"/>
  <c r="K808" i="1"/>
  <c r="L808" i="1" s="1"/>
  <c r="E808" i="1"/>
  <c r="K807" i="1"/>
  <c r="L807" i="1" s="1"/>
  <c r="E807" i="1"/>
  <c r="K806" i="1"/>
  <c r="L806" i="1" s="1"/>
  <c r="E806" i="1"/>
  <c r="K805" i="1"/>
  <c r="L805" i="1" s="1"/>
  <c r="E805" i="1"/>
  <c r="K804" i="1"/>
  <c r="L804" i="1" s="1"/>
  <c r="E804" i="1"/>
  <c r="K803" i="1"/>
  <c r="L803" i="1" s="1"/>
  <c r="E803" i="1"/>
  <c r="K802" i="1"/>
  <c r="L802" i="1" s="1"/>
  <c r="E802" i="1"/>
  <c r="K801" i="1"/>
  <c r="L801" i="1" s="1"/>
  <c r="E801" i="1"/>
  <c r="K800" i="1"/>
  <c r="L800" i="1" s="1"/>
  <c r="E800" i="1"/>
  <c r="K799" i="1"/>
  <c r="L799" i="1" s="1"/>
  <c r="E799" i="1"/>
  <c r="K798" i="1"/>
  <c r="L798" i="1" s="1"/>
  <c r="E798" i="1"/>
  <c r="K797" i="1"/>
  <c r="L797" i="1" s="1"/>
  <c r="E797" i="1"/>
  <c r="K796" i="1"/>
  <c r="L796" i="1" s="1"/>
  <c r="E796" i="1"/>
  <c r="K795" i="1"/>
  <c r="L795" i="1" s="1"/>
  <c r="E795" i="1"/>
  <c r="K794" i="1"/>
  <c r="L794" i="1" s="1"/>
  <c r="E794" i="1"/>
  <c r="K793" i="1"/>
  <c r="L793" i="1" s="1"/>
  <c r="E793" i="1"/>
  <c r="K792" i="1"/>
  <c r="L792" i="1" s="1"/>
  <c r="E792" i="1"/>
  <c r="K791" i="1"/>
  <c r="L791" i="1" s="1"/>
  <c r="E791" i="1"/>
  <c r="K790" i="1"/>
  <c r="L790" i="1" s="1"/>
  <c r="E790" i="1"/>
  <c r="K789" i="1"/>
  <c r="L789" i="1" s="1"/>
  <c r="E789" i="1"/>
  <c r="K788" i="1"/>
  <c r="L788" i="1" s="1"/>
  <c r="E788" i="1"/>
  <c r="K787" i="1"/>
  <c r="L787" i="1" s="1"/>
  <c r="E787" i="1"/>
  <c r="K786" i="1"/>
  <c r="L786" i="1" s="1"/>
  <c r="E786" i="1"/>
  <c r="K785" i="1"/>
  <c r="L785" i="1" s="1"/>
  <c r="E785" i="1"/>
  <c r="K784" i="1"/>
  <c r="L784" i="1" s="1"/>
  <c r="E784" i="1"/>
  <c r="K783" i="1"/>
  <c r="L783" i="1" s="1"/>
  <c r="E783" i="1"/>
  <c r="K782" i="1"/>
  <c r="L782" i="1" s="1"/>
  <c r="E782" i="1"/>
  <c r="K781" i="1"/>
  <c r="L781" i="1" s="1"/>
  <c r="E781" i="1"/>
  <c r="K780" i="1"/>
  <c r="L780" i="1" s="1"/>
  <c r="E780" i="1"/>
  <c r="K779" i="1"/>
  <c r="L779" i="1" s="1"/>
  <c r="E779" i="1"/>
  <c r="K778" i="1"/>
  <c r="L778" i="1" s="1"/>
  <c r="E778" i="1"/>
  <c r="K777" i="1"/>
  <c r="L777" i="1" s="1"/>
  <c r="E777" i="1"/>
  <c r="K776" i="1"/>
  <c r="L776" i="1" s="1"/>
  <c r="E776" i="1"/>
  <c r="K775" i="1"/>
  <c r="L775" i="1" s="1"/>
  <c r="E775" i="1"/>
  <c r="K774" i="1"/>
  <c r="L774" i="1" s="1"/>
  <c r="E774" i="1"/>
  <c r="K773" i="1"/>
  <c r="L773" i="1" s="1"/>
  <c r="E773" i="1"/>
  <c r="K772" i="1"/>
  <c r="L772" i="1" s="1"/>
  <c r="E772" i="1"/>
  <c r="K771" i="1"/>
  <c r="L771" i="1" s="1"/>
  <c r="E771" i="1"/>
  <c r="K770" i="1"/>
  <c r="L770" i="1" s="1"/>
  <c r="E770" i="1"/>
  <c r="K769" i="1"/>
  <c r="L769" i="1" s="1"/>
  <c r="E769" i="1"/>
  <c r="K768" i="1"/>
  <c r="L768" i="1" s="1"/>
  <c r="E768" i="1"/>
  <c r="K767" i="1"/>
  <c r="L767" i="1" s="1"/>
  <c r="E767" i="1"/>
  <c r="K766" i="1"/>
  <c r="L766" i="1" s="1"/>
  <c r="E766" i="1"/>
  <c r="K765" i="1"/>
  <c r="L765" i="1" s="1"/>
  <c r="E765" i="1"/>
  <c r="K764" i="1"/>
  <c r="L764" i="1" s="1"/>
  <c r="E764" i="1"/>
  <c r="K763" i="1"/>
  <c r="L763" i="1" s="1"/>
  <c r="E763" i="1"/>
  <c r="K762" i="1"/>
  <c r="L762" i="1" s="1"/>
  <c r="E762" i="1"/>
  <c r="K761" i="1"/>
  <c r="L761" i="1" s="1"/>
  <c r="E761" i="1"/>
  <c r="K760" i="1"/>
  <c r="L760" i="1" s="1"/>
  <c r="E760" i="1"/>
  <c r="K759" i="1"/>
  <c r="L759" i="1" s="1"/>
  <c r="E759" i="1"/>
  <c r="K758" i="1"/>
  <c r="L758" i="1" s="1"/>
  <c r="E758" i="1"/>
  <c r="K757" i="1"/>
  <c r="L757" i="1" s="1"/>
  <c r="E757" i="1"/>
  <c r="K756" i="1"/>
  <c r="L756" i="1" s="1"/>
  <c r="E756" i="1"/>
  <c r="K755" i="1"/>
  <c r="L755" i="1" s="1"/>
  <c r="E755" i="1"/>
  <c r="K754" i="1"/>
  <c r="L754" i="1" s="1"/>
  <c r="E754" i="1"/>
  <c r="K753" i="1"/>
  <c r="L753" i="1" s="1"/>
  <c r="E753" i="1"/>
  <c r="K752" i="1"/>
  <c r="L752" i="1" s="1"/>
  <c r="E752" i="1"/>
  <c r="K751" i="1"/>
  <c r="L751" i="1" s="1"/>
  <c r="E751" i="1"/>
  <c r="K750" i="1"/>
  <c r="L750" i="1" s="1"/>
  <c r="E750" i="1"/>
  <c r="K749" i="1"/>
  <c r="L749" i="1" s="1"/>
  <c r="E749" i="1"/>
  <c r="K748" i="1"/>
  <c r="L748" i="1" s="1"/>
  <c r="E748" i="1"/>
  <c r="K747" i="1"/>
  <c r="L747" i="1" s="1"/>
  <c r="E747" i="1"/>
  <c r="K746" i="1"/>
  <c r="L746" i="1" s="1"/>
  <c r="E746" i="1"/>
  <c r="K745" i="1"/>
  <c r="L745" i="1" s="1"/>
  <c r="E745" i="1"/>
  <c r="K744" i="1"/>
  <c r="L744" i="1" s="1"/>
  <c r="E744" i="1"/>
  <c r="K743" i="1"/>
  <c r="L743" i="1" s="1"/>
  <c r="E743" i="1"/>
  <c r="K742" i="1"/>
  <c r="L742" i="1" s="1"/>
  <c r="E742" i="1"/>
  <c r="K741" i="1"/>
  <c r="L741" i="1" s="1"/>
  <c r="E741" i="1"/>
  <c r="K740" i="1"/>
  <c r="L740" i="1" s="1"/>
  <c r="E740" i="1"/>
  <c r="K739" i="1"/>
  <c r="L739" i="1" s="1"/>
  <c r="E739" i="1"/>
  <c r="K738" i="1"/>
  <c r="L738" i="1" s="1"/>
  <c r="E738" i="1"/>
  <c r="K737" i="1"/>
  <c r="L737" i="1" s="1"/>
  <c r="E737" i="1"/>
  <c r="K736" i="1"/>
  <c r="L736" i="1" s="1"/>
  <c r="E736" i="1"/>
  <c r="K735" i="1"/>
  <c r="L735" i="1" s="1"/>
  <c r="E735" i="1"/>
  <c r="K734" i="1"/>
  <c r="L734" i="1" s="1"/>
  <c r="E734" i="1"/>
  <c r="K733" i="1"/>
  <c r="L733" i="1" s="1"/>
  <c r="E733" i="1"/>
  <c r="K732" i="1"/>
  <c r="L732" i="1" s="1"/>
  <c r="E732" i="1"/>
  <c r="K731" i="1"/>
  <c r="L731" i="1" s="1"/>
  <c r="E731" i="1"/>
  <c r="K730" i="1"/>
  <c r="L730" i="1" s="1"/>
  <c r="E730" i="1"/>
  <c r="K729" i="1"/>
  <c r="L729" i="1" s="1"/>
  <c r="E729" i="1"/>
  <c r="K728" i="1"/>
  <c r="L728" i="1" s="1"/>
  <c r="E728" i="1"/>
  <c r="K727" i="1"/>
  <c r="L727" i="1" s="1"/>
  <c r="E727" i="1"/>
  <c r="K726" i="1"/>
  <c r="L726" i="1" s="1"/>
  <c r="E726" i="1"/>
  <c r="K725" i="1"/>
  <c r="L725" i="1" s="1"/>
  <c r="E725" i="1"/>
  <c r="K724" i="1"/>
  <c r="L724" i="1" s="1"/>
  <c r="E724" i="1"/>
  <c r="K723" i="1"/>
  <c r="L723" i="1" s="1"/>
  <c r="E723" i="1"/>
  <c r="K722" i="1"/>
  <c r="L722" i="1" s="1"/>
  <c r="E722" i="1"/>
  <c r="K721" i="1"/>
  <c r="L721" i="1" s="1"/>
  <c r="E721" i="1"/>
  <c r="K720" i="1"/>
  <c r="L720" i="1" s="1"/>
  <c r="E720" i="1"/>
  <c r="K719" i="1"/>
  <c r="L719" i="1" s="1"/>
  <c r="E719" i="1"/>
  <c r="K718" i="1"/>
  <c r="L718" i="1" s="1"/>
  <c r="E718" i="1"/>
  <c r="K717" i="1"/>
  <c r="L717" i="1" s="1"/>
  <c r="E717" i="1"/>
  <c r="K716" i="1"/>
  <c r="L716" i="1" s="1"/>
  <c r="E716" i="1"/>
  <c r="K715" i="1"/>
  <c r="L715" i="1" s="1"/>
  <c r="E715" i="1"/>
  <c r="K714" i="1"/>
  <c r="L714" i="1" s="1"/>
  <c r="E714" i="1"/>
  <c r="K713" i="1"/>
  <c r="L713" i="1" s="1"/>
  <c r="E713" i="1"/>
  <c r="K712" i="1"/>
  <c r="L712" i="1" s="1"/>
  <c r="E712" i="1"/>
  <c r="K711" i="1"/>
  <c r="L711" i="1" s="1"/>
  <c r="E711" i="1"/>
  <c r="K710" i="1"/>
  <c r="L710" i="1" s="1"/>
  <c r="E710" i="1"/>
  <c r="K709" i="1"/>
  <c r="L709" i="1" s="1"/>
  <c r="E709" i="1"/>
  <c r="K708" i="1"/>
  <c r="L708" i="1" s="1"/>
  <c r="E708" i="1"/>
  <c r="K707" i="1"/>
  <c r="L707" i="1" s="1"/>
  <c r="E707" i="1"/>
  <c r="K706" i="1"/>
  <c r="L706" i="1" s="1"/>
  <c r="E706" i="1"/>
  <c r="K705" i="1"/>
  <c r="L705" i="1" s="1"/>
  <c r="E705" i="1"/>
  <c r="K704" i="1"/>
  <c r="L704" i="1" s="1"/>
  <c r="E704" i="1"/>
  <c r="K703" i="1"/>
  <c r="L703" i="1" s="1"/>
  <c r="E703" i="1"/>
  <c r="K702" i="1"/>
  <c r="L702" i="1" s="1"/>
  <c r="E702" i="1"/>
  <c r="K701" i="1"/>
  <c r="L701" i="1" s="1"/>
  <c r="E701" i="1"/>
  <c r="K700" i="1"/>
  <c r="L700" i="1" s="1"/>
  <c r="E700" i="1"/>
  <c r="K699" i="1"/>
  <c r="L699" i="1" s="1"/>
  <c r="E699" i="1"/>
  <c r="K698" i="1"/>
  <c r="L698" i="1" s="1"/>
  <c r="E698" i="1"/>
  <c r="K697" i="1"/>
  <c r="L697" i="1" s="1"/>
  <c r="E697" i="1"/>
  <c r="K696" i="1"/>
  <c r="L696" i="1" s="1"/>
  <c r="E696" i="1"/>
  <c r="K695" i="1"/>
  <c r="L695" i="1" s="1"/>
  <c r="E695" i="1"/>
  <c r="K694" i="1"/>
  <c r="L694" i="1" s="1"/>
  <c r="E694" i="1"/>
  <c r="K693" i="1"/>
  <c r="L693" i="1" s="1"/>
  <c r="E693" i="1"/>
  <c r="K692" i="1"/>
  <c r="L692" i="1" s="1"/>
  <c r="E692" i="1"/>
  <c r="K691" i="1"/>
  <c r="L691" i="1" s="1"/>
  <c r="E691" i="1"/>
  <c r="K690" i="1"/>
  <c r="L690" i="1" s="1"/>
  <c r="E690" i="1"/>
  <c r="K689" i="1"/>
  <c r="L689" i="1" s="1"/>
  <c r="E689" i="1"/>
  <c r="K688" i="1"/>
  <c r="L688" i="1" s="1"/>
  <c r="E688" i="1"/>
  <c r="K687" i="1"/>
  <c r="L687" i="1" s="1"/>
  <c r="E687" i="1"/>
  <c r="K686" i="1"/>
  <c r="L686" i="1" s="1"/>
  <c r="E686" i="1"/>
  <c r="K685" i="1"/>
  <c r="L685" i="1" s="1"/>
  <c r="E685" i="1"/>
  <c r="K684" i="1"/>
  <c r="L684" i="1" s="1"/>
  <c r="E684" i="1"/>
  <c r="K683" i="1"/>
  <c r="L683" i="1" s="1"/>
  <c r="E683" i="1"/>
  <c r="K682" i="1"/>
  <c r="L682" i="1" s="1"/>
  <c r="E682" i="1"/>
  <c r="K681" i="1"/>
  <c r="L681" i="1" s="1"/>
  <c r="E681" i="1"/>
  <c r="K680" i="1"/>
  <c r="L680" i="1" s="1"/>
  <c r="E680" i="1"/>
  <c r="K679" i="1"/>
  <c r="L679" i="1" s="1"/>
  <c r="E679" i="1"/>
  <c r="K678" i="1"/>
  <c r="L678" i="1" s="1"/>
  <c r="E678" i="1"/>
  <c r="K677" i="1"/>
  <c r="L677" i="1" s="1"/>
  <c r="E677" i="1"/>
  <c r="K676" i="1"/>
  <c r="L676" i="1" s="1"/>
  <c r="E676" i="1"/>
  <c r="K675" i="1"/>
  <c r="L675" i="1" s="1"/>
  <c r="E675" i="1"/>
  <c r="K674" i="1"/>
  <c r="L674" i="1" s="1"/>
  <c r="E674" i="1"/>
  <c r="K673" i="1"/>
  <c r="L673" i="1" s="1"/>
  <c r="E673" i="1"/>
  <c r="K672" i="1"/>
  <c r="L672" i="1" s="1"/>
  <c r="E672" i="1"/>
  <c r="K671" i="1"/>
  <c r="L671" i="1" s="1"/>
  <c r="E671" i="1"/>
  <c r="K670" i="1"/>
  <c r="L670" i="1" s="1"/>
  <c r="E670" i="1"/>
  <c r="K669" i="1"/>
  <c r="L669" i="1" s="1"/>
  <c r="E669" i="1"/>
  <c r="K668" i="1"/>
  <c r="L668" i="1" s="1"/>
  <c r="E668" i="1"/>
  <c r="K667" i="1"/>
  <c r="L667" i="1" s="1"/>
  <c r="E667" i="1"/>
  <c r="K666" i="1"/>
  <c r="L666" i="1" s="1"/>
  <c r="E666" i="1"/>
  <c r="K665" i="1"/>
  <c r="L665" i="1" s="1"/>
  <c r="E665" i="1"/>
  <c r="K664" i="1"/>
  <c r="L664" i="1" s="1"/>
  <c r="E664" i="1"/>
  <c r="K663" i="1"/>
  <c r="L663" i="1" s="1"/>
  <c r="E663" i="1"/>
  <c r="K662" i="1"/>
  <c r="L662" i="1" s="1"/>
  <c r="E662" i="1"/>
  <c r="K661" i="1"/>
  <c r="L661" i="1" s="1"/>
  <c r="E661" i="1"/>
  <c r="K660" i="1"/>
  <c r="L660" i="1" s="1"/>
  <c r="E660" i="1"/>
  <c r="K659" i="1"/>
  <c r="L659" i="1" s="1"/>
  <c r="E659" i="1"/>
  <c r="K658" i="1"/>
  <c r="L658" i="1" s="1"/>
  <c r="E658" i="1"/>
  <c r="K657" i="1"/>
  <c r="L657" i="1" s="1"/>
  <c r="E657" i="1"/>
  <c r="K656" i="1"/>
  <c r="L656" i="1" s="1"/>
  <c r="E656" i="1"/>
  <c r="K655" i="1"/>
  <c r="L655" i="1" s="1"/>
  <c r="E655" i="1"/>
  <c r="K654" i="1"/>
  <c r="L654" i="1" s="1"/>
  <c r="E654" i="1"/>
  <c r="K653" i="1"/>
  <c r="L653" i="1" s="1"/>
  <c r="E653" i="1"/>
  <c r="K652" i="1"/>
  <c r="L652" i="1" s="1"/>
  <c r="E652" i="1"/>
  <c r="K651" i="1"/>
  <c r="L651" i="1" s="1"/>
  <c r="E651" i="1"/>
  <c r="K650" i="1"/>
  <c r="L650" i="1" s="1"/>
  <c r="E650" i="1"/>
  <c r="K649" i="1"/>
  <c r="L649" i="1" s="1"/>
  <c r="E649" i="1"/>
  <c r="K648" i="1"/>
  <c r="L648" i="1" s="1"/>
  <c r="E648" i="1"/>
  <c r="K647" i="1"/>
  <c r="L647" i="1" s="1"/>
  <c r="E647" i="1"/>
  <c r="K646" i="1"/>
  <c r="L646" i="1" s="1"/>
  <c r="E646" i="1"/>
  <c r="K645" i="1"/>
  <c r="L645" i="1" s="1"/>
  <c r="E645" i="1"/>
  <c r="K644" i="1"/>
  <c r="L644" i="1" s="1"/>
  <c r="E644" i="1"/>
  <c r="K643" i="1"/>
  <c r="L643" i="1" s="1"/>
  <c r="E643" i="1"/>
  <c r="K642" i="1"/>
  <c r="L642" i="1" s="1"/>
  <c r="E642" i="1"/>
  <c r="K641" i="1"/>
  <c r="L641" i="1" s="1"/>
  <c r="E641" i="1"/>
  <c r="K640" i="1"/>
  <c r="L640" i="1" s="1"/>
  <c r="E640" i="1"/>
  <c r="K639" i="1"/>
  <c r="L639" i="1" s="1"/>
  <c r="E639" i="1"/>
  <c r="K638" i="1"/>
  <c r="L638" i="1" s="1"/>
  <c r="E638" i="1"/>
  <c r="K637" i="1"/>
  <c r="L637" i="1" s="1"/>
  <c r="E637" i="1"/>
  <c r="K636" i="1"/>
  <c r="L636" i="1" s="1"/>
  <c r="E636" i="1"/>
  <c r="K635" i="1"/>
  <c r="L635" i="1" s="1"/>
  <c r="E635" i="1"/>
  <c r="K634" i="1"/>
  <c r="L634" i="1" s="1"/>
  <c r="E634" i="1"/>
  <c r="K633" i="1"/>
  <c r="L633" i="1" s="1"/>
  <c r="E633" i="1"/>
  <c r="K632" i="1"/>
  <c r="L632" i="1" s="1"/>
  <c r="E632" i="1"/>
  <c r="K631" i="1"/>
  <c r="L631" i="1" s="1"/>
  <c r="E631" i="1"/>
  <c r="K630" i="1"/>
  <c r="L630" i="1" s="1"/>
  <c r="E630" i="1"/>
  <c r="K629" i="1"/>
  <c r="L629" i="1" s="1"/>
  <c r="E629" i="1"/>
  <c r="K628" i="1"/>
  <c r="L628" i="1" s="1"/>
  <c r="E628" i="1"/>
  <c r="K627" i="1"/>
  <c r="L627" i="1" s="1"/>
  <c r="E627" i="1"/>
  <c r="K626" i="1"/>
  <c r="L626" i="1" s="1"/>
  <c r="E626" i="1"/>
  <c r="K625" i="1"/>
  <c r="L625" i="1" s="1"/>
  <c r="E625" i="1"/>
  <c r="K624" i="1"/>
  <c r="L624" i="1" s="1"/>
  <c r="E624" i="1"/>
  <c r="K623" i="1"/>
  <c r="L623" i="1" s="1"/>
  <c r="E623" i="1"/>
  <c r="K622" i="1"/>
  <c r="L622" i="1" s="1"/>
  <c r="E622" i="1"/>
  <c r="K621" i="1"/>
  <c r="L621" i="1" s="1"/>
  <c r="E621" i="1"/>
  <c r="K620" i="1"/>
  <c r="L620" i="1" s="1"/>
  <c r="E620" i="1"/>
  <c r="K619" i="1"/>
  <c r="L619" i="1" s="1"/>
  <c r="E619" i="1"/>
  <c r="K618" i="1"/>
  <c r="L618" i="1" s="1"/>
  <c r="E618" i="1"/>
  <c r="K617" i="1"/>
  <c r="L617" i="1" s="1"/>
  <c r="E617" i="1"/>
  <c r="K616" i="1"/>
  <c r="L616" i="1" s="1"/>
  <c r="E616" i="1"/>
  <c r="K615" i="1"/>
  <c r="L615" i="1" s="1"/>
  <c r="E615" i="1"/>
  <c r="K614" i="1"/>
  <c r="L614" i="1" s="1"/>
  <c r="E614" i="1"/>
  <c r="K613" i="1"/>
  <c r="L613" i="1" s="1"/>
  <c r="E613" i="1"/>
  <c r="K612" i="1"/>
  <c r="L612" i="1" s="1"/>
  <c r="E612" i="1"/>
  <c r="K611" i="1"/>
  <c r="L611" i="1" s="1"/>
  <c r="E611" i="1"/>
  <c r="K610" i="1"/>
  <c r="L610" i="1" s="1"/>
  <c r="E610" i="1"/>
  <c r="K609" i="1"/>
  <c r="L609" i="1" s="1"/>
  <c r="E609" i="1"/>
  <c r="K608" i="1"/>
  <c r="L608" i="1" s="1"/>
  <c r="E608" i="1"/>
  <c r="K607" i="1"/>
  <c r="L607" i="1" s="1"/>
  <c r="E607" i="1"/>
  <c r="K606" i="1"/>
  <c r="L606" i="1" s="1"/>
  <c r="E606" i="1"/>
  <c r="K605" i="1"/>
  <c r="L605" i="1" s="1"/>
  <c r="E605" i="1"/>
  <c r="K604" i="1"/>
  <c r="L604" i="1" s="1"/>
  <c r="E604" i="1"/>
  <c r="K603" i="1"/>
  <c r="L603" i="1" s="1"/>
  <c r="E603" i="1"/>
  <c r="K602" i="1"/>
  <c r="L602" i="1" s="1"/>
  <c r="E602" i="1"/>
  <c r="K601" i="1"/>
  <c r="L601" i="1" s="1"/>
  <c r="E601" i="1"/>
  <c r="K600" i="1"/>
  <c r="L600" i="1" s="1"/>
  <c r="E600" i="1"/>
  <c r="K599" i="1"/>
  <c r="L599" i="1" s="1"/>
  <c r="E599" i="1"/>
  <c r="K598" i="1"/>
  <c r="L598" i="1" s="1"/>
  <c r="E598" i="1"/>
  <c r="K597" i="1"/>
  <c r="L597" i="1" s="1"/>
  <c r="E597" i="1"/>
  <c r="K596" i="1"/>
  <c r="L596" i="1" s="1"/>
  <c r="E596" i="1"/>
  <c r="K595" i="1"/>
  <c r="L595" i="1" s="1"/>
  <c r="E595" i="1"/>
  <c r="K594" i="1"/>
  <c r="L594" i="1" s="1"/>
  <c r="E594" i="1"/>
  <c r="K593" i="1"/>
  <c r="L593" i="1" s="1"/>
  <c r="E593" i="1"/>
  <c r="K592" i="1"/>
  <c r="L592" i="1" s="1"/>
  <c r="E592" i="1"/>
  <c r="K591" i="1"/>
  <c r="L591" i="1" s="1"/>
  <c r="E591" i="1"/>
  <c r="K590" i="1"/>
  <c r="L590" i="1" s="1"/>
  <c r="E590" i="1"/>
  <c r="K589" i="1"/>
  <c r="L589" i="1" s="1"/>
  <c r="E589" i="1"/>
  <c r="K588" i="1"/>
  <c r="L588" i="1" s="1"/>
  <c r="E588" i="1"/>
  <c r="K587" i="1"/>
  <c r="L587" i="1" s="1"/>
  <c r="E587" i="1"/>
  <c r="K586" i="1"/>
  <c r="L586" i="1" s="1"/>
  <c r="E586" i="1"/>
  <c r="K585" i="1"/>
  <c r="L585" i="1" s="1"/>
  <c r="E585" i="1"/>
  <c r="K584" i="1"/>
  <c r="L584" i="1" s="1"/>
  <c r="E584" i="1"/>
  <c r="K583" i="1"/>
  <c r="L583" i="1" s="1"/>
  <c r="E583" i="1"/>
  <c r="K582" i="1"/>
  <c r="L582" i="1" s="1"/>
  <c r="E582" i="1"/>
  <c r="K581" i="1"/>
  <c r="L581" i="1" s="1"/>
  <c r="E581" i="1"/>
  <c r="K580" i="1"/>
  <c r="L580" i="1" s="1"/>
  <c r="E580" i="1"/>
  <c r="K579" i="1"/>
  <c r="L579" i="1" s="1"/>
  <c r="E579" i="1"/>
  <c r="K578" i="1"/>
  <c r="L578" i="1" s="1"/>
  <c r="E578" i="1"/>
  <c r="K577" i="1"/>
  <c r="L577" i="1" s="1"/>
  <c r="E577" i="1"/>
  <c r="K576" i="1"/>
  <c r="L576" i="1" s="1"/>
  <c r="E576" i="1"/>
  <c r="K575" i="1"/>
  <c r="L575" i="1" s="1"/>
  <c r="E575" i="1"/>
  <c r="K574" i="1"/>
  <c r="L574" i="1" s="1"/>
  <c r="E574" i="1"/>
  <c r="K573" i="1"/>
  <c r="L573" i="1" s="1"/>
  <c r="E573" i="1"/>
  <c r="K572" i="1"/>
  <c r="L572" i="1" s="1"/>
  <c r="E572" i="1"/>
  <c r="K571" i="1"/>
  <c r="L571" i="1" s="1"/>
  <c r="E571" i="1"/>
  <c r="K570" i="1"/>
  <c r="L570" i="1" s="1"/>
  <c r="E570" i="1"/>
  <c r="K569" i="1"/>
  <c r="L569" i="1" s="1"/>
  <c r="E569" i="1"/>
  <c r="K568" i="1"/>
  <c r="L568" i="1" s="1"/>
  <c r="E568" i="1"/>
  <c r="K567" i="1"/>
  <c r="L567" i="1" s="1"/>
  <c r="E567" i="1"/>
  <c r="K566" i="1"/>
  <c r="L566" i="1" s="1"/>
  <c r="E566" i="1"/>
  <c r="K565" i="1"/>
  <c r="L565" i="1" s="1"/>
  <c r="E565" i="1"/>
  <c r="K564" i="1"/>
  <c r="L564" i="1" s="1"/>
  <c r="E564" i="1"/>
  <c r="K563" i="1"/>
  <c r="L563" i="1" s="1"/>
  <c r="E563" i="1"/>
  <c r="K562" i="1"/>
  <c r="L562" i="1" s="1"/>
  <c r="E562" i="1"/>
  <c r="K561" i="1"/>
  <c r="L561" i="1" s="1"/>
  <c r="E561" i="1"/>
  <c r="K560" i="1"/>
  <c r="L560" i="1" s="1"/>
  <c r="E560" i="1"/>
  <c r="K559" i="1"/>
  <c r="L559" i="1" s="1"/>
  <c r="E559" i="1"/>
  <c r="K558" i="1"/>
  <c r="L558" i="1" s="1"/>
  <c r="E558" i="1"/>
  <c r="K557" i="1"/>
  <c r="L557" i="1" s="1"/>
  <c r="E557" i="1"/>
  <c r="K556" i="1"/>
  <c r="L556" i="1" s="1"/>
  <c r="E556" i="1"/>
  <c r="K555" i="1"/>
  <c r="L555" i="1" s="1"/>
  <c r="E555" i="1"/>
  <c r="K554" i="1"/>
  <c r="L554" i="1" s="1"/>
  <c r="E554" i="1"/>
  <c r="K553" i="1"/>
  <c r="L553" i="1" s="1"/>
  <c r="E553" i="1"/>
  <c r="K552" i="1"/>
  <c r="L552" i="1" s="1"/>
  <c r="E552" i="1"/>
  <c r="K551" i="1"/>
  <c r="L551" i="1" s="1"/>
  <c r="E551" i="1"/>
  <c r="K550" i="1"/>
  <c r="L550" i="1" s="1"/>
  <c r="E550" i="1"/>
  <c r="K549" i="1"/>
  <c r="L549" i="1" s="1"/>
  <c r="E549" i="1"/>
  <c r="K548" i="1"/>
  <c r="L548" i="1" s="1"/>
  <c r="E548" i="1"/>
  <c r="K547" i="1"/>
  <c r="L547" i="1" s="1"/>
  <c r="E547" i="1"/>
  <c r="K546" i="1"/>
  <c r="L546" i="1" s="1"/>
  <c r="E546" i="1"/>
  <c r="K545" i="1"/>
  <c r="L545" i="1" s="1"/>
  <c r="E545" i="1"/>
  <c r="K544" i="1"/>
  <c r="L544" i="1" s="1"/>
  <c r="E544" i="1"/>
  <c r="K543" i="1"/>
  <c r="L543" i="1" s="1"/>
  <c r="E543" i="1"/>
  <c r="K542" i="1"/>
  <c r="L542" i="1" s="1"/>
  <c r="E542" i="1"/>
  <c r="K541" i="1"/>
  <c r="L541" i="1" s="1"/>
  <c r="E541" i="1"/>
  <c r="K540" i="1"/>
  <c r="L540" i="1" s="1"/>
  <c r="E540" i="1"/>
  <c r="K539" i="1"/>
  <c r="L539" i="1" s="1"/>
  <c r="E539" i="1"/>
  <c r="K538" i="1"/>
  <c r="L538" i="1" s="1"/>
  <c r="E538" i="1"/>
  <c r="K537" i="1"/>
  <c r="L537" i="1" s="1"/>
  <c r="E537" i="1"/>
  <c r="K536" i="1"/>
  <c r="L536" i="1" s="1"/>
  <c r="E536" i="1"/>
  <c r="K535" i="1"/>
  <c r="L535" i="1" s="1"/>
  <c r="E535" i="1"/>
  <c r="K534" i="1"/>
  <c r="L534" i="1" s="1"/>
  <c r="E534" i="1"/>
  <c r="K533" i="1"/>
  <c r="L533" i="1" s="1"/>
  <c r="E533" i="1"/>
  <c r="K532" i="1"/>
  <c r="L532" i="1" s="1"/>
  <c r="E532" i="1"/>
  <c r="K531" i="1"/>
  <c r="L531" i="1" s="1"/>
  <c r="E531" i="1"/>
  <c r="K530" i="1"/>
  <c r="L530" i="1" s="1"/>
  <c r="E530" i="1"/>
  <c r="K529" i="1"/>
  <c r="L529" i="1" s="1"/>
  <c r="E529" i="1"/>
  <c r="K528" i="1"/>
  <c r="L528" i="1" s="1"/>
  <c r="E528" i="1"/>
  <c r="K527" i="1"/>
  <c r="L527" i="1" s="1"/>
  <c r="E527" i="1"/>
  <c r="K526" i="1"/>
  <c r="L526" i="1" s="1"/>
  <c r="E526" i="1"/>
  <c r="K525" i="1"/>
  <c r="L525" i="1" s="1"/>
  <c r="E525" i="1"/>
  <c r="K524" i="1"/>
  <c r="L524" i="1" s="1"/>
  <c r="E524" i="1"/>
  <c r="K523" i="1"/>
  <c r="L523" i="1" s="1"/>
  <c r="E523" i="1"/>
  <c r="K522" i="1"/>
  <c r="L522" i="1" s="1"/>
  <c r="E522" i="1"/>
  <c r="K521" i="1"/>
  <c r="L521" i="1" s="1"/>
  <c r="E521" i="1"/>
  <c r="K520" i="1"/>
  <c r="L520" i="1" s="1"/>
  <c r="E520" i="1"/>
  <c r="K519" i="1"/>
  <c r="L519" i="1" s="1"/>
  <c r="E519" i="1"/>
  <c r="K518" i="1"/>
  <c r="L518" i="1" s="1"/>
  <c r="E518" i="1"/>
  <c r="K517" i="1"/>
  <c r="L517" i="1" s="1"/>
  <c r="E517" i="1"/>
  <c r="K516" i="1"/>
  <c r="L516" i="1" s="1"/>
  <c r="E516" i="1"/>
  <c r="K515" i="1"/>
  <c r="L515" i="1" s="1"/>
  <c r="E515" i="1"/>
  <c r="K514" i="1"/>
  <c r="L514" i="1" s="1"/>
  <c r="E514" i="1"/>
  <c r="K513" i="1"/>
  <c r="L513" i="1" s="1"/>
  <c r="E513" i="1"/>
  <c r="K512" i="1"/>
  <c r="L512" i="1" s="1"/>
  <c r="E512" i="1"/>
  <c r="K511" i="1"/>
  <c r="L511" i="1" s="1"/>
  <c r="E511" i="1"/>
  <c r="K510" i="1"/>
  <c r="L510" i="1" s="1"/>
  <c r="E510" i="1"/>
  <c r="K509" i="1"/>
  <c r="L509" i="1" s="1"/>
  <c r="E509" i="1"/>
  <c r="K508" i="1"/>
  <c r="L508" i="1" s="1"/>
  <c r="E508" i="1"/>
  <c r="K507" i="1"/>
  <c r="L507" i="1" s="1"/>
  <c r="E507" i="1"/>
  <c r="K506" i="1"/>
  <c r="L506" i="1" s="1"/>
  <c r="E506" i="1"/>
  <c r="K505" i="1"/>
  <c r="L505" i="1" s="1"/>
  <c r="E505" i="1"/>
  <c r="K504" i="1"/>
  <c r="L504" i="1" s="1"/>
  <c r="E504" i="1"/>
  <c r="K503" i="1"/>
  <c r="L503" i="1" s="1"/>
  <c r="E503" i="1"/>
  <c r="K502" i="1"/>
  <c r="L502" i="1" s="1"/>
  <c r="E502" i="1"/>
  <c r="K501" i="1"/>
  <c r="L501" i="1" s="1"/>
  <c r="E501" i="1"/>
  <c r="K500" i="1"/>
  <c r="L500" i="1" s="1"/>
  <c r="E500" i="1"/>
  <c r="K499" i="1"/>
  <c r="L499" i="1" s="1"/>
  <c r="E499" i="1"/>
  <c r="K498" i="1"/>
  <c r="L498" i="1" s="1"/>
  <c r="E498" i="1"/>
  <c r="K497" i="1"/>
  <c r="L497" i="1" s="1"/>
  <c r="E497" i="1"/>
  <c r="K496" i="1"/>
  <c r="L496" i="1" s="1"/>
  <c r="E496" i="1"/>
  <c r="K495" i="1"/>
  <c r="L495" i="1" s="1"/>
  <c r="E495" i="1"/>
  <c r="K494" i="1"/>
  <c r="L494" i="1" s="1"/>
  <c r="E494" i="1"/>
  <c r="K493" i="1"/>
  <c r="L493" i="1" s="1"/>
  <c r="E493" i="1"/>
  <c r="K492" i="1"/>
  <c r="L492" i="1" s="1"/>
  <c r="E492" i="1"/>
  <c r="K491" i="1"/>
  <c r="L491" i="1" s="1"/>
  <c r="E491" i="1"/>
  <c r="K490" i="1"/>
  <c r="L490" i="1" s="1"/>
  <c r="E490" i="1"/>
  <c r="K489" i="1"/>
  <c r="L489" i="1" s="1"/>
  <c r="E489" i="1"/>
  <c r="K488" i="1"/>
  <c r="L488" i="1" s="1"/>
  <c r="E488" i="1"/>
  <c r="K487" i="1"/>
  <c r="L487" i="1" s="1"/>
  <c r="E487" i="1"/>
  <c r="K486" i="1"/>
  <c r="L486" i="1" s="1"/>
  <c r="E486" i="1"/>
  <c r="K485" i="1"/>
  <c r="L485" i="1" s="1"/>
  <c r="E485" i="1"/>
  <c r="K484" i="1"/>
  <c r="L484" i="1" s="1"/>
  <c r="E484" i="1"/>
  <c r="K483" i="1"/>
  <c r="L483" i="1" s="1"/>
  <c r="E483" i="1"/>
  <c r="K482" i="1"/>
  <c r="L482" i="1" s="1"/>
  <c r="E482" i="1"/>
  <c r="K481" i="1"/>
  <c r="L481" i="1" s="1"/>
  <c r="E481" i="1"/>
  <c r="K480" i="1"/>
  <c r="L480" i="1" s="1"/>
  <c r="E480" i="1"/>
  <c r="K479" i="1"/>
  <c r="L479" i="1" s="1"/>
  <c r="E479" i="1"/>
  <c r="K478" i="1"/>
  <c r="L478" i="1" s="1"/>
  <c r="E478" i="1"/>
  <c r="K477" i="1"/>
  <c r="L477" i="1" s="1"/>
  <c r="E477" i="1"/>
  <c r="K476" i="1"/>
  <c r="L476" i="1" s="1"/>
  <c r="E476" i="1"/>
  <c r="K475" i="1"/>
  <c r="L475" i="1" s="1"/>
  <c r="E475" i="1"/>
  <c r="K474" i="1"/>
  <c r="L474" i="1" s="1"/>
  <c r="E474" i="1"/>
  <c r="K473" i="1"/>
  <c r="L473" i="1" s="1"/>
  <c r="E473" i="1"/>
  <c r="K472" i="1"/>
  <c r="L472" i="1" s="1"/>
  <c r="E472" i="1"/>
  <c r="K471" i="1"/>
  <c r="L471" i="1" s="1"/>
  <c r="E471" i="1"/>
  <c r="K470" i="1"/>
  <c r="L470" i="1" s="1"/>
  <c r="E470" i="1"/>
  <c r="K469" i="1"/>
  <c r="L469" i="1" s="1"/>
  <c r="E469" i="1"/>
  <c r="K468" i="1"/>
  <c r="L468" i="1" s="1"/>
  <c r="E468" i="1"/>
  <c r="K467" i="1"/>
  <c r="L467" i="1" s="1"/>
  <c r="E467" i="1"/>
  <c r="K466" i="1"/>
  <c r="L466" i="1" s="1"/>
  <c r="E466" i="1"/>
  <c r="K465" i="1"/>
  <c r="L465" i="1" s="1"/>
  <c r="E465" i="1"/>
  <c r="K464" i="1"/>
  <c r="L464" i="1" s="1"/>
  <c r="E464" i="1"/>
  <c r="K463" i="1"/>
  <c r="L463" i="1" s="1"/>
  <c r="E463" i="1"/>
  <c r="K462" i="1"/>
  <c r="L462" i="1" s="1"/>
  <c r="E462" i="1"/>
  <c r="K461" i="1"/>
  <c r="L461" i="1" s="1"/>
  <c r="E461" i="1"/>
  <c r="K460" i="1"/>
  <c r="L460" i="1" s="1"/>
  <c r="E460" i="1"/>
  <c r="K459" i="1"/>
  <c r="L459" i="1" s="1"/>
  <c r="E459" i="1"/>
  <c r="K458" i="1"/>
  <c r="L458" i="1" s="1"/>
  <c r="E458" i="1"/>
  <c r="K457" i="1"/>
  <c r="L457" i="1" s="1"/>
  <c r="E457" i="1"/>
  <c r="K456" i="1"/>
  <c r="L456" i="1" s="1"/>
  <c r="E456" i="1"/>
  <c r="K455" i="1"/>
  <c r="L455" i="1" s="1"/>
  <c r="E455" i="1"/>
  <c r="K454" i="1"/>
  <c r="L454" i="1" s="1"/>
  <c r="E454" i="1"/>
  <c r="K453" i="1"/>
  <c r="L453" i="1" s="1"/>
  <c r="E453" i="1"/>
  <c r="K452" i="1"/>
  <c r="L452" i="1" s="1"/>
  <c r="E452" i="1"/>
  <c r="K451" i="1"/>
  <c r="L451" i="1" s="1"/>
  <c r="E451" i="1"/>
  <c r="K450" i="1"/>
  <c r="L450" i="1" s="1"/>
  <c r="E450" i="1"/>
  <c r="K449" i="1"/>
  <c r="L449" i="1" s="1"/>
  <c r="E449" i="1"/>
  <c r="K448" i="1"/>
  <c r="L448" i="1" s="1"/>
  <c r="E448" i="1"/>
  <c r="K447" i="1"/>
  <c r="L447" i="1" s="1"/>
  <c r="E447" i="1"/>
  <c r="K446" i="1"/>
  <c r="L446" i="1" s="1"/>
  <c r="E446" i="1"/>
  <c r="K445" i="1"/>
  <c r="L445" i="1" s="1"/>
  <c r="E445" i="1"/>
  <c r="K444" i="1"/>
  <c r="L444" i="1" s="1"/>
  <c r="E444" i="1"/>
  <c r="K443" i="1"/>
  <c r="L443" i="1" s="1"/>
  <c r="E443" i="1"/>
  <c r="K442" i="1"/>
  <c r="L442" i="1" s="1"/>
  <c r="E442" i="1"/>
  <c r="K441" i="1"/>
  <c r="L441" i="1" s="1"/>
  <c r="E441" i="1"/>
  <c r="K440" i="1"/>
  <c r="L440" i="1" s="1"/>
  <c r="E440" i="1"/>
  <c r="K439" i="1"/>
  <c r="L439" i="1" s="1"/>
  <c r="E439" i="1"/>
  <c r="K438" i="1"/>
  <c r="L438" i="1" s="1"/>
  <c r="E438" i="1"/>
  <c r="K437" i="1"/>
  <c r="L437" i="1" s="1"/>
  <c r="E437" i="1"/>
  <c r="K436" i="1"/>
  <c r="L436" i="1" s="1"/>
  <c r="E436" i="1"/>
  <c r="K435" i="1"/>
  <c r="L435" i="1" s="1"/>
  <c r="E435" i="1"/>
  <c r="K434" i="1"/>
  <c r="L434" i="1" s="1"/>
  <c r="E434" i="1"/>
  <c r="K433" i="1"/>
  <c r="L433" i="1" s="1"/>
  <c r="E433" i="1"/>
  <c r="K432" i="1"/>
  <c r="L432" i="1" s="1"/>
  <c r="E432" i="1"/>
  <c r="K431" i="1"/>
  <c r="L431" i="1" s="1"/>
  <c r="E431" i="1"/>
  <c r="K430" i="1"/>
  <c r="L430" i="1" s="1"/>
  <c r="E430" i="1"/>
  <c r="K429" i="1"/>
  <c r="L429" i="1" s="1"/>
  <c r="E429" i="1"/>
  <c r="K428" i="1"/>
  <c r="L428" i="1" s="1"/>
  <c r="E428" i="1"/>
  <c r="K427" i="1"/>
  <c r="L427" i="1" s="1"/>
  <c r="E427" i="1"/>
  <c r="K426" i="1"/>
  <c r="L426" i="1" s="1"/>
  <c r="E426" i="1"/>
  <c r="K425" i="1"/>
  <c r="L425" i="1" s="1"/>
  <c r="E425" i="1"/>
  <c r="K424" i="1"/>
  <c r="L424" i="1" s="1"/>
  <c r="E424" i="1"/>
  <c r="K423" i="1"/>
  <c r="L423" i="1" s="1"/>
  <c r="E423" i="1"/>
  <c r="K422" i="1"/>
  <c r="L422" i="1" s="1"/>
  <c r="E422" i="1"/>
  <c r="K421" i="1"/>
  <c r="L421" i="1" s="1"/>
  <c r="E421" i="1"/>
  <c r="K420" i="1"/>
  <c r="L420" i="1" s="1"/>
  <c r="E420" i="1"/>
  <c r="K419" i="1"/>
  <c r="L419" i="1" s="1"/>
  <c r="E419" i="1"/>
  <c r="K418" i="1"/>
  <c r="L418" i="1" s="1"/>
  <c r="E418" i="1"/>
  <c r="K417" i="1"/>
  <c r="L417" i="1" s="1"/>
  <c r="E417" i="1"/>
  <c r="K416" i="1"/>
  <c r="L416" i="1" s="1"/>
  <c r="E416" i="1"/>
  <c r="K415" i="1"/>
  <c r="L415" i="1" s="1"/>
  <c r="E415" i="1"/>
  <c r="K414" i="1"/>
  <c r="L414" i="1" s="1"/>
  <c r="E414" i="1"/>
  <c r="K413" i="1"/>
  <c r="L413" i="1" s="1"/>
  <c r="E413" i="1"/>
  <c r="K412" i="1"/>
  <c r="L412" i="1" s="1"/>
  <c r="E412" i="1"/>
  <c r="K411" i="1"/>
  <c r="L411" i="1" s="1"/>
  <c r="E411" i="1"/>
  <c r="K410" i="1"/>
  <c r="L410" i="1" s="1"/>
  <c r="E410" i="1"/>
  <c r="K409" i="1"/>
  <c r="L409" i="1" s="1"/>
  <c r="E409" i="1"/>
  <c r="K408" i="1"/>
  <c r="L408" i="1" s="1"/>
  <c r="E408" i="1"/>
  <c r="K407" i="1"/>
  <c r="L407" i="1" s="1"/>
  <c r="E407" i="1"/>
  <c r="K406" i="1"/>
  <c r="L406" i="1" s="1"/>
  <c r="E406" i="1"/>
  <c r="K405" i="1"/>
  <c r="L405" i="1" s="1"/>
  <c r="E405" i="1"/>
  <c r="K404" i="1"/>
  <c r="L404" i="1" s="1"/>
  <c r="E404" i="1"/>
  <c r="K403" i="1"/>
  <c r="L403" i="1" s="1"/>
  <c r="E403" i="1"/>
  <c r="K402" i="1"/>
  <c r="L402" i="1" s="1"/>
  <c r="E402" i="1"/>
  <c r="K401" i="1"/>
  <c r="L401" i="1" s="1"/>
  <c r="E401" i="1"/>
  <c r="K400" i="1"/>
  <c r="L400" i="1" s="1"/>
  <c r="E400" i="1"/>
  <c r="K399" i="1"/>
  <c r="L399" i="1" s="1"/>
  <c r="E399" i="1"/>
  <c r="K398" i="1"/>
  <c r="L398" i="1" s="1"/>
  <c r="E398" i="1"/>
  <c r="K397" i="1"/>
  <c r="L397" i="1" s="1"/>
  <c r="E397" i="1"/>
  <c r="K396" i="1"/>
  <c r="L396" i="1" s="1"/>
  <c r="E396" i="1"/>
  <c r="K395" i="1"/>
  <c r="L395" i="1" s="1"/>
  <c r="E395" i="1"/>
  <c r="K394" i="1"/>
  <c r="L394" i="1" s="1"/>
  <c r="E394" i="1"/>
  <c r="K393" i="1"/>
  <c r="L393" i="1" s="1"/>
  <c r="E393" i="1"/>
  <c r="K392" i="1"/>
  <c r="L392" i="1" s="1"/>
  <c r="E392" i="1"/>
  <c r="K391" i="1"/>
  <c r="L391" i="1" s="1"/>
  <c r="E391" i="1"/>
  <c r="K390" i="1"/>
  <c r="L390" i="1" s="1"/>
  <c r="E390" i="1"/>
  <c r="K389" i="1"/>
  <c r="L389" i="1" s="1"/>
  <c r="E389" i="1"/>
  <c r="K388" i="1"/>
  <c r="L388" i="1" s="1"/>
  <c r="E388" i="1"/>
  <c r="K387" i="1"/>
  <c r="L387" i="1" s="1"/>
  <c r="E387" i="1"/>
  <c r="K386" i="1"/>
  <c r="L386" i="1" s="1"/>
  <c r="E386" i="1"/>
  <c r="K385" i="1"/>
  <c r="L385" i="1" s="1"/>
  <c r="E385" i="1"/>
  <c r="K384" i="1"/>
  <c r="L384" i="1" s="1"/>
  <c r="E384" i="1"/>
  <c r="K383" i="1"/>
  <c r="L383" i="1" s="1"/>
  <c r="E383" i="1"/>
  <c r="K382" i="1"/>
  <c r="L382" i="1" s="1"/>
  <c r="E382" i="1"/>
  <c r="K381" i="1"/>
  <c r="L381" i="1" s="1"/>
  <c r="E381" i="1"/>
  <c r="K380" i="1"/>
  <c r="L380" i="1" s="1"/>
  <c r="E380" i="1"/>
  <c r="K379" i="1"/>
  <c r="L379" i="1" s="1"/>
  <c r="E379" i="1"/>
  <c r="K378" i="1"/>
  <c r="L378" i="1" s="1"/>
  <c r="E378" i="1"/>
  <c r="K377" i="1"/>
  <c r="L377" i="1" s="1"/>
  <c r="E377" i="1"/>
  <c r="K376" i="1"/>
  <c r="L376" i="1" s="1"/>
  <c r="E376" i="1"/>
  <c r="K375" i="1"/>
  <c r="L375" i="1" s="1"/>
  <c r="E375" i="1"/>
  <c r="K374" i="1"/>
  <c r="L374" i="1" s="1"/>
  <c r="E374" i="1"/>
  <c r="K373" i="1"/>
  <c r="L373" i="1" s="1"/>
  <c r="E373" i="1"/>
  <c r="K372" i="1"/>
  <c r="L372" i="1" s="1"/>
  <c r="E372" i="1"/>
  <c r="K371" i="1"/>
  <c r="L371" i="1" s="1"/>
  <c r="E371" i="1"/>
  <c r="K370" i="1"/>
  <c r="L370" i="1" s="1"/>
  <c r="E370" i="1"/>
  <c r="K369" i="1"/>
  <c r="L369" i="1" s="1"/>
  <c r="E369" i="1"/>
  <c r="K368" i="1"/>
  <c r="L368" i="1" s="1"/>
  <c r="E368" i="1"/>
  <c r="K367" i="1"/>
  <c r="L367" i="1" s="1"/>
  <c r="E367" i="1"/>
  <c r="K366" i="1"/>
  <c r="L366" i="1" s="1"/>
  <c r="E366" i="1"/>
  <c r="K365" i="1"/>
  <c r="L365" i="1" s="1"/>
  <c r="E365" i="1"/>
  <c r="K364" i="1"/>
  <c r="L364" i="1" s="1"/>
  <c r="E364" i="1"/>
  <c r="K363" i="1"/>
  <c r="L363" i="1" s="1"/>
  <c r="E363" i="1"/>
  <c r="K362" i="1"/>
  <c r="L362" i="1" s="1"/>
  <c r="E362" i="1"/>
  <c r="K361" i="1"/>
  <c r="L361" i="1" s="1"/>
  <c r="E361" i="1"/>
  <c r="K360" i="1"/>
  <c r="L360" i="1" s="1"/>
  <c r="E360" i="1"/>
  <c r="K359" i="1"/>
  <c r="L359" i="1" s="1"/>
  <c r="E359" i="1"/>
  <c r="K358" i="1"/>
  <c r="L358" i="1" s="1"/>
  <c r="E358" i="1"/>
  <c r="K357" i="1"/>
  <c r="L357" i="1" s="1"/>
  <c r="E357" i="1"/>
  <c r="K356" i="1"/>
  <c r="L356" i="1" s="1"/>
  <c r="E356" i="1"/>
  <c r="K355" i="1"/>
  <c r="L355" i="1" s="1"/>
  <c r="E355" i="1"/>
  <c r="K354" i="1"/>
  <c r="L354" i="1" s="1"/>
  <c r="E354" i="1"/>
  <c r="K353" i="1"/>
  <c r="L353" i="1" s="1"/>
  <c r="E353" i="1"/>
  <c r="K352" i="1"/>
  <c r="L352" i="1" s="1"/>
  <c r="E352" i="1"/>
  <c r="K351" i="1"/>
  <c r="L351" i="1" s="1"/>
  <c r="E351" i="1"/>
  <c r="K350" i="1"/>
  <c r="L350" i="1" s="1"/>
  <c r="E350" i="1"/>
  <c r="K349" i="1"/>
  <c r="L349" i="1" s="1"/>
  <c r="E349" i="1"/>
  <c r="K348" i="1"/>
  <c r="L348" i="1" s="1"/>
  <c r="E348" i="1"/>
  <c r="K347" i="1"/>
  <c r="L347" i="1" s="1"/>
  <c r="E347" i="1"/>
  <c r="K346" i="1"/>
  <c r="L346" i="1" s="1"/>
  <c r="E346" i="1"/>
  <c r="K345" i="1"/>
  <c r="L345" i="1" s="1"/>
  <c r="E345" i="1"/>
  <c r="K344" i="1"/>
  <c r="L344" i="1" s="1"/>
  <c r="E344" i="1"/>
  <c r="K343" i="1"/>
  <c r="L343" i="1" s="1"/>
  <c r="E343" i="1"/>
  <c r="K342" i="1"/>
  <c r="L342" i="1" s="1"/>
  <c r="E342" i="1"/>
  <c r="K341" i="1"/>
  <c r="L341" i="1" s="1"/>
  <c r="E341" i="1"/>
  <c r="K340" i="1"/>
  <c r="L340" i="1" s="1"/>
  <c r="E340" i="1"/>
  <c r="K339" i="1"/>
  <c r="L339" i="1" s="1"/>
  <c r="E339" i="1"/>
  <c r="K338" i="1"/>
  <c r="L338" i="1" s="1"/>
  <c r="E338" i="1"/>
  <c r="K337" i="1"/>
  <c r="L337" i="1" s="1"/>
  <c r="E337" i="1"/>
  <c r="K336" i="1"/>
  <c r="L336" i="1" s="1"/>
  <c r="E336" i="1"/>
  <c r="K335" i="1"/>
  <c r="L335" i="1" s="1"/>
  <c r="E335" i="1"/>
  <c r="K334" i="1"/>
  <c r="L334" i="1" s="1"/>
  <c r="E334" i="1"/>
  <c r="K333" i="1"/>
  <c r="L333" i="1" s="1"/>
  <c r="E333" i="1"/>
  <c r="K332" i="1"/>
  <c r="L332" i="1" s="1"/>
  <c r="E332" i="1"/>
  <c r="K331" i="1"/>
  <c r="L331" i="1" s="1"/>
  <c r="E331" i="1"/>
  <c r="K330" i="1"/>
  <c r="L330" i="1" s="1"/>
  <c r="E330" i="1"/>
  <c r="K329" i="1"/>
  <c r="L329" i="1" s="1"/>
  <c r="E329" i="1"/>
  <c r="K328" i="1"/>
  <c r="L328" i="1" s="1"/>
  <c r="E328" i="1"/>
  <c r="K327" i="1"/>
  <c r="L327" i="1" s="1"/>
  <c r="E327" i="1"/>
  <c r="K326" i="1"/>
  <c r="L326" i="1" s="1"/>
  <c r="E326" i="1"/>
  <c r="K325" i="1"/>
  <c r="L325" i="1" s="1"/>
  <c r="E325" i="1"/>
  <c r="K324" i="1"/>
  <c r="L324" i="1" s="1"/>
  <c r="E324" i="1"/>
  <c r="K323" i="1"/>
  <c r="L323" i="1" s="1"/>
  <c r="E323" i="1"/>
  <c r="K322" i="1"/>
  <c r="L322" i="1" s="1"/>
  <c r="E322" i="1"/>
  <c r="K321" i="1"/>
  <c r="L321" i="1" s="1"/>
  <c r="E321" i="1"/>
  <c r="K320" i="1"/>
  <c r="L320" i="1" s="1"/>
  <c r="E320" i="1"/>
  <c r="K319" i="1"/>
  <c r="L319" i="1" s="1"/>
  <c r="E319" i="1"/>
  <c r="K318" i="1"/>
  <c r="L318" i="1" s="1"/>
  <c r="E318" i="1"/>
  <c r="K317" i="1"/>
  <c r="L317" i="1" s="1"/>
  <c r="E317" i="1"/>
  <c r="K316" i="1"/>
  <c r="L316" i="1" s="1"/>
  <c r="E316" i="1"/>
  <c r="K315" i="1"/>
  <c r="L315" i="1" s="1"/>
  <c r="E315" i="1"/>
  <c r="K314" i="1"/>
  <c r="L314" i="1" s="1"/>
  <c r="E314" i="1"/>
  <c r="K313" i="1"/>
  <c r="L313" i="1" s="1"/>
  <c r="E313" i="1"/>
  <c r="K312" i="1"/>
  <c r="L312" i="1" s="1"/>
  <c r="E312" i="1"/>
  <c r="K311" i="1"/>
  <c r="L311" i="1" s="1"/>
  <c r="E311" i="1"/>
  <c r="K310" i="1"/>
  <c r="L310" i="1" s="1"/>
  <c r="E310" i="1"/>
  <c r="K309" i="1"/>
  <c r="L309" i="1" s="1"/>
  <c r="E309" i="1"/>
  <c r="K308" i="1"/>
  <c r="L308" i="1" s="1"/>
  <c r="E308" i="1"/>
  <c r="K307" i="1"/>
  <c r="L307" i="1" s="1"/>
  <c r="E307" i="1"/>
  <c r="K306" i="1"/>
  <c r="L306" i="1" s="1"/>
  <c r="E306" i="1"/>
  <c r="K305" i="1"/>
  <c r="L305" i="1" s="1"/>
  <c r="E305" i="1"/>
  <c r="K304" i="1"/>
  <c r="L304" i="1" s="1"/>
  <c r="E304" i="1"/>
  <c r="K303" i="1"/>
  <c r="L303" i="1" s="1"/>
  <c r="E303" i="1"/>
  <c r="K302" i="1"/>
  <c r="L302" i="1" s="1"/>
  <c r="E302" i="1"/>
  <c r="K301" i="1"/>
  <c r="L301" i="1" s="1"/>
  <c r="E301" i="1"/>
  <c r="K300" i="1"/>
  <c r="L300" i="1" s="1"/>
  <c r="E300" i="1"/>
  <c r="K299" i="1"/>
  <c r="L299" i="1" s="1"/>
  <c r="E299" i="1"/>
  <c r="K298" i="1"/>
  <c r="L298" i="1" s="1"/>
  <c r="E298" i="1"/>
  <c r="K297" i="1"/>
  <c r="L297" i="1" s="1"/>
  <c r="E297" i="1"/>
  <c r="K296" i="1"/>
  <c r="L296" i="1" s="1"/>
  <c r="E296" i="1"/>
  <c r="K295" i="1"/>
  <c r="L295" i="1" s="1"/>
  <c r="E295" i="1"/>
  <c r="K294" i="1"/>
  <c r="L294" i="1" s="1"/>
  <c r="E294" i="1"/>
  <c r="K293" i="1"/>
  <c r="L293" i="1" s="1"/>
  <c r="E293" i="1"/>
  <c r="K292" i="1"/>
  <c r="L292" i="1" s="1"/>
  <c r="E292" i="1"/>
  <c r="K291" i="1"/>
  <c r="L291" i="1" s="1"/>
  <c r="E291" i="1"/>
  <c r="K290" i="1"/>
  <c r="L290" i="1" s="1"/>
  <c r="E290" i="1"/>
  <c r="K289" i="1"/>
  <c r="L289" i="1" s="1"/>
  <c r="E289" i="1"/>
  <c r="K288" i="1"/>
  <c r="L288" i="1" s="1"/>
  <c r="E288" i="1"/>
  <c r="K287" i="1"/>
  <c r="L287" i="1" s="1"/>
  <c r="E287" i="1"/>
  <c r="K286" i="1"/>
  <c r="L286" i="1" s="1"/>
  <c r="E286" i="1"/>
  <c r="K285" i="1"/>
  <c r="L285" i="1" s="1"/>
  <c r="E285" i="1"/>
  <c r="K284" i="1"/>
  <c r="L284" i="1" s="1"/>
  <c r="E284" i="1"/>
  <c r="K283" i="1"/>
  <c r="L283" i="1" s="1"/>
  <c r="E283" i="1"/>
  <c r="K282" i="1"/>
  <c r="L282" i="1" s="1"/>
  <c r="E282" i="1"/>
  <c r="K281" i="1"/>
  <c r="L281" i="1" s="1"/>
  <c r="E281" i="1"/>
  <c r="K280" i="1"/>
  <c r="L280" i="1" s="1"/>
  <c r="E280" i="1"/>
  <c r="K279" i="1"/>
  <c r="L279" i="1" s="1"/>
  <c r="E279" i="1"/>
  <c r="K278" i="1"/>
  <c r="L278" i="1" s="1"/>
  <c r="E278" i="1"/>
  <c r="K277" i="1"/>
  <c r="L277" i="1" s="1"/>
  <c r="E277" i="1"/>
  <c r="K276" i="1"/>
  <c r="L276" i="1" s="1"/>
  <c r="E276" i="1"/>
  <c r="K275" i="1"/>
  <c r="L275" i="1" s="1"/>
  <c r="E275" i="1"/>
  <c r="K274" i="1"/>
  <c r="L274" i="1" s="1"/>
  <c r="E274" i="1"/>
  <c r="K273" i="1"/>
  <c r="L273" i="1" s="1"/>
  <c r="E273" i="1"/>
  <c r="K272" i="1"/>
  <c r="L272" i="1" s="1"/>
  <c r="E272" i="1"/>
  <c r="K271" i="1"/>
  <c r="L271" i="1" s="1"/>
  <c r="E271" i="1"/>
  <c r="K270" i="1"/>
  <c r="L270" i="1" s="1"/>
  <c r="E270" i="1"/>
  <c r="K269" i="1"/>
  <c r="L269" i="1" s="1"/>
  <c r="E269" i="1"/>
  <c r="K268" i="1"/>
  <c r="L268" i="1" s="1"/>
  <c r="E268" i="1"/>
  <c r="K267" i="1"/>
  <c r="L267" i="1" s="1"/>
  <c r="E267" i="1"/>
  <c r="K266" i="1"/>
  <c r="L266" i="1" s="1"/>
  <c r="E266" i="1"/>
  <c r="K265" i="1"/>
  <c r="L265" i="1" s="1"/>
  <c r="E265" i="1"/>
  <c r="K264" i="1"/>
  <c r="L264" i="1" s="1"/>
  <c r="E264" i="1"/>
  <c r="K263" i="1"/>
  <c r="L263" i="1" s="1"/>
  <c r="E263" i="1"/>
  <c r="K262" i="1"/>
  <c r="L262" i="1" s="1"/>
  <c r="E262" i="1"/>
  <c r="K261" i="1"/>
  <c r="L261" i="1" s="1"/>
  <c r="E261" i="1"/>
  <c r="K260" i="1"/>
  <c r="L260" i="1" s="1"/>
  <c r="E260" i="1"/>
  <c r="K259" i="1"/>
  <c r="L259" i="1" s="1"/>
  <c r="E259" i="1"/>
  <c r="K258" i="1"/>
  <c r="L258" i="1" s="1"/>
  <c r="E258" i="1"/>
  <c r="K257" i="1"/>
  <c r="L257" i="1" s="1"/>
  <c r="E257" i="1"/>
  <c r="K256" i="1"/>
  <c r="L256" i="1" s="1"/>
  <c r="E256" i="1"/>
  <c r="K255" i="1"/>
  <c r="L255" i="1" s="1"/>
  <c r="E255" i="1"/>
  <c r="K254" i="1"/>
  <c r="L254" i="1" s="1"/>
  <c r="E254" i="1"/>
  <c r="K253" i="1"/>
  <c r="L253" i="1" s="1"/>
  <c r="E253" i="1"/>
  <c r="K252" i="1"/>
  <c r="L252" i="1" s="1"/>
  <c r="E252" i="1"/>
  <c r="K251" i="1"/>
  <c r="L251" i="1" s="1"/>
  <c r="E251" i="1"/>
  <c r="K250" i="1"/>
  <c r="L250" i="1" s="1"/>
  <c r="E250" i="1"/>
  <c r="K249" i="1"/>
  <c r="L249" i="1" s="1"/>
  <c r="E249" i="1"/>
  <c r="K248" i="1"/>
  <c r="L248" i="1" s="1"/>
  <c r="E248" i="1"/>
  <c r="K247" i="1"/>
  <c r="L247" i="1" s="1"/>
  <c r="E247" i="1"/>
  <c r="K246" i="1"/>
  <c r="L246" i="1" s="1"/>
  <c r="E246" i="1"/>
  <c r="K245" i="1"/>
  <c r="L245" i="1" s="1"/>
  <c r="E245" i="1"/>
  <c r="K244" i="1"/>
  <c r="L244" i="1" s="1"/>
  <c r="E244" i="1"/>
  <c r="K243" i="1"/>
  <c r="L243" i="1" s="1"/>
  <c r="E243" i="1"/>
  <c r="K242" i="1"/>
  <c r="L242" i="1" s="1"/>
  <c r="E242" i="1"/>
  <c r="K241" i="1"/>
  <c r="L241" i="1" s="1"/>
  <c r="E241" i="1"/>
  <c r="K240" i="1"/>
  <c r="L240" i="1" s="1"/>
  <c r="E240" i="1"/>
  <c r="K239" i="1"/>
  <c r="L239" i="1" s="1"/>
  <c r="E239" i="1"/>
  <c r="K238" i="1"/>
  <c r="L238" i="1" s="1"/>
  <c r="E238" i="1"/>
  <c r="K237" i="1"/>
  <c r="L237" i="1" s="1"/>
  <c r="E237" i="1"/>
  <c r="K236" i="1"/>
  <c r="L236" i="1" s="1"/>
  <c r="E236" i="1"/>
  <c r="K235" i="1"/>
  <c r="L235" i="1" s="1"/>
  <c r="E235" i="1"/>
  <c r="K234" i="1"/>
  <c r="L234" i="1" s="1"/>
  <c r="E234" i="1"/>
  <c r="K233" i="1"/>
  <c r="L233" i="1" s="1"/>
  <c r="E233" i="1"/>
  <c r="K232" i="1"/>
  <c r="L232" i="1" s="1"/>
  <c r="E232" i="1"/>
  <c r="K231" i="1"/>
  <c r="L231" i="1" s="1"/>
  <c r="E231" i="1"/>
  <c r="K230" i="1"/>
  <c r="L230" i="1" s="1"/>
  <c r="E230" i="1"/>
  <c r="K229" i="1"/>
  <c r="L229" i="1" s="1"/>
  <c r="E229" i="1"/>
  <c r="K228" i="1"/>
  <c r="L228" i="1" s="1"/>
  <c r="E228" i="1"/>
  <c r="K227" i="1"/>
  <c r="L227" i="1" s="1"/>
  <c r="E227" i="1"/>
  <c r="K226" i="1"/>
  <c r="L226" i="1" s="1"/>
  <c r="E226" i="1"/>
  <c r="K225" i="1"/>
  <c r="L225" i="1" s="1"/>
  <c r="E225" i="1"/>
  <c r="K224" i="1"/>
  <c r="L224" i="1" s="1"/>
  <c r="E224" i="1"/>
  <c r="K223" i="1"/>
  <c r="L223" i="1" s="1"/>
  <c r="E223" i="1"/>
  <c r="K222" i="1"/>
  <c r="L222" i="1" s="1"/>
  <c r="E222" i="1"/>
  <c r="K221" i="1"/>
  <c r="L221" i="1" s="1"/>
  <c r="E221" i="1"/>
  <c r="K220" i="1"/>
  <c r="L220" i="1" s="1"/>
  <c r="E220" i="1"/>
  <c r="K219" i="1"/>
  <c r="L219" i="1" s="1"/>
  <c r="E219" i="1"/>
  <c r="K218" i="1"/>
  <c r="L218" i="1" s="1"/>
  <c r="E218" i="1"/>
  <c r="K217" i="1"/>
  <c r="L217" i="1" s="1"/>
  <c r="E217" i="1"/>
  <c r="K216" i="1"/>
  <c r="L216" i="1" s="1"/>
  <c r="E216" i="1"/>
  <c r="K215" i="1"/>
  <c r="L215" i="1" s="1"/>
  <c r="E215" i="1"/>
  <c r="K214" i="1"/>
  <c r="L214" i="1" s="1"/>
  <c r="E214" i="1"/>
  <c r="K213" i="1"/>
  <c r="L213" i="1" s="1"/>
  <c r="E213" i="1"/>
  <c r="K212" i="1"/>
  <c r="L212" i="1" s="1"/>
  <c r="E212" i="1"/>
  <c r="K211" i="1"/>
  <c r="L211" i="1" s="1"/>
  <c r="E211" i="1"/>
  <c r="K210" i="1"/>
  <c r="L210" i="1" s="1"/>
  <c r="E210" i="1"/>
  <c r="K209" i="1"/>
  <c r="L209" i="1" s="1"/>
  <c r="E209" i="1"/>
  <c r="K208" i="1"/>
  <c r="L208" i="1" s="1"/>
  <c r="E208" i="1"/>
  <c r="K207" i="1"/>
  <c r="L207" i="1" s="1"/>
  <c r="E207" i="1"/>
  <c r="K206" i="1"/>
  <c r="L206" i="1" s="1"/>
  <c r="E206" i="1"/>
  <c r="K205" i="1"/>
  <c r="L205" i="1" s="1"/>
  <c r="E205" i="1"/>
  <c r="K204" i="1"/>
  <c r="L204" i="1" s="1"/>
  <c r="E204" i="1"/>
  <c r="K203" i="1"/>
  <c r="L203" i="1" s="1"/>
  <c r="E203" i="1"/>
  <c r="K202" i="1"/>
  <c r="L202" i="1" s="1"/>
  <c r="E202" i="1"/>
  <c r="K201" i="1"/>
  <c r="L201" i="1" s="1"/>
  <c r="E201" i="1"/>
  <c r="K200" i="1"/>
  <c r="L200" i="1" s="1"/>
  <c r="E200" i="1"/>
  <c r="K199" i="1"/>
  <c r="L199" i="1" s="1"/>
  <c r="E199" i="1"/>
  <c r="K198" i="1"/>
  <c r="L198" i="1" s="1"/>
  <c r="E198" i="1"/>
  <c r="K197" i="1"/>
  <c r="L197" i="1" s="1"/>
  <c r="E197" i="1"/>
  <c r="K196" i="1"/>
  <c r="L196" i="1" s="1"/>
  <c r="E196" i="1"/>
  <c r="K195" i="1"/>
  <c r="L195" i="1" s="1"/>
  <c r="E195" i="1"/>
  <c r="K194" i="1"/>
  <c r="L194" i="1" s="1"/>
  <c r="E194" i="1"/>
  <c r="K193" i="1"/>
  <c r="L193" i="1" s="1"/>
  <c r="E193" i="1"/>
  <c r="K192" i="1"/>
  <c r="L192" i="1" s="1"/>
  <c r="E192" i="1"/>
  <c r="K191" i="1"/>
  <c r="L191" i="1" s="1"/>
  <c r="E191" i="1"/>
  <c r="K190" i="1"/>
  <c r="L190" i="1" s="1"/>
  <c r="E190" i="1"/>
  <c r="K189" i="1"/>
  <c r="L189" i="1" s="1"/>
  <c r="E189" i="1"/>
  <c r="K188" i="1"/>
  <c r="L188" i="1" s="1"/>
  <c r="E188" i="1"/>
  <c r="K187" i="1"/>
  <c r="L187" i="1" s="1"/>
  <c r="E187" i="1"/>
  <c r="K186" i="1"/>
  <c r="L186" i="1" s="1"/>
  <c r="E186" i="1"/>
  <c r="K185" i="1"/>
  <c r="L185" i="1" s="1"/>
  <c r="E185" i="1"/>
  <c r="K184" i="1"/>
  <c r="L184" i="1" s="1"/>
  <c r="E184" i="1"/>
  <c r="K183" i="1"/>
  <c r="L183" i="1" s="1"/>
  <c r="E183" i="1"/>
  <c r="K182" i="1"/>
  <c r="L182" i="1" s="1"/>
  <c r="E182" i="1"/>
  <c r="K181" i="1"/>
  <c r="L181" i="1" s="1"/>
  <c r="E181" i="1"/>
  <c r="K180" i="1"/>
  <c r="L180" i="1" s="1"/>
  <c r="E180" i="1"/>
  <c r="K179" i="1"/>
  <c r="L179" i="1" s="1"/>
  <c r="E179" i="1"/>
  <c r="K178" i="1"/>
  <c r="L178" i="1" s="1"/>
  <c r="E178" i="1"/>
  <c r="K177" i="1"/>
  <c r="L177" i="1" s="1"/>
  <c r="E177" i="1"/>
  <c r="K176" i="1"/>
  <c r="L176" i="1" s="1"/>
  <c r="E176" i="1"/>
  <c r="K175" i="1"/>
  <c r="L175" i="1" s="1"/>
  <c r="E175" i="1"/>
  <c r="K174" i="1"/>
  <c r="L174" i="1" s="1"/>
  <c r="E174" i="1"/>
  <c r="K173" i="1"/>
  <c r="L173" i="1" s="1"/>
  <c r="E173" i="1"/>
  <c r="K172" i="1"/>
  <c r="L172" i="1" s="1"/>
  <c r="E172" i="1"/>
  <c r="K171" i="1"/>
  <c r="L171" i="1" s="1"/>
  <c r="E171" i="1"/>
  <c r="K170" i="1"/>
  <c r="L170" i="1" s="1"/>
  <c r="E170" i="1"/>
  <c r="K169" i="1"/>
  <c r="L169" i="1" s="1"/>
  <c r="E169" i="1"/>
  <c r="K168" i="1"/>
  <c r="L168" i="1" s="1"/>
  <c r="E168" i="1"/>
  <c r="K167" i="1"/>
  <c r="L167" i="1" s="1"/>
  <c r="E167" i="1"/>
  <c r="K166" i="1"/>
  <c r="L166" i="1" s="1"/>
  <c r="E166" i="1"/>
  <c r="K165" i="1"/>
  <c r="L165" i="1" s="1"/>
  <c r="E165" i="1"/>
  <c r="K164" i="1"/>
  <c r="L164" i="1" s="1"/>
  <c r="E164" i="1"/>
  <c r="K163" i="1"/>
  <c r="L163" i="1" s="1"/>
  <c r="E163" i="1"/>
  <c r="K162" i="1"/>
  <c r="L162" i="1" s="1"/>
  <c r="E162" i="1"/>
  <c r="K161" i="1"/>
  <c r="L161" i="1" s="1"/>
  <c r="E161" i="1"/>
  <c r="K160" i="1"/>
  <c r="L160" i="1" s="1"/>
  <c r="E160" i="1"/>
  <c r="K159" i="1"/>
  <c r="L159" i="1" s="1"/>
  <c r="E159" i="1"/>
  <c r="K158" i="1"/>
  <c r="L158" i="1" s="1"/>
  <c r="E158" i="1"/>
  <c r="K157" i="1"/>
  <c r="L157" i="1" s="1"/>
  <c r="E157" i="1"/>
  <c r="K156" i="1"/>
  <c r="L156" i="1" s="1"/>
  <c r="E156" i="1"/>
  <c r="K155" i="1"/>
  <c r="L155" i="1" s="1"/>
  <c r="E155" i="1"/>
  <c r="K154" i="1"/>
  <c r="L154" i="1" s="1"/>
  <c r="E154" i="1"/>
  <c r="K153" i="1"/>
  <c r="L153" i="1" s="1"/>
  <c r="E153" i="1"/>
  <c r="K152" i="1"/>
  <c r="L152" i="1" s="1"/>
  <c r="E152" i="1"/>
  <c r="K151" i="1"/>
  <c r="L151" i="1" s="1"/>
  <c r="E151" i="1"/>
  <c r="K150" i="1"/>
  <c r="L150" i="1" s="1"/>
  <c r="E150" i="1"/>
  <c r="K149" i="1"/>
  <c r="L149" i="1" s="1"/>
  <c r="E149" i="1"/>
  <c r="K148" i="1"/>
  <c r="L148" i="1" s="1"/>
  <c r="E148" i="1"/>
  <c r="K147" i="1"/>
  <c r="L147" i="1" s="1"/>
  <c r="E147" i="1"/>
  <c r="K146" i="1"/>
  <c r="L146" i="1" s="1"/>
  <c r="E146" i="1"/>
  <c r="K145" i="1"/>
  <c r="L145" i="1" s="1"/>
  <c r="E145" i="1"/>
  <c r="K144" i="1"/>
  <c r="L144" i="1" s="1"/>
  <c r="E144" i="1"/>
  <c r="K143" i="1"/>
  <c r="L143" i="1" s="1"/>
  <c r="E143" i="1"/>
  <c r="K142" i="1"/>
  <c r="L142" i="1" s="1"/>
  <c r="E142" i="1"/>
  <c r="K141" i="1"/>
  <c r="L141" i="1" s="1"/>
  <c r="E141" i="1"/>
  <c r="K140" i="1"/>
  <c r="L140" i="1" s="1"/>
  <c r="E140" i="1"/>
  <c r="K139" i="1"/>
  <c r="L139" i="1" s="1"/>
  <c r="E139" i="1"/>
  <c r="K138" i="1"/>
  <c r="L138" i="1" s="1"/>
  <c r="E138" i="1"/>
  <c r="K137" i="1"/>
  <c r="L137" i="1" s="1"/>
  <c r="E137" i="1"/>
  <c r="K136" i="1"/>
  <c r="L136" i="1" s="1"/>
  <c r="E136" i="1"/>
  <c r="K135" i="1"/>
  <c r="L135" i="1" s="1"/>
  <c r="E135" i="1"/>
  <c r="K134" i="1"/>
  <c r="L134" i="1" s="1"/>
  <c r="E134" i="1"/>
  <c r="K133" i="1"/>
  <c r="L133" i="1" s="1"/>
  <c r="E133" i="1"/>
  <c r="K132" i="1"/>
  <c r="L132" i="1" s="1"/>
  <c r="E132" i="1"/>
  <c r="K131" i="1"/>
  <c r="L131" i="1" s="1"/>
  <c r="E131" i="1"/>
  <c r="K130" i="1"/>
  <c r="L130" i="1" s="1"/>
  <c r="E130" i="1"/>
  <c r="K129" i="1"/>
  <c r="L129" i="1" s="1"/>
  <c r="E129" i="1"/>
  <c r="K128" i="1"/>
  <c r="L128" i="1" s="1"/>
  <c r="E128" i="1"/>
  <c r="K127" i="1"/>
  <c r="L127" i="1" s="1"/>
  <c r="E127" i="1"/>
  <c r="K126" i="1"/>
  <c r="L126" i="1" s="1"/>
  <c r="E126" i="1"/>
  <c r="K125" i="1"/>
  <c r="L125" i="1" s="1"/>
  <c r="E125" i="1"/>
  <c r="K124" i="1"/>
  <c r="L124" i="1" s="1"/>
  <c r="E124" i="1"/>
  <c r="K123" i="1"/>
  <c r="L123" i="1" s="1"/>
  <c r="E123" i="1"/>
  <c r="K122" i="1"/>
  <c r="L122" i="1" s="1"/>
  <c r="E122" i="1"/>
  <c r="K121" i="1"/>
  <c r="L121" i="1" s="1"/>
  <c r="E121" i="1"/>
  <c r="K120" i="1"/>
  <c r="L120" i="1" s="1"/>
  <c r="E120" i="1"/>
  <c r="K119" i="1"/>
  <c r="L119" i="1" s="1"/>
  <c r="E119" i="1"/>
  <c r="K118" i="1"/>
  <c r="L118" i="1" s="1"/>
  <c r="E118" i="1"/>
  <c r="K117" i="1"/>
  <c r="L117" i="1" s="1"/>
  <c r="E117" i="1"/>
  <c r="K116" i="1"/>
  <c r="L116" i="1" s="1"/>
  <c r="E116" i="1"/>
  <c r="K115" i="1"/>
  <c r="L115" i="1" s="1"/>
  <c r="E115" i="1"/>
  <c r="K114" i="1"/>
  <c r="L114" i="1" s="1"/>
  <c r="E114" i="1"/>
  <c r="K113" i="1"/>
  <c r="L113" i="1" s="1"/>
  <c r="E113" i="1"/>
  <c r="K112" i="1"/>
  <c r="L112" i="1" s="1"/>
  <c r="E112" i="1"/>
  <c r="K111" i="1"/>
  <c r="L111" i="1" s="1"/>
  <c r="E111" i="1"/>
  <c r="K110" i="1"/>
  <c r="L110" i="1" s="1"/>
  <c r="E110" i="1"/>
  <c r="K109" i="1"/>
  <c r="L109" i="1" s="1"/>
  <c r="E109" i="1"/>
  <c r="K108" i="1"/>
  <c r="L108" i="1" s="1"/>
  <c r="E108" i="1"/>
  <c r="K107" i="1"/>
  <c r="L107" i="1" s="1"/>
  <c r="E107" i="1"/>
  <c r="K106" i="1"/>
  <c r="L106" i="1" s="1"/>
  <c r="E106" i="1"/>
  <c r="K105" i="1"/>
  <c r="L105" i="1" s="1"/>
  <c r="E105" i="1"/>
  <c r="K104" i="1"/>
  <c r="L104" i="1" s="1"/>
  <c r="E104" i="1"/>
  <c r="K103" i="1"/>
  <c r="L103" i="1" s="1"/>
  <c r="E103" i="1"/>
  <c r="K102" i="1"/>
  <c r="L102" i="1" s="1"/>
  <c r="E102" i="1"/>
  <c r="K101" i="1"/>
  <c r="L101" i="1" s="1"/>
  <c r="E101" i="1"/>
  <c r="K100" i="1"/>
  <c r="L100" i="1" s="1"/>
  <c r="E100" i="1"/>
  <c r="K99" i="1"/>
  <c r="L99" i="1" s="1"/>
  <c r="E99" i="1"/>
  <c r="K98" i="1"/>
  <c r="L98" i="1" s="1"/>
  <c r="E98" i="1"/>
  <c r="K97" i="1"/>
  <c r="L97" i="1" s="1"/>
  <c r="E97" i="1"/>
  <c r="K96" i="1"/>
  <c r="L96" i="1" s="1"/>
  <c r="E96" i="1"/>
  <c r="K95" i="1"/>
  <c r="L95" i="1" s="1"/>
  <c r="E95" i="1"/>
  <c r="K94" i="1"/>
  <c r="L94" i="1" s="1"/>
  <c r="E94" i="1"/>
  <c r="K93" i="1"/>
  <c r="L93" i="1" s="1"/>
  <c r="E93" i="1"/>
  <c r="K92" i="1"/>
  <c r="L92" i="1" s="1"/>
  <c r="E92" i="1"/>
  <c r="K91" i="1"/>
  <c r="L91" i="1" s="1"/>
  <c r="E91" i="1"/>
  <c r="K90" i="1"/>
  <c r="L90" i="1" s="1"/>
  <c r="E90" i="1"/>
  <c r="K89" i="1"/>
  <c r="L89" i="1" s="1"/>
  <c r="E89" i="1"/>
  <c r="K88" i="1"/>
  <c r="L88" i="1" s="1"/>
  <c r="E88" i="1"/>
  <c r="K87" i="1"/>
  <c r="L87" i="1" s="1"/>
  <c r="E87" i="1"/>
  <c r="K86" i="1"/>
  <c r="L86" i="1" s="1"/>
  <c r="E86" i="1"/>
  <c r="K85" i="1"/>
  <c r="L85" i="1" s="1"/>
  <c r="E85" i="1"/>
  <c r="K84" i="1"/>
  <c r="L84" i="1" s="1"/>
  <c r="E84" i="1"/>
  <c r="K83" i="1"/>
  <c r="L83" i="1" s="1"/>
  <c r="E83" i="1"/>
  <c r="K82" i="1"/>
  <c r="L82" i="1" s="1"/>
  <c r="E82" i="1"/>
  <c r="K81" i="1"/>
  <c r="L81" i="1" s="1"/>
  <c r="E81" i="1"/>
  <c r="K80" i="1"/>
  <c r="L80" i="1" s="1"/>
  <c r="E80" i="1"/>
  <c r="K79" i="1"/>
  <c r="L79" i="1" s="1"/>
  <c r="E79" i="1"/>
  <c r="K78" i="1"/>
  <c r="L78" i="1" s="1"/>
  <c r="E78" i="1"/>
  <c r="K77" i="1"/>
  <c r="L77" i="1" s="1"/>
  <c r="E77" i="1"/>
  <c r="K76" i="1"/>
  <c r="L76" i="1" s="1"/>
  <c r="E76" i="1"/>
  <c r="K75" i="1"/>
  <c r="L75" i="1" s="1"/>
  <c r="E75" i="1"/>
  <c r="K74" i="1"/>
  <c r="L74" i="1" s="1"/>
  <c r="E74" i="1"/>
  <c r="K73" i="1"/>
  <c r="L73" i="1" s="1"/>
  <c r="E73" i="1"/>
  <c r="K72" i="1"/>
  <c r="L72" i="1" s="1"/>
  <c r="E72" i="1"/>
  <c r="K71" i="1"/>
  <c r="L71" i="1" s="1"/>
  <c r="E71" i="1"/>
  <c r="K70" i="1"/>
  <c r="L70" i="1" s="1"/>
  <c r="E70" i="1"/>
  <c r="K69" i="1"/>
  <c r="L69" i="1" s="1"/>
  <c r="E69" i="1"/>
  <c r="K68" i="1"/>
  <c r="L68" i="1" s="1"/>
  <c r="E68" i="1"/>
  <c r="K67" i="1"/>
  <c r="L67" i="1" s="1"/>
  <c r="E67" i="1"/>
  <c r="K66" i="1"/>
  <c r="L66" i="1" s="1"/>
  <c r="E66" i="1"/>
  <c r="K65" i="1"/>
  <c r="L65" i="1" s="1"/>
  <c r="E65" i="1"/>
  <c r="K64" i="1"/>
  <c r="L64" i="1" s="1"/>
  <c r="E64" i="1"/>
  <c r="K63" i="1"/>
  <c r="L63" i="1" s="1"/>
  <c r="E63" i="1"/>
  <c r="K62" i="1"/>
  <c r="L62" i="1" s="1"/>
  <c r="E62" i="1"/>
  <c r="K61" i="1"/>
  <c r="L61" i="1" s="1"/>
  <c r="E61" i="1"/>
  <c r="K60" i="1"/>
  <c r="L60" i="1" s="1"/>
  <c r="E60" i="1"/>
  <c r="K59" i="1"/>
  <c r="L59" i="1" s="1"/>
  <c r="E59" i="1"/>
  <c r="K58" i="1"/>
  <c r="L58" i="1" s="1"/>
  <c r="E58" i="1"/>
  <c r="K57" i="1"/>
  <c r="L57" i="1" s="1"/>
  <c r="E57" i="1"/>
  <c r="K56" i="1"/>
  <c r="L56" i="1" s="1"/>
  <c r="E56" i="1"/>
  <c r="K55" i="1"/>
  <c r="L55" i="1" s="1"/>
  <c r="E55" i="1"/>
  <c r="K54" i="1"/>
  <c r="L54" i="1" s="1"/>
  <c r="E54" i="1"/>
  <c r="K53" i="1"/>
  <c r="L53" i="1" s="1"/>
  <c r="E53" i="1"/>
  <c r="K52" i="1"/>
  <c r="L52" i="1" s="1"/>
  <c r="E52" i="1"/>
  <c r="K51" i="1"/>
  <c r="L51" i="1" s="1"/>
  <c r="E51" i="1"/>
  <c r="K50" i="1"/>
  <c r="L50" i="1" s="1"/>
  <c r="E50" i="1"/>
  <c r="K49" i="1"/>
  <c r="L49" i="1" s="1"/>
  <c r="E49" i="1"/>
  <c r="K48" i="1"/>
  <c r="L48" i="1" s="1"/>
  <c r="E48" i="1"/>
  <c r="K47" i="1"/>
  <c r="L47" i="1" s="1"/>
  <c r="E47" i="1"/>
  <c r="K46" i="1"/>
  <c r="L46" i="1" s="1"/>
  <c r="E46" i="1"/>
  <c r="K45" i="1"/>
  <c r="L45" i="1" s="1"/>
  <c r="E45" i="1"/>
  <c r="K44" i="1"/>
  <c r="L44" i="1" s="1"/>
  <c r="E44" i="1"/>
  <c r="K43" i="1"/>
  <c r="L43" i="1" s="1"/>
  <c r="E43" i="1"/>
  <c r="K42" i="1"/>
  <c r="L42" i="1" s="1"/>
  <c r="E42" i="1"/>
  <c r="K41" i="1"/>
  <c r="L41" i="1" s="1"/>
  <c r="E41" i="1"/>
  <c r="K40" i="1"/>
  <c r="L40" i="1" s="1"/>
  <c r="E40" i="1"/>
  <c r="K39" i="1"/>
  <c r="L39" i="1" s="1"/>
  <c r="E39" i="1"/>
  <c r="K38" i="1"/>
  <c r="L38" i="1" s="1"/>
  <c r="E38" i="1"/>
  <c r="K37" i="1"/>
  <c r="L37" i="1" s="1"/>
  <c r="E37" i="1"/>
  <c r="K36" i="1"/>
  <c r="L36" i="1" s="1"/>
  <c r="E36" i="1"/>
  <c r="K35" i="1"/>
  <c r="L35" i="1" s="1"/>
  <c r="E35" i="1"/>
  <c r="K34" i="1"/>
  <c r="L34" i="1" s="1"/>
  <c r="E34" i="1"/>
  <c r="K33" i="1"/>
  <c r="L33" i="1" s="1"/>
  <c r="E33" i="1"/>
  <c r="K32" i="1"/>
  <c r="L32" i="1" s="1"/>
  <c r="E32" i="1"/>
  <c r="K31" i="1"/>
  <c r="L31" i="1" s="1"/>
  <c r="E31" i="1"/>
  <c r="K30" i="1"/>
  <c r="L30" i="1" s="1"/>
  <c r="E30" i="1"/>
  <c r="K29" i="1"/>
  <c r="L29" i="1" s="1"/>
  <c r="E29" i="1"/>
  <c r="K28" i="1"/>
  <c r="L28" i="1" s="1"/>
  <c r="E28" i="1"/>
  <c r="K27" i="1"/>
  <c r="L27" i="1" s="1"/>
  <c r="E27" i="1"/>
  <c r="K26" i="1"/>
  <c r="L26" i="1" s="1"/>
  <c r="E26" i="1"/>
  <c r="K25" i="1"/>
  <c r="L25" i="1" s="1"/>
  <c r="E25" i="1"/>
  <c r="K24" i="1"/>
  <c r="L24" i="1" s="1"/>
  <c r="E24" i="1"/>
  <c r="K23" i="1"/>
  <c r="L23" i="1" s="1"/>
  <c r="E23" i="1"/>
  <c r="K22" i="1"/>
  <c r="L22" i="1" s="1"/>
  <c r="E22" i="1"/>
  <c r="K21" i="1"/>
  <c r="L21" i="1" s="1"/>
  <c r="E21" i="1"/>
  <c r="K20" i="1"/>
  <c r="L20" i="1" s="1"/>
  <c r="E20" i="1"/>
  <c r="K19" i="1"/>
  <c r="L19" i="1" s="1"/>
  <c r="E19" i="1"/>
  <c r="K18" i="1"/>
  <c r="L18" i="1" s="1"/>
  <c r="E18" i="1"/>
  <c r="K17" i="1"/>
  <c r="L17" i="1" s="1"/>
  <c r="E17" i="1"/>
  <c r="K16" i="1"/>
  <c r="E16" i="1"/>
  <c r="K15" i="1"/>
  <c r="E15" i="1"/>
  <c r="K14" i="1"/>
  <c r="E14" i="1"/>
  <c r="K13" i="1"/>
  <c r="E13" i="1"/>
  <c r="K12" i="1"/>
  <c r="E12" i="1"/>
  <c r="K11" i="1"/>
  <c r="E11" i="1"/>
  <c r="K10" i="1"/>
  <c r="E10" i="1"/>
  <c r="K9" i="1"/>
  <c r="E9" i="1"/>
  <c r="K8" i="1"/>
  <c r="E8" i="1"/>
  <c r="K7" i="1"/>
  <c r="E7" i="1"/>
  <c r="K6" i="1"/>
  <c r="E6" i="1"/>
  <c r="K5" i="1"/>
  <c r="O5" i="1" s="1"/>
  <c r="E5" i="1"/>
  <c r="K4" i="1"/>
  <c r="E4" i="1"/>
  <c r="K3" i="1"/>
  <c r="E3" i="1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E11" i="7"/>
  <c r="H10" i="7"/>
  <c r="H9" i="7"/>
  <c r="H8" i="7"/>
  <c r="H7" i="7"/>
  <c r="H6" i="7"/>
  <c r="H5" i="7"/>
  <c r="H4" i="7"/>
  <c r="H3" i="7"/>
  <c r="H2" i="7"/>
  <c r="H40" i="7" s="1"/>
  <c r="L7" i="1" l="1"/>
  <c r="O7" i="1"/>
  <c r="L6" i="1"/>
  <c r="O6" i="1"/>
  <c r="L10" i="1"/>
  <c r="L14" i="1"/>
  <c r="L9" i="1"/>
  <c r="L13" i="1"/>
  <c r="L3" i="1"/>
  <c r="L11" i="1"/>
  <c r="L15" i="1"/>
  <c r="L5" i="1"/>
  <c r="L4" i="1"/>
  <c r="O4" i="1"/>
  <c r="L8" i="1"/>
  <c r="L12" i="1"/>
  <c r="L16" i="1"/>
  <c r="F23" i="2"/>
  <c r="F25" i="2" s="1"/>
  <c r="L43" i="4" s="1"/>
  <c r="M43" i="4" s="1"/>
  <c r="L36" i="4"/>
  <c r="F32" i="2"/>
  <c r="F34" i="2" s="1"/>
  <c r="L35" i="4" s="1"/>
  <c r="M35" i="4" s="1"/>
  <c r="F19" i="2"/>
  <c r="F20" i="2" s="1"/>
  <c r="F42" i="2" l="1"/>
  <c r="F41" i="2"/>
  <c r="F26" i="2"/>
  <c r="F35" i="2"/>
  <c r="F43" i="2" l="1"/>
</calcChain>
</file>

<file path=xl/comments1.xml><?xml version="1.0" encoding="utf-8"?>
<comments xmlns="http://schemas.openxmlformats.org/spreadsheetml/2006/main">
  <authors>
    <author>Autor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<sst xmlns="http://schemas.openxmlformats.org/spreadsheetml/2006/main" count="12954" uniqueCount="1498">
  <si>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</si>
  <si>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</si>
  <si>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</si>
  <si>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</si>
  <si>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</si>
  <si>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</si>
  <si>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</si>
  <si>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</si>
  <si>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</si>
  <si>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</si>
  <si>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</si>
  <si>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</si>
  <si>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</si>
  <si>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</si>
  <si>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</si>
  <si>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</si>
  <si>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</si>
  <si>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</si>
  <si>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Para informar disponibilidade orçamentária.</t>
  </si>
  <si>
    <t>Com informação</t>
  </si>
  <si>
    <t>Para ciência e encaminhamento.</t>
  </si>
  <si>
    <t>Para demais providências</t>
  </si>
  <si>
    <t>Para elaborar Termo de Dispensa de Licitação.</t>
  </si>
  <si>
    <t>Segue Termo de Dispensa de Licitação, e e-mail com o aceite da empresa contratada.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</si>
  <si>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</si>
  <si>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</si>
  <si>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</si>
  <si>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</si>
  <si>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</si>
  <si>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</si>
  <si>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</si>
  <si>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</si>
  <si>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</si>
  <si>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</si>
  <si>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De acordo com a minuta do Edital e seus anexos Segue para análise dessa CPL e demais encaminhament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</si>
  <si>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</si>
  <si>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</si>
  <si>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</si>
  <si>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</si>
  <si>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</si>
  <si>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</si>
  <si>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</si>
  <si>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</si>
  <si>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</si>
  <si>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</si>
  <si>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</si>
  <si>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</si>
  <si>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</si>
  <si>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</si>
  <si>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</si>
  <si>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</si>
  <si>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</si>
  <si>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</si>
  <si>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</si>
  <si>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</si>
  <si>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</si>
  <si>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</si>
  <si>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</si>
  <si>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</si>
  <si>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</si>
  <si>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</si>
  <si>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</si>
  <si>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</si>
  <si>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</si>
  <si>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</si>
  <si>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</si>
  <si>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</si>
  <si>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</si>
  <si>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</si>
  <si>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</si>
  <si>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</si>
  <si>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</si>
  <si>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</si>
  <si>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</si>
  <si>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</si>
  <si>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</si>
  <si>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</si>
  <si>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</si>
  <si>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</si>
  <si>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</si>
  <si>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</si>
  <si>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</si>
  <si>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</si>
  <si>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</si>
  <si>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</si>
  <si>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</si>
  <si>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</si>
  <si>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</si>
  <si>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</si>
  <si>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</si>
  <si>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</si>
  <si>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</si>
  <si>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</si>
  <si>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</si>
  <si>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</si>
  <si>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</si>
  <si>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</si>
  <si>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</si>
  <si>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</si>
  <si>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</si>
  <si>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</si>
  <si>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</si>
  <si>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</si>
  <si>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</si>
  <si>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</si>
  <si>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</si>
  <si>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</si>
  <si>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</si>
  <si>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</si>
  <si>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</si>
  <si>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</si>
  <si>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</si>
  <si>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</si>
  <si>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</si>
  <si>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</si>
  <si>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</si>
  <si>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</si>
  <si>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</si>
  <si>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</si>
  <si>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</si>
  <si>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</si>
  <si>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</si>
  <si>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</si>
  <si>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</si>
  <si>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</si>
  <si>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</si>
  <si>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</si>
  <si>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</si>
  <si>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</si>
  <si>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</si>
  <si>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</si>
  <si>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</si>
  <si>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</si>
  <si>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</si>
  <si>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</si>
  <si>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</si>
  <si>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</si>
  <si>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</si>
  <si>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</si>
  <si>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</si>
  <si>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</si>
  <si>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</si>
  <si>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</si>
  <si>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</si>
  <si>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</si>
  <si>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</si>
  <si>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</si>
  <si>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</si>
  <si>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</si>
  <si>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</si>
  <si>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</si>
  <si>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</si>
  <si>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</si>
  <si>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</si>
  <si>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</si>
  <si>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</si>
  <si>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</si>
  <si>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</si>
  <si>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</si>
  <si>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</si>
  <si>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</si>
  <si>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</si>
  <si>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</si>
  <si>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</si>
  <si>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</si>
  <si>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</si>
  <si>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</si>
  <si>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</si>
  <si>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</si>
  <si>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</si>
  <si>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</si>
  <si>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</si>
  <si>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</si>
  <si>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</si>
  <si>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</si>
  <si>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</si>
  <si>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</si>
  <si>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</si>
  <si>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</si>
  <si>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</si>
  <si>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</si>
  <si>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</si>
  <si>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</si>
  <si>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</si>
  <si>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</si>
  <si>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</si>
  <si>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</si>
  <si>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</si>
  <si>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</si>
  <si>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</si>
  <si>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</si>
  <si>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</si>
  <si>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</si>
  <si>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</si>
  <si>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</si>
  <si>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</si>
  <si>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</si>
  <si>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</si>
  <si>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</si>
  <si>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</si>
  <si>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</si>
  <si>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</si>
  <si>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</si>
  <si>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</si>
  <si>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</si>
  <si>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</si>
  <si>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</si>
  <si>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</si>
  <si>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</si>
  <si>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</si>
  <si>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</si>
  <si>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</si>
  <si>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</si>
  <si>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</si>
  <si>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</si>
  <si>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</si>
  <si>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</si>
  <si>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</si>
  <si>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</si>
  <si>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</si>
  <si>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</si>
  <si>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</si>
  <si>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</si>
  <si>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</si>
  <si>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</si>
  <si>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</si>
  <si>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</si>
  <si>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</si>
  <si>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</si>
  <si>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</si>
  <si>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</si>
  <si>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</si>
  <si>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</si>
  <si>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</si>
  <si>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</si>
  <si>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</si>
  <si>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</si>
  <si>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</si>
  <si>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</si>
  <si>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</si>
  <si>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</si>
  <si>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</si>
  <si>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</si>
  <si>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</si>
  <si>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</si>
  <si>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</si>
  <si>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</si>
  <si>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</si>
  <si>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</si>
  <si>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</si>
  <si>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</si>
  <si>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</si>
  <si>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</si>
  <si>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</si>
  <si>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</si>
  <si>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</si>
  <si>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</si>
  <si>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</si>
  <si>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</si>
  <si>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</si>
  <si>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</si>
  <si>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</si>
  <si>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</si>
  <si>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</si>
  <si>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</si>
  <si>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</si>
  <si>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</si>
  <si>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</si>
  <si>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</si>
  <si>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</si>
  <si>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</si>
  <si>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</si>
  <si>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</si>
  <si>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</si>
  <si>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</si>
  <si>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</si>
  <si>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</si>
  <si>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</si>
  <si>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</si>
  <si>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</si>
  <si>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</si>
  <si>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</si>
  <si>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</si>
  <si>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</si>
  <si>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</si>
  <si>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</si>
  <si>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</si>
  <si>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</si>
  <si>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</si>
  <si>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</si>
  <si>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</si>
  <si>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</si>
  <si>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</si>
  <si>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</si>
  <si>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</si>
  <si>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</si>
  <si>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</si>
  <si>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</si>
  <si>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</si>
  <si>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</si>
  <si>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</si>
  <si>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</si>
  <si>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</si>
  <si>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</si>
  <si>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</si>
  <si>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</si>
  <si>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</si>
  <si>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</si>
  <si>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</si>
  <si>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</si>
  <si>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</si>
  <si>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</si>
  <si>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</si>
  <si>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</si>
  <si>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</si>
  <si>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</si>
  <si>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</si>
  <si>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</si>
  <si>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</si>
  <si>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</si>
  <si>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</si>
  <si>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</si>
  <si>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</si>
  <si>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</si>
  <si>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</si>
  <si>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</si>
  <si>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</si>
  <si>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</si>
  <si>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</si>
  <si>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</si>
  <si>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</si>
  <si>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</si>
  <si>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</si>
  <si>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</si>
  <si>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</si>
  <si>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</si>
  <si>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</si>
  <si>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</si>
  <si>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</si>
  <si>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</si>
  <si>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</si>
  <si>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</si>
  <si>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</si>
  <si>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</si>
  <si>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</si>
  <si>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</si>
  <si>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</si>
  <si>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</si>
  <si>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</si>
  <si>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</si>
  <si>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</si>
  <si>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</si>
  <si>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</si>
  <si>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</si>
  <si>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</si>
  <si>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</si>
  <si>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</si>
  <si>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</si>
  <si>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</si>
  <si>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</si>
  <si>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</si>
  <si>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</si>
  <si>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</si>
  <si>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</si>
  <si>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</si>
  <si>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</si>
  <si>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</si>
  <si>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</si>
  <si>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</si>
  <si>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</si>
  <si>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</si>
  <si>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</si>
  <si>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</si>
  <si>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</si>
  <si>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</si>
  <si>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</si>
  <si>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</si>
  <si>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</si>
  <si>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</si>
  <si>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</si>
  <si>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</si>
  <si>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</si>
  <si>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</si>
  <si>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</si>
  <si>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</si>
  <si>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</si>
  <si>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</si>
  <si>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</si>
  <si>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</si>
  <si>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</si>
  <si>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</si>
  <si>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</si>
  <si>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</si>
  <si>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</si>
  <si>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</si>
  <si>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</si>
  <si>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</si>
  <si>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</si>
  <si>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</si>
  <si>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</si>
  <si>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</si>
  <si>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</si>
  <si>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</si>
  <si>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</si>
  <si>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</si>
  <si>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</si>
  <si>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</si>
  <si>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</si>
  <si>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</si>
  <si>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</si>
  <si>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</si>
  <si>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</si>
  <si>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</si>
  <si>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</si>
  <si>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</si>
  <si>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</si>
  <si>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</si>
  <si>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</si>
  <si>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</si>
  <si>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</si>
  <si>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</si>
  <si>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</si>
  <si>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</si>
  <si>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</si>
  <si>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</si>
  <si>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</si>
  <si>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</si>
  <si>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</si>
  <si>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</si>
  <si>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</si>
  <si>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</si>
  <si>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</si>
  <si>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</si>
  <si>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</si>
  <si>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</si>
  <si>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</si>
  <si>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</si>
  <si>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</si>
  <si>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</si>
  <si>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</si>
  <si>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</si>
  <si>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</si>
  <si>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</si>
  <si>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</si>
  <si>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</si>
  <si>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</si>
  <si>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</si>
  <si>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</si>
  <si>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</si>
  <si>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</si>
  <si>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</si>
  <si>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</si>
  <si>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</si>
  <si>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</si>
  <si>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</si>
  <si>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</si>
  <si>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</si>
  <si>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</si>
  <si>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</si>
  <si>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</si>
  <si>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</si>
  <si>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</si>
  <si>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</si>
  <si>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</si>
  <si>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</si>
  <si>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</si>
  <si>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</si>
  <si>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</si>
  <si>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</si>
  <si>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</si>
  <si>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</si>
  <si>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</si>
  <si>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</si>
  <si>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</si>
  <si>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</si>
  <si>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</si>
  <si>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</si>
  <si>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</si>
  <si>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</si>
  <si>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</si>
  <si>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</si>
  <si>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</si>
  <si>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</si>
  <si>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</si>
  <si>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</si>
  <si>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</si>
  <si>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</si>
  <si>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</si>
  <si>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</si>
  <si>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</si>
  <si>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</si>
  <si>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</si>
  <si>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</si>
  <si>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</si>
  <si>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</si>
  <si>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</si>
  <si>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</si>
  <si>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</si>
  <si>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</si>
  <si>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</si>
  <si>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</si>
  <si>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</si>
  <si>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</si>
  <si>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</si>
  <si>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</si>
  <si>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</si>
  <si>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</si>
  <si>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</si>
  <si>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</si>
  <si>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</si>
  <si>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</si>
  <si>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</si>
  <si>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</si>
  <si>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</si>
  <si>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</si>
  <si>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</si>
  <si>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</si>
  <si>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</si>
  <si>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</si>
  <si>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</si>
  <si>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</si>
  <si>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</si>
  <si>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</si>
  <si>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</si>
  <si>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</si>
  <si>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</si>
  <si>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</si>
  <si>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</si>
  <si>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</si>
  <si>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</si>
  <si>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</si>
  <si>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</si>
  <si>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</si>
  <si>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</si>
  <si>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</si>
  <si>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</si>
  <si>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</si>
  <si>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</si>
  <si>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</si>
  <si>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</si>
  <si>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</si>
  <si>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</si>
  <si>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</si>
  <si>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</si>
  <si>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</si>
  <si>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</si>
  <si>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</si>
  <si>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</si>
  <si>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</si>
  <si>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</si>
  <si>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</si>
  <si>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</si>
  <si>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</si>
  <si>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</si>
  <si>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</si>
  <si>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</si>
  <si>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</si>
  <si>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</si>
  <si>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</si>
  <si>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</si>
  <si>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</si>
  <si>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</si>
  <si>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</si>
  <si>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</si>
  <si>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</si>
  <si>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</si>
  <si>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</si>
  <si>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</si>
  <si>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</si>
  <si>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</si>
  <si>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</si>
  <si>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</si>
  <si>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</si>
  <si>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</si>
  <si>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</si>
  <si>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</si>
  <si>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</si>
  <si>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</si>
  <si>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</si>
  <si>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</si>
  <si>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</si>
  <si>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</si>
  <si>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</si>
  <si>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</si>
  <si>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</si>
  <si>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</si>
  <si>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</si>
  <si>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</si>
  <si>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</si>
  <si>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</si>
  <si>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</si>
  <si>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</si>
  <si>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</si>
  <si>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</si>
  <si>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</si>
  <si>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</si>
  <si>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</si>
  <si>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</si>
  <si>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</si>
  <si>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</si>
  <si>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</si>
  <si>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</si>
  <si>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</si>
  <si>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</si>
  <si>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</si>
  <si>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</si>
  <si>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</si>
  <si>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</si>
  <si>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</si>
  <si>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</si>
  <si>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</si>
  <si>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</si>
  <si>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</si>
  <si>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</si>
  <si>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</si>
  <si>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</si>
  <si>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</si>
  <si>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</si>
  <si>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</si>
  <si>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</si>
  <si>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</si>
  <si>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</si>
  <si>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</si>
  <si>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</si>
  <si>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</si>
  <si>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</si>
  <si>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</si>
  <si>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</si>
  <si>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</si>
  <si>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</si>
  <si>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008354/2012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</si>
  <si>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</si>
  <si>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</si>
  <si>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</si>
  <si>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</si>
  <si>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</si>
  <si>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</si>
  <si>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</si>
  <si>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</si>
  <si>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</si>
  <si>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</si>
  <si>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</si>
  <si>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</si>
  <si>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</si>
  <si>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</si>
  <si>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</si>
  <si>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</si>
  <si>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</si>
  <si>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</si>
  <si>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</si>
  <si>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</si>
  <si>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</si>
  <si>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</si>
  <si>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</si>
  <si>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</si>
  <si>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</si>
  <si>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</si>
  <si>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</si>
  <si>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</si>
  <si>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</si>
  <si>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</si>
  <si>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</si>
  <si>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</si>
  <si>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</si>
  <si>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</si>
  <si>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</si>
  <si>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</si>
  <si>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</si>
  <si>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</si>
  <si>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</si>
  <si>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</si>
  <si>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</si>
  <si>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</si>
  <si>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</si>
  <si>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</si>
  <si>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</si>
  <si>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</si>
  <si>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</si>
  <si>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</si>
  <si>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</si>
  <si>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</si>
  <si>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</si>
  <si>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</si>
  <si>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</si>
  <si>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</si>
  <si>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</si>
  <si>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</si>
  <si>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</si>
  <si>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</si>
  <si>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</si>
  <si>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</si>
  <si>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</si>
  <si>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</si>
  <si>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</si>
  <si>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</si>
  <si>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</si>
  <si>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</si>
  <si>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</si>
  <si>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</si>
  <si>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</si>
  <si>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</si>
  <si>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</si>
  <si>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</si>
  <si>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</si>
  <si>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</si>
  <si>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</si>
  <si>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</si>
  <si>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</si>
  <si>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</si>
  <si>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</si>
  <si>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</si>
  <si>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</si>
  <si>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</si>
  <si>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</si>
  <si>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</si>
  <si>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</si>
  <si>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</si>
  <si>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</si>
  <si>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</si>
  <si>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</si>
  <si>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</si>
  <si>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</si>
  <si>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</si>
  <si>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</si>
  <si>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</si>
  <si>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</si>
  <si>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</si>
  <si>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</si>
  <si>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</si>
  <si>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</si>
  <si>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</si>
  <si>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</si>
  <si>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</si>
  <si>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</si>
  <si>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</si>
  <si>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</si>
  <si>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</si>
  <si>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</si>
  <si>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</si>
  <si>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</si>
  <si>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</si>
  <si>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</si>
  <si>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</si>
  <si>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</si>
  <si>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</si>
  <si>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</si>
  <si>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</si>
  <si>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</si>
  <si>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</si>
  <si>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</si>
  <si>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</si>
  <si>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</si>
  <si>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</si>
  <si>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</si>
  <si>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</si>
  <si>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</si>
  <si>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</si>
  <si>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</si>
  <si>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</si>
  <si>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</si>
  <si>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</si>
  <si>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</si>
  <si>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</si>
  <si>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</si>
  <si>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</si>
  <si>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</si>
  <si>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</si>
  <si>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</si>
  <si>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</si>
  <si>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</si>
  <si>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</si>
  <si>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</si>
  <si>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</si>
  <si>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</si>
  <si>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</si>
  <si>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</si>
  <si>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</si>
  <si>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</si>
  <si>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</si>
  <si>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</si>
  <si>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</si>
  <si>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</si>
  <si>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</si>
  <si>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</si>
  <si>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</si>
  <si>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</si>
  <si>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</si>
  <si>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</si>
  <si>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</si>
  <si>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</si>
  <si>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</si>
  <si>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</si>
  <si>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</si>
  <si>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</si>
  <si>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</si>
  <si>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</si>
  <si>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</si>
  <si>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</si>
  <si>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</si>
  <si>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</si>
  <si>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</si>
  <si>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</si>
  <si>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</si>
  <si>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</si>
  <si>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</si>
  <si>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</si>
  <si>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</si>
  <si>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</si>
  <si>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</si>
  <si>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</si>
  <si>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</si>
  <si>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</si>
  <si>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</si>
  <si>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</si>
  <si>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</si>
  <si>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</si>
  <si>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</si>
  <si>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</si>
  <si>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</si>
  <si>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</si>
  <si>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</si>
  <si>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</si>
  <si>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</si>
  <si>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</si>
  <si>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</si>
  <si>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</si>
  <si>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</si>
  <si>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</si>
  <si>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</si>
  <si>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</si>
  <si>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</si>
  <si>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</si>
  <si>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</si>
  <si>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</si>
  <si>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</si>
  <si>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</si>
  <si>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</si>
  <si>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</si>
  <si>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</si>
  <si>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</si>
  <si>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</si>
  <si>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</si>
  <si>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</si>
  <si>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</si>
  <si>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</si>
  <si>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</si>
  <si>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</si>
  <si>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</si>
  <si>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</si>
  <si>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</si>
  <si>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</si>
  <si>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</si>
  <si>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</si>
  <si>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</si>
  <si>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</si>
  <si>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</si>
  <si>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</si>
  <si>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</si>
  <si>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</si>
  <si>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</si>
  <si>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</si>
  <si>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</si>
  <si>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</si>
  <si>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</si>
  <si>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</si>
  <si>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</si>
  <si>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</si>
  <si>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</si>
  <si>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</si>
  <si>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</si>
  <si>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</si>
  <si>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</si>
  <si>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</si>
  <si>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</si>
  <si>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</si>
  <si>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</si>
  <si>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</si>
  <si>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</si>
  <si>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</si>
  <si>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</si>
  <si>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</si>
  <si>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</si>
  <si>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</si>
  <si>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</si>
  <si>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</si>
  <si>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</si>
  <si>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</si>
  <si>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</si>
  <si>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</si>
  <si>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</si>
  <si>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</si>
  <si>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</si>
  <si>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</si>
  <si>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</si>
  <si>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</si>
  <si>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</si>
  <si>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</si>
  <si>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ST</t>
  </si>
  <si>
    <t>ASSISEG</t>
  </si>
  <si>
    <t>SESEG</t>
  </si>
  <si>
    <t>SST</t>
  </si>
  <si>
    <t>SMI</t>
  </si>
  <si>
    <t>ASG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</si>
  <si>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</si>
  <si>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</si>
  <si>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</si>
  <si>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</si>
  <si>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</si>
  <si>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</si>
  <si>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</si>
  <si>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</si>
  <si>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</si>
  <si>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</si>
  <si>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</si>
  <si>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</si>
  <si>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</si>
  <si>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</si>
  <si>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</si>
  <si>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</si>
  <si>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</si>
  <si>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</si>
  <si>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</si>
  <si>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</si>
  <si>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</si>
  <si>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</si>
  <si>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</si>
  <si>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</si>
  <si>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</si>
  <si>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</si>
  <si>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</si>
  <si>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</si>
  <si>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</si>
  <si>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</si>
  <si>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</si>
  <si>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</si>
  <si>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</si>
  <si>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</si>
  <si>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</si>
  <si>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</si>
  <si>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</si>
  <si>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</si>
  <si>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</si>
  <si>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</si>
  <si>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</si>
  <si>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</si>
  <si>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</si>
  <si>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</si>
  <si>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</si>
  <si>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</si>
  <si>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</si>
  <si>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</si>
  <si>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</si>
  <si>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</si>
  <si>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</si>
  <si>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</si>
  <si>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</si>
  <si>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</si>
  <si>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</si>
  <si>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</si>
  <si>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</si>
  <si>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</si>
  <si>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</si>
  <si>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</si>
  <si>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</si>
  <si>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</si>
  <si>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</si>
  <si>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</si>
  <si>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</si>
  <si>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</si>
  <si>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</si>
  <si>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</si>
  <si>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</si>
  <si>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</si>
  <si>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</si>
  <si>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</si>
  <si>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</si>
  <si>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</si>
  <si>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</si>
  <si>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</si>
  <si>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</si>
  <si>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</si>
  <si>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</si>
  <si>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</si>
  <si>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</si>
  <si>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</si>
  <si>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</si>
  <si>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</si>
  <si>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</si>
  <si>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</si>
  <si>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</si>
  <si>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</si>
  <si>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</si>
  <si>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</si>
  <si>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</si>
  <si>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</si>
  <si>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</si>
  <si>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</si>
  <si>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</si>
  <si>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</si>
  <si>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</si>
  <si>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</si>
  <si>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</si>
  <si>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</si>
  <si>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</si>
  <si>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</si>
  <si>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15ª) SOP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</si>
  <si>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</si>
  <si>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</si>
  <si>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</si>
  <si>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</si>
  <si>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</si>
  <si>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</si>
  <si>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</si>
  <si>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</si>
  <si>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</si>
  <si>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</si>
  <si>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</si>
  <si>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</si>
  <si>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</si>
  <si>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</si>
  <si>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</si>
  <si>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</si>
  <si>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</si>
  <si>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</si>
  <si>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</si>
  <si>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</si>
  <si>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</si>
  <si>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</si>
  <si>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</si>
  <si>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</si>
  <si>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</si>
  <si>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</si>
  <si>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</si>
  <si>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</si>
  <si>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</si>
  <si>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</si>
  <si>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</si>
  <si>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</si>
  <si>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</si>
  <si>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</si>
  <si>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</si>
  <si>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</si>
  <si>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</si>
  <si>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</si>
  <si>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</si>
  <si>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</si>
  <si>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</si>
  <si>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</si>
  <si>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31ª) SMIC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</si>
  <si>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</si>
  <si>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</si>
  <si>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</si>
  <si>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</si>
  <si>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</si>
  <si>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</si>
  <si>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</si>
  <si>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</si>
  <si>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</si>
  <si>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</si>
  <si>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</si>
  <si>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</si>
  <si>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</si>
  <si>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</si>
  <si>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</si>
  <si>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</si>
  <si>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</si>
  <si>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</si>
  <si>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</si>
  <si>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</si>
  <si>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</si>
  <si>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</si>
  <si>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</si>
  <si>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</si>
  <si>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13ª) SMIN  </t>
  </si>
  <si>
    <t>19ª) SMIN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</si>
  <si>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</si>
  <si>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</si>
  <si>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</si>
  <si>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</si>
  <si>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</si>
  <si>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</si>
  <si>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</si>
  <si>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</si>
  <si>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</si>
  <si>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</si>
  <si>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</si>
  <si>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</si>
  <si>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</si>
  <si>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</si>
  <si>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</si>
  <si>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</si>
  <si>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</si>
  <si>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</si>
  <si>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</si>
  <si>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</si>
  <si>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</si>
  <si>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</si>
  <si>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</si>
  <si>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</si>
  <si>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</si>
  <si>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</si>
  <si>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</si>
  <si>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</si>
  <si>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</si>
  <si>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</si>
  <si>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</si>
  <si>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</si>
  <si>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</si>
  <si>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</si>
  <si>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</si>
  <si>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</si>
  <si>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</si>
  <si>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</si>
  <si>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</si>
  <si>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</si>
  <si>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</si>
  <si>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</si>
  <si>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</si>
  <si>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</si>
  <si>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</si>
  <si>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</si>
  <si>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</si>
  <si>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</si>
  <si>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</si>
  <si>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</si>
  <si>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</si>
  <si>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</si>
  <si>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</si>
  <si>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</si>
  <si>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</si>
  <si>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</si>
  <si>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</si>
  <si>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Total Metas Específicas</t>
  </si>
  <si>
    <t>Média Atual da Coordenadoria de Infra Estrutura Predial</t>
  </si>
  <si>
    <t>Média Alvo da Coordenadoria de Infra Estrutura Predial</t>
  </si>
  <si>
    <t>NUMERO DO PROCESSO</t>
  </si>
  <si>
    <t>ÁREA RESPONSÁVEL</t>
  </si>
  <si>
    <t>Forma de Contratação</t>
  </si>
  <si>
    <t>Categoria</t>
  </si>
  <si>
    <t>Descrição do Objeto</t>
  </si>
  <si>
    <t>Data Início</t>
  </si>
  <si>
    <t>Data Fim</t>
  </si>
  <si>
    <t>Tempo TOTAL (Dias) =Lead Time</t>
  </si>
  <si>
    <t xml:space="preserve">7515/2015 </t>
  </si>
  <si>
    <t>Serviços Combustível</t>
  </si>
  <si>
    <t xml:space="preserve">Contratação de empresa especializada, com sistema de gerenciamento on line e em tempo real, para o fornecimento de combustível e manutenções dos veículos da frota do TRE-PR.
</t>
  </si>
  <si>
    <t xml:space="preserve">2462/2015 </t>
  </si>
  <si>
    <t>Dispensa</t>
  </si>
  <si>
    <t>Alarme-Monitoramento</t>
  </si>
  <si>
    <t>Serviços de Manutenção</t>
  </si>
  <si>
    <t>Manutenção De Duplicadoras, Dobradeira E Serrilhadeira</t>
  </si>
  <si>
    <t>Serviços de Mão de Obra</t>
  </si>
  <si>
    <t>Contratação De Empresa Especializada No Fornecimento De Mão De Obra Em Serviços Gráficos</t>
  </si>
  <si>
    <t>Serviço de Manutenção</t>
  </si>
  <si>
    <t>CONTRATAÇÃO - SERVIÇO DE MANUTENÇÃO PREDIAL -  BENS IMÓVEIS</t>
  </si>
  <si>
    <t>Aquisição Bens de Consumo</t>
  </si>
  <si>
    <t>AQUISIÇÃO DE XÍCARAS PARA CAFEZINHO PARA ATENDER A SEDE DO ter E FÓRUNS ELEITORIAIS DO PARANÁ - PROCESSO 5087/2016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</si>
  <si>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</si>
  <si>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</si>
  <si>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</si>
  <si>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</si>
  <si>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Aquisição de Software</t>
  </si>
  <si>
    <t>AQUISIÇÃO DE SOFTWARE CAD 2016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</si>
  <si>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</si>
  <si>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</si>
  <si>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</si>
  <si>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</si>
  <si>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</si>
  <si>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</si>
  <si>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9280/2016</t>
  </si>
  <si>
    <t>Instalação de Película na CAE</t>
  </si>
  <si>
    <t>11378/2016</t>
  </si>
  <si>
    <t>Serviços de Manutenção Reformas</t>
  </si>
  <si>
    <t xml:space="preserve">Demolição e reconstrução parcial de muro com realocação da caixa de passagem de fios telefônicos no Fórum Eleitoral de Chopinzinho-Pr. 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</si>
  <si>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</si>
  <si>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</si>
  <si>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</si>
  <si>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</si>
  <si>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</si>
  <si>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</si>
  <si>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</si>
  <si>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Contratação Eletricista Capital</t>
  </si>
  <si>
    <t>Contratação de serviços de manutenção predial para os prédios de Curitiba e interior do Estado -PGE INCORPORADORA DE OBRAS LTDA - ME - Contrato 17/2013.</t>
  </si>
  <si>
    <t>455/2012</t>
  </si>
  <si>
    <t>Contratação Manutenção Predial</t>
  </si>
  <si>
    <t xml:space="preserve">Solicitação de aquisição, mediante registro de preços, de extintores de pó químico classes "A", "B" e "C" 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</si>
  <si>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</si>
  <si>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</si>
  <si>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</si>
  <si>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</si>
  <si>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</si>
  <si>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</si>
  <si>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</si>
  <si>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</si>
  <si>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</si>
  <si>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</si>
  <si>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5779/2015</t>
  </si>
  <si>
    <t>Serviços de Engenharia</t>
  </si>
  <si>
    <t>CONTRATAÇÃO SERVIÇO DE ENGENHARIA - OBRAS  REFORMA</t>
  </si>
  <si>
    <t xml:space="preserve">Contratação para serviços de jardinagem para os fóruns de Campina da Lagoa, Campo Mourão, Jacarezinho, Londrina, Santa Mariana, Cambará, Paranaguá e Cambé </t>
  </si>
  <si>
    <t>CONTRATAÇÃO SERVIÇO DE MANUTENÇÃO PREDIAL  JARDINAGEM - CAPITAL/INTERIOR</t>
  </si>
  <si>
    <t xml:space="preserve">Contratação de empresa especializada nos serviços de elaboração e fornecimento de PROJETOS para a construção da Central de Urnas Eletrônica. </t>
  </si>
  <si>
    <t>CONTRATAÇÃO SERVIÇO DE ENGENHARIA - OBRAS  ELABORAÇÃO DE PROJETOS</t>
  </si>
  <si>
    <t xml:space="preserve">Contratação de serviços topográficos - terreno localizado na Rua João Paroli, 097 </t>
  </si>
  <si>
    <t>014040/2016</t>
  </si>
  <si>
    <t>CONTRATAÇÃO DE EMPRESA PARA AMPLIAÇÃO E REFORMA DO FÓRUM ELEITORAL DE SÃO JOSÉ DOS PINHAIS</t>
  </si>
  <si>
    <t>CONTRATAÇÃO SERVIÇO DE ENGENHARIA - OBRAS  CONSTRUÇÃO</t>
  </si>
  <si>
    <t>011231/2016</t>
  </si>
  <si>
    <t>Contratação de empresa especializada para realizar assessoria para projeto de eficiência energética de iluminação dos imóveis do prédio sede do TRE/PR e Fórum Eleitoral de Curitiba. Empresa: Eletron Energia EIRELI-ME</t>
  </si>
  <si>
    <t xml:space="preserve">Contratação de serviços de reforma para os Fóruns Eleitorais de Arapongas, Castro, Formosa do Oeste e Ibiporã </t>
  </si>
  <si>
    <t>007141/2016</t>
  </si>
  <si>
    <t>CONTRATAÇÃO DE EMPRESA ESPECIALIZADA PARA FORNECIMENTO E INSTALAÇÃO DE ELEVADOR NO PRÉDIO SEDE DESTE TRIBUNAL</t>
  </si>
  <si>
    <t>AQUISIÇÃO BENS PERMANENTES  EQUIPAMENTOS EM GERAL</t>
  </si>
  <si>
    <t xml:space="preserve">012682/2016 </t>
  </si>
  <si>
    <t>Contratação de empresa especializada para prestação de serviços de levantamento topográfico/planialtimétrico nos terrenos localizados na Rua João Parolin, 055 e 224</t>
  </si>
  <si>
    <t>PARTE FINANCEIRA - A. A. Bello Filho - ME - CNPJ 11.111383/0001-91 - Contratação de serviços de manutenção integrada para o interior do Estado - projeto piloto (PAD principal n. 8209/2015) - Contrato n. 82/16</t>
  </si>
  <si>
    <t>PAGAMENTOS E DEVOLUÇÕES NOTAS FISCAIS A FORNECEDORES</t>
  </si>
  <si>
    <t>GRÁFICOS GERAIS</t>
  </si>
  <si>
    <t>MÉDIA DE DIAS GERAL POR COORDENADORIA</t>
  </si>
  <si>
    <t>Média de Tempo TOTAL (Dias) =Lead Time</t>
  </si>
  <si>
    <t>MÉDIA DE DIAS GERAL POR FORMA DE CONTRATAÇÃO</t>
  </si>
  <si>
    <t xml:space="preserve">CONTAGEM DE PADS </t>
  </si>
  <si>
    <t>Tramite_Antigo</t>
  </si>
  <si>
    <t>041ZE_ORIGI</t>
  </si>
  <si>
    <t>DG_ORIGI</t>
  </si>
  <si>
    <t>ASSISEG_ORIGI</t>
  </si>
  <si>
    <t>CAA_ORIGI</t>
  </si>
  <si>
    <t>SECADM_ORIGI</t>
  </si>
  <si>
    <t>SPO_ORIGI</t>
  </si>
  <si>
    <t>CO_ORIGI</t>
  </si>
  <si>
    <t>SECOFC_ORIGI</t>
  </si>
  <si>
    <t>CLC_ORIGI</t>
  </si>
  <si>
    <t>SC_ORIGI</t>
  </si>
  <si>
    <t>SCON_ORIGI</t>
  </si>
  <si>
    <t>CPL_ORIGI</t>
  </si>
  <si>
    <t>ASSDG_ORIGI</t>
  </si>
  <si>
    <t>ACO_ORIGI</t>
  </si>
  <si>
    <t>SAEO_ORIGI</t>
  </si>
  <si>
    <t>140ZE_ORIGI</t>
  </si>
  <si>
    <t>150ZE_ORIGI</t>
  </si>
  <si>
    <t>SESEG_ORIGI</t>
  </si>
  <si>
    <t>CSTA_ORIGI</t>
  </si>
  <si>
    <t>SECGS_ORIGI</t>
  </si>
  <si>
    <t>SASG_ORIGI</t>
  </si>
  <si>
    <t>SECGA_ORIGI</t>
  </si>
  <si>
    <t>SACONT_ORIGI</t>
  </si>
  <si>
    <t>ACFIC_ORIGI</t>
  </si>
  <si>
    <t>020ZE_ORIGI</t>
  </si>
  <si>
    <t>CIP_ORIGI</t>
  </si>
  <si>
    <t>155ZE_ORIGI</t>
  </si>
  <si>
    <t>147ZE_ORIGI</t>
  </si>
  <si>
    <t>SAPC_ORIGI</t>
  </si>
  <si>
    <t>SLIC_ORIGI</t>
  </si>
  <si>
    <t>SMOP_ORIGI</t>
  </si>
  <si>
    <t>SAPRE_ORIGI</t>
  </si>
  <si>
    <t>SPCF_ORIGI</t>
  </si>
  <si>
    <t>CFIC_ORIGI</t>
  </si>
  <si>
    <t>SCL_ORIGI</t>
  </si>
  <si>
    <t>CCLC_ORIGI</t>
  </si>
  <si>
    <t>SGMC_ORIGI</t>
  </si>
  <si>
    <t>SGPA_ORIGI</t>
  </si>
  <si>
    <t>CMP_ORIGI</t>
  </si>
  <si>
    <t>CGATI_ORIGI</t>
  </si>
  <si>
    <t>CEPCST_ORIGI</t>
  </si>
  <si>
    <t>SIASG_ORIGI</t>
  </si>
  <si>
    <t>SGACI_ORIGI</t>
  </si>
  <si>
    <t>COBRAS_ORIGI</t>
  </si>
  <si>
    <t>SMOEP_ORIGI</t>
  </si>
  <si>
    <t>SECTI_ORIGI</t>
  </si>
  <si>
    <t>ASSTI_ORIGI</t>
  </si>
  <si>
    <t>CSUP_ORIGI</t>
  </si>
  <si>
    <t>SESOP_ORIGI</t>
  </si>
  <si>
    <t>CGEU_ORIGI</t>
  </si>
  <si>
    <t>SMIC_ORIGI</t>
  </si>
  <si>
    <t>SOP_ORIGI</t>
  </si>
  <si>
    <t>086ZE_ORIGI</t>
  </si>
  <si>
    <t>SMIN_ORIGI</t>
  </si>
  <si>
    <t>GABSOFC_ORIGI</t>
  </si>
  <si>
    <t>SMCI_ORIGI</t>
  </si>
  <si>
    <t>SMOI_ORIGI</t>
  </si>
  <si>
    <t>SCCLC_ORIGI</t>
  </si>
  <si>
    <t>SECIA_ORIGI</t>
  </si>
  <si>
    <t>CCLCE_ORIGI</t>
  </si>
  <si>
    <t>GABSA_ORIGI</t>
  </si>
  <si>
    <t>GABDG_ORIGI</t>
  </si>
  <si>
    <t>SST_ORIGI</t>
  </si>
  <si>
    <t>ST_ORIGI</t>
  </si>
  <si>
    <t>SMI_ORIGI</t>
  </si>
  <si>
    <t>CCS_ORIGI</t>
  </si>
  <si>
    <t>SECPEG_ORIGI</t>
  </si>
  <si>
    <t>SSG_ORIGI</t>
  </si>
  <si>
    <t>SC _ORIGI</t>
  </si>
  <si>
    <t>SLIC _ORIGI</t>
  </si>
  <si>
    <t>CLC _ORIGI</t>
  </si>
  <si>
    <t>SAEF_ORIGI</t>
  </si>
  <si>
    <t xml:space="preserve">CÁLCULO DE GANHO EM DIAS POR PAD BASEADA NA META DE 15% </t>
  </si>
  <si>
    <t>DIAS</t>
  </si>
  <si>
    <t>HORAS</t>
  </si>
  <si>
    <t>Média Dias Futura</t>
  </si>
  <si>
    <t>GRÁFICO DE BARRAS COMPARATIVO MÉDIA GERAL  POR COODENADORIA X GRÁFICO DE BARRAS POR COORDENADORIA E UNIDADES RELEVANTES</t>
  </si>
  <si>
    <t>PARETO POR UNIDADES RELEVANTES DO  FLAVIO</t>
  </si>
  <si>
    <t>* CIRCULAR OS 80%</t>
  </si>
  <si>
    <t xml:space="preserve">PARETO POR UNIDADES RELEVANTES DA IVA </t>
  </si>
  <si>
    <t>&gt;</t>
  </si>
  <si>
    <t>PARETO POR FORMA DE CONTRATACAO SOMENTE COM OS 80% DO PARETO ANTERIOR DO FLAVIO</t>
  </si>
  <si>
    <t>FILTROS  DE TABELA DINAMICOS PARA EXTRATIFICAÇÃO DE PARETOS- MEASURE(CRIAR ABAIXO)</t>
  </si>
  <si>
    <t>SEGUIR A LÓGICA ABAIXO PARA CRIAR OS PARETOS (QUANTIDADE DE PADS CORRETA SÃO 38 PADS )</t>
  </si>
  <si>
    <t>*CIRCULAR OS 80%</t>
  </si>
  <si>
    <t>PARETO POR COORDENADORIA/SECRETARIA</t>
  </si>
  <si>
    <t xml:space="preserve">Coordenadoria </t>
  </si>
  <si>
    <t>Média Dias por Trâmite</t>
  </si>
  <si>
    <t>PARETO FORMA CONTRATACAO SESEG</t>
  </si>
  <si>
    <t>PARETO FORMA CONTRATACAO CSTA</t>
  </si>
  <si>
    <t>PARETO FORMA CONTRATACAO ST</t>
  </si>
  <si>
    <t>PARETO CSTA -FLÁVIO</t>
  </si>
  <si>
    <t>PARETO FORMA CONTRATAÇÃO SAPRE</t>
  </si>
  <si>
    <t>PARETO FORMA CONTRATAÇÃO SOP</t>
  </si>
  <si>
    <t>PARETO CIP -IVA</t>
  </si>
  <si>
    <t>PARETO SECGS</t>
  </si>
  <si>
    <t>ESTRATIFICAÇÃO DAS METAS ESPECÍFICAS</t>
  </si>
  <si>
    <t>FILTROS DINAMICOS PARA GRÁFICOS SEQUENCIAIS ABAIXO</t>
  </si>
  <si>
    <t>PARETO FORMA CONTRATAÇÃO SMIN</t>
  </si>
  <si>
    <t>MÉDIA GERAL DE DIAS (CSTA + CIP)</t>
  </si>
  <si>
    <t>META DE REDUÇÃO GERAL</t>
  </si>
  <si>
    <t>ANALISE PROJETO BASICO</t>
  </si>
  <si>
    <t>ATIVIDADE</t>
  </si>
  <si>
    <t>PAD NUM</t>
  </si>
  <si>
    <t>TEMPO MEDIO</t>
  </si>
  <si>
    <t>OPERADOR</t>
  </si>
  <si>
    <t xml:space="preserve">DATA ENTRADA </t>
  </si>
  <si>
    <t>DATA SAID</t>
  </si>
  <si>
    <t>PT</t>
  </si>
  <si>
    <t xml:space="preserve">LEAD TIME </t>
  </si>
  <si>
    <t>CATEGORIA</t>
  </si>
  <si>
    <t>DATA</t>
  </si>
  <si>
    <t>MUNICIPIO</t>
  </si>
  <si>
    <t>NACIONAL</t>
  </si>
  <si>
    <t>MUNICIPAL</t>
  </si>
  <si>
    <t>CURITIBA</t>
  </si>
  <si>
    <t>01/05/2013</t>
  </si>
  <si>
    <t/>
  </si>
  <si>
    <t>30/05/2013</t>
  </si>
  <si>
    <t>07/09/2013</t>
  </si>
  <si>
    <t>12/10/2013</t>
  </si>
  <si>
    <t>31/10/2013</t>
  </si>
  <si>
    <t>01/11/2013</t>
  </si>
  <si>
    <t>02/11/2013</t>
  </si>
  <si>
    <t>15/11/2013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</si>
  <si>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</si>
  <si>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</si>
  <si>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</si>
  <si>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</si>
  <si>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</si>
  <si>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</si>
  <si>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</si>
  <si>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</si>
  <si>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</si>
  <si>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</si>
  <si>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</si>
  <si>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</si>
  <si>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</si>
  <si>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01/01/2014</t>
  </si>
  <si>
    <t>02/01/2014</t>
  </si>
  <si>
    <t>03/01/2014</t>
  </si>
  <si>
    <t>04/01/2014</t>
  </si>
  <si>
    <t>05/01/2014</t>
  </si>
  <si>
    <t>06/01/2014</t>
  </si>
  <si>
    <t>03/03/2014</t>
  </si>
  <si>
    <t>04/03/2014</t>
  </si>
  <si>
    <t>16/04/2014</t>
  </si>
  <si>
    <t>17/04/2014</t>
  </si>
  <si>
    <t>18/04/2014</t>
  </si>
  <si>
    <t>21/04/2014</t>
  </si>
  <si>
    <t>01/05/2014</t>
  </si>
  <si>
    <t>19/06/2014</t>
  </si>
  <si>
    <t>23/06/2014</t>
  </si>
  <si>
    <t>11/08/2014</t>
  </si>
  <si>
    <t>07/09/2014</t>
  </si>
  <si>
    <t>08/09/2014</t>
  </si>
  <si>
    <t>12/10/2014</t>
  </si>
  <si>
    <t>31/10/2014</t>
  </si>
  <si>
    <t>01/11/2014</t>
  </si>
  <si>
    <t>02/11/2014</t>
  </si>
  <si>
    <t>15/11/2014</t>
  </si>
  <si>
    <t>08/12/2014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</si>
  <si>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</si>
  <si>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</si>
  <si>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</si>
  <si>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</si>
  <si>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</si>
  <si>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</si>
  <si>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</si>
  <si>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</si>
  <si>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</si>
  <si>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</si>
  <si>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</si>
  <si>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</si>
  <si>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</si>
  <si>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01/01/2015</t>
  </si>
  <si>
    <t>02/01/2015</t>
  </si>
  <si>
    <t>03/01/2015</t>
  </si>
  <si>
    <t>04/01/2015</t>
  </si>
  <si>
    <t>05/01/2015</t>
  </si>
  <si>
    <t>06/01/2015</t>
  </si>
  <si>
    <t>16/02/2015</t>
  </si>
  <si>
    <t>17/02/2015</t>
  </si>
  <si>
    <t>01/04/2015</t>
  </si>
  <si>
    <t>02/04/2015</t>
  </si>
  <si>
    <t>03/04/2015</t>
  </si>
  <si>
    <t>21/04/2015</t>
  </si>
  <si>
    <t>01/05/2015</t>
  </si>
  <si>
    <t>04/06/2015</t>
  </si>
  <si>
    <t>11/08/2015</t>
  </si>
  <si>
    <t>07/09/2015</t>
  </si>
  <si>
    <t>08/09/2015</t>
  </si>
  <si>
    <t>12/10/2015</t>
  </si>
  <si>
    <t>30/10/2015</t>
  </si>
  <si>
    <t>01/11/2015</t>
  </si>
  <si>
    <t>02/11/2015</t>
  </si>
  <si>
    <t>15/11/2015</t>
  </si>
  <si>
    <t>08/12/2015</t>
  </si>
  <si>
    <t>20/12/2015</t>
  </si>
  <si>
    <t>21/12/2015</t>
  </si>
  <si>
    <t>22/12/2015</t>
  </si>
  <si>
    <t>23/12/2015</t>
  </si>
  <si>
    <t>24/12/2015</t>
  </si>
  <si>
    <t>25/12/2015</t>
  </si>
  <si>
    <t>26/12/2015</t>
  </si>
  <si>
    <t>27/12/2015</t>
  </si>
  <si>
    <t>28/12/2015</t>
  </si>
  <si>
    <t>29/12/2015</t>
  </si>
  <si>
    <t>30/12/2015</t>
  </si>
  <si>
    <t>31/12/2015</t>
  </si>
  <si>
    <t>01/01/2016</t>
  </si>
  <si>
    <t>02/01/2016</t>
  </si>
  <si>
    <t>03/01/2016</t>
  </si>
  <si>
    <t>04/01/2016</t>
  </si>
  <si>
    <t>05/01/2016</t>
  </si>
  <si>
    <t>06/01/2016</t>
  </si>
  <si>
    <t>08/02/2016</t>
  </si>
  <si>
    <t>09/02/2016</t>
  </si>
  <si>
    <t>23/03/2016</t>
  </si>
  <si>
    <t>24/03/2016</t>
  </si>
  <si>
    <t>25/03/2016</t>
  </si>
  <si>
    <t>21/04/2016</t>
  </si>
  <si>
    <t>26/05/2016</t>
  </si>
  <si>
    <t>27/05/2016</t>
  </si>
  <si>
    <t>07/09/2016</t>
  </si>
  <si>
    <t>08/09/2016</t>
  </si>
  <si>
    <t>12/10/2016</t>
  </si>
  <si>
    <t>01/11/2016</t>
  </si>
  <si>
    <t>02/11/2016</t>
  </si>
  <si>
    <t>14/11/2016</t>
  </si>
  <si>
    <t>15/11/2016</t>
  </si>
  <si>
    <t>08/12/2016</t>
  </si>
  <si>
    <t>20/12/2016</t>
  </si>
  <si>
    <t>21/12/2016</t>
  </si>
  <si>
    <t>22/12/2016</t>
  </si>
  <si>
    <t>23/12/2016</t>
  </si>
  <si>
    <t>24/12/2016</t>
  </si>
  <si>
    <t>25/12/2016</t>
  </si>
  <si>
    <t>26/12/2016</t>
  </si>
  <si>
    <t>27/12/2016</t>
  </si>
  <si>
    <t>28/12/2016</t>
  </si>
  <si>
    <t>29/12/2016</t>
  </si>
  <si>
    <t>30/12/2016</t>
  </si>
  <si>
    <t>31/12/2016</t>
  </si>
  <si>
    <t>01/01/2017</t>
  </si>
  <si>
    <t>02/01/2017</t>
  </si>
  <si>
    <t>03/01/2017</t>
  </si>
  <si>
    <t>04/01/2017</t>
  </si>
  <si>
    <t>05/01/2017</t>
  </si>
  <si>
    <t>06/01/2017</t>
  </si>
  <si>
    <t>27/02/2017</t>
  </si>
  <si>
    <t>28/02/2017</t>
  </si>
  <si>
    <t>12/04/2017</t>
  </si>
  <si>
    <t>13/04/2017</t>
  </si>
  <si>
    <t>14/04/2017</t>
  </si>
  <si>
    <t>21/04/2017</t>
  </si>
  <si>
    <t>01/05/2017</t>
  </si>
  <si>
    <t>15/06/2017</t>
  </si>
  <si>
    <t>11/08/2017</t>
  </si>
  <si>
    <t>07/09/2017</t>
  </si>
  <si>
    <t>08/09/2017</t>
  </si>
  <si>
    <t>12/10/2017</t>
  </si>
  <si>
    <t>QTDE DIAS UTEIS (DATA INCIAL - DATA FINAL)</t>
  </si>
  <si>
    <t>QTDE DIAS ÚTEIS</t>
  </si>
  <si>
    <t>QTDE HORAS DIA(DECIMAL)</t>
  </si>
  <si>
    <t>QTDE HORAS P/DIA</t>
  </si>
  <si>
    <t>Horas Extras DT INICIAL</t>
  </si>
  <si>
    <t>Hora Extra DT FINAL</t>
  </si>
  <si>
    <t>HORA FINAL PADRÃO</t>
  </si>
  <si>
    <t>HORA DT INICIAL</t>
  </si>
  <si>
    <t>HORA INICIONPADRÃO</t>
  </si>
  <si>
    <t>HORA FIM PADRÃO</t>
  </si>
  <si>
    <t>TEMPO ciclo</t>
  </si>
  <si>
    <t>Desperdicio dia</t>
  </si>
  <si>
    <t>FIM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</si>
</sst>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  <numFmt numFmtId="170" formatCode="dd/mm/yy;@"/>
    <numFmt numFmtId="171" formatCode="dd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0"/>
      <color rgb="FF0000FF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Verdana"/>
      <family val="2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theme="1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09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0" fillId="2" borderId="0" xfId="0" applyFill="1"/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5" borderId="0" xfId="0" applyFont="1" applyFill="1"/>
    <xf numFmtId="9" fontId="0" fillId="5" borderId="0" xfId="0" applyNumberFormat="1" applyFill="1"/>
    <xf numFmtId="9" fontId="1" fillId="5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5" borderId="0" xfId="0" applyNumberFormat="1" applyFill="1"/>
    <xf numFmtId="168" fontId="1" fillId="5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0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0" xfId="0" applyNumberFormat="1" applyFont="1" applyFill="1" applyBorder="1"/>
    <xf numFmtId="2" fontId="1" fillId="5" borderId="0" xfId="0" applyNumberFormat="1" applyFont="1" applyFill="1"/>
    <xf numFmtId="0" fontId="4" fillId="6" borderId="5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164" fontId="4" fillId="6" borderId="6" xfId="0" applyNumberFormat="1" applyFont="1" applyFill="1" applyBorder="1" applyAlignment="1">
      <alignment horizontal="center" vertical="top" wrapText="1"/>
    </xf>
    <xf numFmtId="49" fontId="4" fillId="6" borderId="6" xfId="0" applyNumberFormat="1" applyFont="1" applyFill="1" applyBorder="1" applyAlignment="1">
      <alignment horizontal="center" vertical="top" wrapText="1"/>
    </xf>
    <xf numFmtId="166" fontId="4" fillId="6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7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7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8" borderId="0" xfId="0" applyFont="1" applyFill="1" applyBorder="1" applyAlignment="1"/>
    <xf numFmtId="2" fontId="0" fillId="0" borderId="2" xfId="0" applyNumberFormat="1" applyBorder="1"/>
    <xf numFmtId="0" fontId="0" fillId="0" borderId="2" xfId="0" applyBorder="1"/>
    <xf numFmtId="0" fontId="1" fillId="5" borderId="8" xfId="0" applyFont="1" applyFill="1" applyBorder="1" applyAlignment="1" applyProtection="1">
      <alignment wrapText="1"/>
      <protection locked="0"/>
    </xf>
    <xf numFmtId="0" fontId="1" fillId="5" borderId="8" xfId="0" applyFont="1" applyFill="1" applyBorder="1" applyProtection="1">
      <protection locked="0"/>
    </xf>
    <xf numFmtId="0" fontId="1" fillId="5" borderId="12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18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4" fontId="0" fillId="9" borderId="2" xfId="0" applyNumberFormat="1" applyFill="1" applyBorder="1" applyProtection="1">
      <protection locked="0"/>
    </xf>
    <xf numFmtId="1" fontId="0" fillId="0" borderId="2" xfId="0" applyNumberFormat="1" applyBorder="1" applyProtection="1">
      <protection locked="0"/>
    </xf>
    <xf numFmtId="170" fontId="0" fillId="9" borderId="2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2" borderId="2" xfId="0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18" fillId="0" borderId="13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19" fillId="0" borderId="2" xfId="0" applyFont="1" applyBorder="1" applyProtection="1">
      <protection locked="0"/>
    </xf>
    <xf numFmtId="0" fontId="5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/>
    <xf numFmtId="0" fontId="10" fillId="4" borderId="2" xfId="0" applyFont="1" applyFill="1" applyBorder="1"/>
    <xf numFmtId="0" fontId="0" fillId="10" borderId="0" xfId="0" applyFill="1" applyAlignment="1">
      <alignment horizontal="left" vertical="center" wrapText="1"/>
    </xf>
    <xf numFmtId="2" fontId="0" fillId="10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 wrapText="1"/>
    </xf>
    <xf numFmtId="0" fontId="10" fillId="10" borderId="2" xfId="0" applyFont="1" applyFill="1" applyBorder="1"/>
    <xf numFmtId="0" fontId="10" fillId="9" borderId="2" xfId="0" applyFont="1" applyFill="1" applyBorder="1"/>
    <xf numFmtId="0" fontId="0" fillId="0" borderId="0" xfId="0" applyAlignment="1">
      <alignment wrapText="1"/>
    </xf>
    <xf numFmtId="0" fontId="10" fillId="9" borderId="13" xfId="0" applyFont="1" applyFill="1" applyBorder="1"/>
    <xf numFmtId="0" fontId="9" fillId="0" borderId="14" xfId="0" applyFont="1" applyFill="1" applyBorder="1" applyAlignment="1">
      <alignment vertical="center" wrapText="1"/>
    </xf>
    <xf numFmtId="0" fontId="10" fillId="0" borderId="0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" xfId="0" applyBorder="1" applyAlignment="1">
      <alignment horizontal="left"/>
    </xf>
    <xf numFmtId="0" fontId="21" fillId="0" borderId="0" xfId="0" applyNumberFormat="1" applyFont="1"/>
    <xf numFmtId="166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8" borderId="0" xfId="0" applyFont="1" applyFill="1"/>
    <xf numFmtId="0" fontId="0" fillId="5" borderId="0" xfId="0" applyFont="1" applyFill="1" applyAlignment="1">
      <alignment horizontal="right"/>
    </xf>
    <xf numFmtId="2" fontId="0" fillId="0" borderId="2" xfId="0" applyNumberFormat="1" applyFont="1" applyBorder="1" applyAlignment="1">
      <alignment horizontal="center"/>
    </xf>
    <xf numFmtId="0" fontId="0" fillId="5" borderId="0" xfId="0" applyFont="1" applyFill="1" applyAlignment="1">
      <alignment horizontal="center" wrapText="1"/>
    </xf>
    <xf numFmtId="2" fontId="0" fillId="9" borderId="2" xfId="0" applyNumberFormat="1" applyFont="1" applyFill="1" applyBorder="1" applyAlignment="1">
      <alignment horizontal="center" vertical="center"/>
    </xf>
    <xf numFmtId="2" fontId="0" fillId="0" borderId="0" xfId="0" applyNumberFormat="1" applyFont="1"/>
    <xf numFmtId="9" fontId="0" fillId="0" borderId="2" xfId="0" applyNumberFormat="1" applyFont="1" applyBorder="1" applyAlignment="1">
      <alignment horizontal="center"/>
    </xf>
    <xf numFmtId="0" fontId="0" fillId="5" borderId="0" xfId="0" applyFont="1" applyFill="1" applyAlignment="1">
      <alignment horizontal="center" vertical="center" wrapText="1"/>
    </xf>
    <xf numFmtId="0" fontId="0" fillId="5" borderId="2" xfId="0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9" fontId="0" fillId="0" borderId="2" xfId="0" applyNumberFormat="1" applyFont="1" applyFill="1" applyBorder="1" applyAlignment="1">
      <alignment horizontal="center"/>
    </xf>
    <xf numFmtId="0" fontId="0" fillId="9" borderId="2" xfId="0" applyFont="1" applyFill="1" applyBorder="1" applyAlignment="1">
      <alignment horizontal="left"/>
    </xf>
    <xf numFmtId="0" fontId="0" fillId="8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23" fillId="10" borderId="2" xfId="0" applyFont="1" applyFill="1" applyBorder="1" applyAlignment="1">
      <alignment horizontal="left"/>
    </xf>
    <xf numFmtId="2" fontId="0" fillId="5" borderId="0" xfId="0" applyNumberFormat="1" applyFill="1" applyAlignment="1">
      <alignment horizontal="center" vertical="center"/>
    </xf>
    <xf numFmtId="0" fontId="24" fillId="11" borderId="0" xfId="0" applyFont="1" applyFill="1"/>
    <xf numFmtId="2" fontId="24" fillId="11" borderId="0" xfId="0" applyNumberFormat="1" applyFont="1" applyFill="1"/>
    <xf numFmtId="9" fontId="24" fillId="11" borderId="0" xfId="1" applyFont="1" applyFill="1"/>
    <xf numFmtId="0" fontId="0" fillId="5" borderId="0" xfId="0" applyFill="1"/>
    <xf numFmtId="22" fontId="3" fillId="12" borderId="2" xfId="0" applyNumberFormat="1" applyFont="1" applyFill="1" applyBorder="1" applyAlignment="1">
      <alignment horizontal="justify" vertical="center" wrapText="1"/>
    </xf>
    <xf numFmtId="0" fontId="25" fillId="13" borderId="0" xfId="0" applyFont="1" applyFill="1"/>
    <xf numFmtId="14" fontId="0" fillId="0" borderId="0" xfId="0" applyNumberFormat="1" applyAlignment="1">
      <alignment horizontal="left"/>
    </xf>
    <xf numFmtId="0" fontId="26" fillId="0" borderId="6" xfId="0" applyFont="1" applyFill="1" applyBorder="1" applyAlignment="1">
      <alignment horizontal="center" vertical="top" wrapText="1"/>
    </xf>
    <xf numFmtId="171" fontId="0" fillId="0" borderId="0" xfId="0" applyNumberFormat="1"/>
    <xf numFmtId="20" fontId="0" fillId="0" borderId="0" xfId="0" applyNumberFormat="1"/>
    <xf numFmtId="0" fontId="4" fillId="14" borderId="2" xfId="0" applyFont="1" applyFill="1" applyBorder="1" applyAlignment="1">
      <alignment horizontal="center" vertical="top" wrapText="1"/>
    </xf>
    <xf numFmtId="46" fontId="0" fillId="0" borderId="0" xfId="0" applyNumberFormat="1"/>
    <xf numFmtId="169" fontId="0" fillId="0" borderId="0" xfId="0" applyNumberFormat="1" applyFill="1"/>
    <xf numFmtId="166" fontId="1" fillId="0" borderId="0" xfId="0" applyNumberFormat="1" applyFont="1"/>
    <xf numFmtId="20" fontId="1" fillId="0" borderId="0" xfId="0" applyNumberFormat="1" applyFont="1"/>
    <xf numFmtId="20" fontId="1" fillId="0" borderId="0" xfId="0" applyNumberFormat="1" applyFont="1" applyAlignment="1">
      <alignment horizontal="center" vertical="center"/>
    </xf>
    <xf numFmtId="166" fontId="27" fillId="12" borderId="27" xfId="0" applyNumberFormat="1" applyFont="1" applyFill="1" applyBorder="1"/>
    <xf numFmtId="169" fontId="0" fillId="0" borderId="28" xfId="0" applyNumberFormat="1" applyFont="1" applyBorder="1"/>
    <xf numFmtId="0" fontId="0" fillId="0" borderId="0" xfId="0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textRotation="255"/>
    </xf>
    <xf numFmtId="0" fontId="0" fillId="0" borderId="0" xfId="0" applyNumberFormat="1" applyAlignment="1">
      <alignment horizontal="center" vertical="center" textRotation="255"/>
    </xf>
    <xf numFmtId="2" fontId="0" fillId="9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2" fillId="9" borderId="10" xfId="0" applyFont="1" applyFill="1" applyBorder="1" applyAlignment="1">
      <alignment horizontal="center" vertical="center" wrapText="1"/>
    </xf>
    <xf numFmtId="0" fontId="22" fillId="9" borderId="7" xfId="0" applyFont="1" applyFill="1" applyBorder="1" applyAlignment="1">
      <alignment horizontal="center" vertical="center" wrapText="1"/>
    </xf>
    <xf numFmtId="0" fontId="22" fillId="9" borderId="25" xfId="0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 wrapText="1"/>
    </xf>
    <xf numFmtId="0" fontId="22" fillId="9" borderId="26" xfId="0" applyFont="1" applyFill="1" applyBorder="1" applyAlignment="1">
      <alignment horizontal="center" vertical="center" wrapText="1"/>
    </xf>
    <xf numFmtId="0" fontId="22" fillId="9" borderId="5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right" wrapText="1"/>
    </xf>
    <xf numFmtId="0" fontId="0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wrapText="1"/>
    </xf>
    <xf numFmtId="0" fontId="22" fillId="10" borderId="10" xfId="0" applyFont="1" applyFill="1" applyBorder="1" applyAlignment="1">
      <alignment horizontal="center" vertical="center" wrapText="1"/>
    </xf>
    <xf numFmtId="0" fontId="22" fillId="10" borderId="7" xfId="0" applyFont="1" applyFill="1" applyBorder="1" applyAlignment="1">
      <alignment horizontal="center" vertical="center" wrapText="1"/>
    </xf>
    <xf numFmtId="0" fontId="22" fillId="10" borderId="25" xfId="0" applyFont="1" applyFill="1" applyBorder="1" applyAlignment="1">
      <alignment horizontal="center" vertical="center" wrapText="1"/>
    </xf>
    <xf numFmtId="0" fontId="22" fillId="10" borderId="14" xfId="0" applyFont="1" applyFill="1" applyBorder="1" applyAlignment="1">
      <alignment horizontal="center" vertical="center" wrapText="1"/>
    </xf>
    <xf numFmtId="0" fontId="22" fillId="10" borderId="26" xfId="0" applyFont="1" applyFill="1" applyBorder="1" applyAlignment="1">
      <alignment horizontal="center" vertical="center" wrapText="1"/>
    </xf>
    <xf numFmtId="0" fontId="22" fillId="10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1">
    <dxf>
      <alignment wrapText="1" readingOrder="0"/>
    </dxf>
    <dxf>
      <numFmt numFmtId="2" formatCode="0.00"/>
    </dxf>
    <dxf>
      <alignment horizontal="center" readingOrder="0"/>
    </dxf>
    <dxf>
      <numFmt numFmtId="169" formatCode="[h]:mm:ss;@"/>
      <fill>
        <patternFill patternType="none">
          <fgColor indexed="64"/>
          <bgColor indexed="65"/>
        </patternFill>
      </fill>
    </dxf>
    <dxf>
      <numFmt numFmtId="171" formatCode="dd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2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2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COORDENADORIA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Coordenadoria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36-41CF-B04C-D58F079C88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36-41CF-B04C-D58F079C88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PADs'!$C$53:$C$55</c:f>
              <c:strCache>
                <c:ptCount val="2"/>
                <c:pt idx="0">
                  <c:v>Coordenadoria de Segurança , Transporte e Apoio Administrativo</c:v>
                </c:pt>
                <c:pt idx="1">
                  <c:v>Secretaria de Gestão de Serviços</c:v>
                </c:pt>
              </c:strCache>
            </c:strRef>
          </c:cat>
          <c:val>
            <c:numRef>
              <c:f>'Estudo Inicial PADs'!$D$53:$D$55</c:f>
              <c:numCache>
                <c:formatCode>0.00</c:formatCode>
                <c:ptCount val="2"/>
                <c:pt idx="0">
                  <c:v>169.66666666666666</c:v>
                </c:pt>
                <c:pt idx="1">
                  <c:v>143.79310344827587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36-41CF-B04C-D58F079C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5536"/>
        <c:axId val="114779064"/>
      </c:barChart>
      <c:catAx>
        <c:axId val="1147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9064"/>
        <c:crosses val="autoZero"/>
        <c:auto val="1"/>
        <c:lblAlgn val="ctr"/>
        <c:lblOffset val="100"/>
        <c:noMultiLvlLbl val="0"/>
      </c:catAx>
      <c:valAx>
        <c:axId val="1147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FORMA DE CONTRATAÇÃO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Forma de Contratação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PADs'!$C$61:$C$64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Preços</c:v>
                </c:pt>
              </c:strCache>
            </c:strRef>
          </c:cat>
          <c:val>
            <c:numRef>
              <c:f>'Estudo Inicial PADs'!$D$61:$D$64</c:f>
              <c:numCache>
                <c:formatCode>0.00</c:formatCode>
                <c:ptCount val="3"/>
                <c:pt idx="0">
                  <c:v>88.15384615384616</c:v>
                </c:pt>
                <c:pt idx="1">
                  <c:v>200.27777777777777</c:v>
                </c:pt>
                <c:pt idx="2">
                  <c:v>135.14285714285714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A9-4C5A-9BD0-8E3F752A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5928"/>
        <c:axId val="114782592"/>
      </c:barChart>
      <c:catAx>
        <c:axId val="11477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2592"/>
        <c:crosses val="autoZero"/>
        <c:auto val="1"/>
        <c:lblAlgn val="ctr"/>
        <c:lblOffset val="100"/>
        <c:noMultiLvlLbl val="0"/>
      </c:catAx>
      <c:valAx>
        <c:axId val="1147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Dias  por Trâmite</a:t>
            </a:r>
            <a:br>
              <a:rPr lang="pt-BR" baseline="0"/>
            </a:br>
            <a:r>
              <a:rPr lang="pt-BR" baseline="0"/>
              <a:t>Unidades da  SECGS</a:t>
            </a:r>
            <a:br>
              <a:rPr lang="pt-BR" baseline="0"/>
            </a:br>
            <a:r>
              <a:rPr lang="pt-BR" baseline="0"/>
              <a:t>38 PADS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-MEASURE'!$C$4:$C$14</c:f>
              <c:strCache>
                <c:ptCount val="10"/>
                <c:pt idx="0">
                  <c:v>CIP</c:v>
                </c:pt>
                <c:pt idx="1">
                  <c:v>CSTA</c:v>
                </c:pt>
                <c:pt idx="2">
                  <c:v>SAPRE</c:v>
                </c:pt>
                <c:pt idx="3">
                  <c:v>SECGS</c:v>
                </c:pt>
                <c:pt idx="4">
                  <c:v>SESEG</c:v>
                </c:pt>
                <c:pt idx="5">
                  <c:v>SMIC</c:v>
                </c:pt>
                <c:pt idx="6">
                  <c:v>SMIN</c:v>
                </c:pt>
                <c:pt idx="7">
                  <c:v>SOP</c:v>
                </c:pt>
                <c:pt idx="8">
                  <c:v>ST</c:v>
                </c:pt>
                <c:pt idx="9">
                  <c:v>ASG</c:v>
                </c:pt>
              </c:strCache>
            </c:strRef>
          </c:cat>
          <c:val>
            <c:numRef>
              <c:f>'GRAFICOS DINAMICOS -MEASURE'!$D$4:$D$14</c:f>
              <c:numCache>
                <c:formatCode>General</c:formatCode>
                <c:ptCount val="10"/>
                <c:pt idx="0">
                  <c:v>3.099897119341525</c:v>
                </c:pt>
                <c:pt idx="1">
                  <c:v>8.6041666666668402</c:v>
                </c:pt>
                <c:pt idx="2">
                  <c:v>22.488304093568189</c:v>
                </c:pt>
                <c:pt idx="3">
                  <c:v>2.3419704861112223</c:v>
                </c:pt>
                <c:pt idx="4">
                  <c:v>11.384280303029795</c:v>
                </c:pt>
                <c:pt idx="5">
                  <c:v>9.9357940821257369</c:v>
                </c:pt>
                <c:pt idx="6">
                  <c:v>23.999826388889232</c:v>
                </c:pt>
                <c:pt idx="7">
                  <c:v>4.6644965277769188</c:v>
                </c:pt>
                <c:pt idx="8">
                  <c:v>3.2626736111105856</c:v>
                </c:pt>
                <c:pt idx="9">
                  <c:v>2.7852623456791559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C4-4C43-9C34-D36AE32A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6320"/>
        <c:axId val="114777104"/>
      </c:radarChart>
      <c:catAx>
        <c:axId val="1147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7104"/>
        <c:crosses val="autoZero"/>
        <c:auto val="1"/>
        <c:lblAlgn val="ctr"/>
        <c:lblOffset val="100"/>
        <c:noMultiLvlLbl val="0"/>
      </c:catAx>
      <c:valAx>
        <c:axId val="1147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chart" Target="../charts/chart3.xml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929367</xdr:colOff>
      <xdr:row>47</xdr:row>
      <xdr:rowOff>28574</xdr:rowOff>
    </xdr:from>
    <xdr:to>
      <xdr:col>5</xdr:col>
      <xdr:colOff>439510</xdr:colOff>
      <xdr:row>61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63</xdr:row>
      <xdr:rowOff>23812</xdr:rowOff>
    </xdr:from>
    <xdr:to>
      <xdr:col>5</xdr:col>
      <xdr:colOff>390525</xdr:colOff>
      <xdr:row>77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1407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1408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1409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1410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1411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1412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1426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1426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1426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1426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1426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1426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1426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1426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1426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1426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1426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1426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1426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1426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1453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1453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1453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1453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1453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1453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1453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1453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1453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1453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1453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1453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1453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1453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1453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1453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1453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1453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1453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1453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1453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1453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1453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1453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1453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1453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1453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1456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1456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1456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1457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1458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1459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1460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1461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1462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1463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1467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1467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1467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1467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1492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1492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1492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1492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1492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1492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1492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1492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1492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1492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1492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1492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1492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1492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1492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1492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1492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1492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1492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1492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1492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1492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1492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1491</xdr:row>
      <xdr:rowOff>0</xdr:rowOff>
    </xdr:from>
    <xdr:to>
      <xdr:col>5</xdr:col>
      <xdr:colOff>152400</xdr:colOff>
      <xdr:row>1492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1493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1494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1497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1497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1497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1498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1499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1500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1502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1502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1520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1520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1520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1520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1520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1520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1520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1520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1520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1520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1520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1520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1520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1520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1520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1520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0</xdr:rowOff>
    </xdr:from>
    <xdr:to>
      <xdr:col>4</xdr:col>
      <xdr:colOff>152400</xdr:colOff>
      <xdr:row>1520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1519</xdr:row>
      <xdr:rowOff>190500</xdr:rowOff>
    </xdr:from>
    <xdr:to>
      <xdr:col>4</xdr:col>
      <xdr:colOff>152400</xdr:colOff>
      <xdr:row>1520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381000</xdr:rowOff>
    </xdr:from>
    <xdr:to>
      <xdr:col>4</xdr:col>
      <xdr:colOff>152400</xdr:colOff>
      <xdr:row>1521</xdr:row>
      <xdr:rowOff>150799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1522</xdr:row>
      <xdr:rowOff>150800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571500</xdr:rowOff>
    </xdr:from>
    <xdr:to>
      <xdr:col>4</xdr:col>
      <xdr:colOff>152400</xdr:colOff>
      <xdr:row>1533</xdr:row>
      <xdr:rowOff>150798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2476500</xdr:rowOff>
    </xdr:from>
    <xdr:to>
      <xdr:col>4</xdr:col>
      <xdr:colOff>152400</xdr:colOff>
      <xdr:row>1533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952500</xdr:rowOff>
    </xdr:from>
    <xdr:to>
      <xdr:col>4</xdr:col>
      <xdr:colOff>152400</xdr:colOff>
      <xdr:row>1533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381000</xdr:rowOff>
    </xdr:from>
    <xdr:to>
      <xdr:col>4</xdr:col>
      <xdr:colOff>152400</xdr:colOff>
      <xdr:row>1533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952500</xdr:rowOff>
    </xdr:from>
    <xdr:to>
      <xdr:col>4</xdr:col>
      <xdr:colOff>152400</xdr:colOff>
      <xdr:row>1533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1143000</xdr:rowOff>
    </xdr:from>
    <xdr:to>
      <xdr:col>4</xdr:col>
      <xdr:colOff>152400</xdr:colOff>
      <xdr:row>1533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762000</xdr:rowOff>
    </xdr:from>
    <xdr:to>
      <xdr:col>4</xdr:col>
      <xdr:colOff>152400</xdr:colOff>
      <xdr:row>1533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571500</xdr:rowOff>
    </xdr:from>
    <xdr:to>
      <xdr:col>4</xdr:col>
      <xdr:colOff>152400</xdr:colOff>
      <xdr:row>1533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1143000</xdr:rowOff>
    </xdr:from>
    <xdr:to>
      <xdr:col>4</xdr:col>
      <xdr:colOff>152400</xdr:colOff>
      <xdr:row>1533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762000</xdr:rowOff>
    </xdr:from>
    <xdr:to>
      <xdr:col>4</xdr:col>
      <xdr:colOff>152400</xdr:colOff>
      <xdr:row>1533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1532</xdr:row>
      <xdr:rowOff>1714500</xdr:rowOff>
    </xdr:from>
    <xdr:to>
      <xdr:col>4</xdr:col>
      <xdr:colOff>152400</xdr:colOff>
      <xdr:row>1533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1533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1534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1535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1546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1546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1546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1546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1546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1546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1546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1546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1546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1546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1546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1547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1566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1566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1566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1566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1566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1566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1566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1566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1566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1566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1566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1566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1566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1566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1566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1566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1566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1566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1566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1567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1568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1570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1570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1571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1584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1584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1584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1584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1584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1584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1584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1584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1584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1584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1584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1584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1584</xdr:row>
      <xdr:rowOff>0</xdr:rowOff>
    </xdr:from>
    <xdr:to>
      <xdr:col>4</xdr:col>
      <xdr:colOff>152400</xdr:colOff>
      <xdr:row>1584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1584</xdr:row>
      <xdr:rowOff>0</xdr:rowOff>
    </xdr:from>
    <xdr:to>
      <xdr:col>4</xdr:col>
      <xdr:colOff>152400</xdr:colOff>
      <xdr:row>1584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1584</xdr:row>
      <xdr:rowOff>0</xdr:rowOff>
    </xdr:from>
    <xdr:to>
      <xdr:col>4</xdr:col>
      <xdr:colOff>152400</xdr:colOff>
      <xdr:row>1584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1584</xdr:row>
      <xdr:rowOff>0</xdr:rowOff>
    </xdr:from>
    <xdr:to>
      <xdr:col>4</xdr:col>
      <xdr:colOff>152400</xdr:colOff>
      <xdr:row>1584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1584</xdr:row>
      <xdr:rowOff>0</xdr:rowOff>
    </xdr:from>
    <xdr:to>
      <xdr:col>4</xdr:col>
      <xdr:colOff>152400</xdr:colOff>
      <xdr:row>1584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1601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1613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1614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1615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1616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1617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1618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1619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1630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1630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1630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1630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1630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1630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1630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1630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1630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1630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1630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1633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1633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1633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1634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1635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1636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1640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1640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1640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1640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1643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1643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1643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1657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1657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1657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1657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1657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1657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1657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1657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1657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1657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1657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1657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1656</xdr:row>
      <xdr:rowOff>0</xdr:rowOff>
    </xdr:from>
    <xdr:to>
      <xdr:col>4</xdr:col>
      <xdr:colOff>152400</xdr:colOff>
      <xdr:row>1657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1685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1700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1700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1700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1700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1700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1700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1700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1700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1700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1700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1700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1700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1700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1700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1700</xdr:row>
      <xdr:rowOff>0</xdr:rowOff>
    </xdr:from>
    <xdr:to>
      <xdr:col>4</xdr:col>
      <xdr:colOff>152400</xdr:colOff>
      <xdr:row>1700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1700</xdr:row>
      <xdr:rowOff>0</xdr:rowOff>
    </xdr:from>
    <xdr:to>
      <xdr:col>4</xdr:col>
      <xdr:colOff>152400</xdr:colOff>
      <xdr:row>1700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1685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1700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1700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1700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1700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1700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1700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1700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1700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1700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1700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1700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1700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1700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1700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61</xdr:row>
      <xdr:rowOff>123825</xdr:rowOff>
    </xdr:from>
    <xdr:to>
      <xdr:col>5</xdr:col>
      <xdr:colOff>85725</xdr:colOff>
      <xdr:row>62</xdr:row>
      <xdr:rowOff>76200</xdr:rowOff>
    </xdr:to>
    <xdr:cxnSp macro="">
      <xdr:nvCxnSpPr>
        <xdr:cNvPr id="4" name="Conector de seta reta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3829050" y="11696700"/>
          <a:ext cx="8477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62</xdr:row>
      <xdr:rowOff>161925</xdr:rowOff>
    </xdr:from>
    <xdr:to>
      <xdr:col>5</xdr:col>
      <xdr:colOff>66675</xdr:colOff>
      <xdr:row>66</xdr:row>
      <xdr:rowOff>180975</xdr:rowOff>
    </xdr:to>
    <xdr:cxnSp macro="">
      <xdr:nvCxnSpPr>
        <xdr:cNvPr id="6" name="Conector de seta reta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3771900" y="11925300"/>
          <a:ext cx="8858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61</xdr:row>
      <xdr:rowOff>104775</xdr:rowOff>
    </xdr:from>
    <xdr:to>
      <xdr:col>9</xdr:col>
      <xdr:colOff>47625</xdr:colOff>
      <xdr:row>61</xdr:row>
      <xdr:rowOff>123825</xdr:rowOff>
    </xdr:to>
    <xdr:cxnSp macro="">
      <xdr:nvCxnSpPr>
        <xdr:cNvPr id="8" name="Conector de seta reta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7096125" y="11677650"/>
          <a:ext cx="7429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66</xdr:row>
      <xdr:rowOff>123825</xdr:rowOff>
    </xdr:from>
    <xdr:to>
      <xdr:col>8</xdr:col>
      <xdr:colOff>790575</xdr:colOff>
      <xdr:row>66</xdr:row>
      <xdr:rowOff>142875</xdr:rowOff>
    </xdr:to>
    <xdr:cxnSp macro="">
      <xdr:nvCxnSpPr>
        <xdr:cNvPr id="10" name="Conector de seta reta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7200900" y="12649200"/>
          <a:ext cx="5810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55</xdr:row>
      <xdr:rowOff>85725</xdr:rowOff>
    </xdr:from>
    <xdr:to>
      <xdr:col>5</xdr:col>
      <xdr:colOff>476250</xdr:colOff>
      <xdr:row>61</xdr:row>
      <xdr:rowOff>19050</xdr:rowOff>
    </xdr:to>
    <xdr:cxnSp macro="">
      <xdr:nvCxnSpPr>
        <xdr:cNvPr id="12" name="Conector de seta reta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3133725" y="10515600"/>
          <a:ext cx="193357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3622110</xdr:colOff>
      <xdr:row>85</xdr:row>
      <xdr:rowOff>58857</xdr:rowOff>
    </xdr:from>
    <xdr:to>
      <xdr:col>7</xdr:col>
      <xdr:colOff>577860</xdr:colOff>
      <xdr:row>91</xdr:row>
      <xdr:rowOff>29209</xdr:rowOff>
    </xdr:to>
    <xdr:sp macro="" textlink="">
      <xdr:nvSpPr>
        <xdr:cNvPr id="24" name="Seta para baixo 23">
          <a:extLst>
            <a:ext uri="{FF2B5EF4-FFF2-40B4-BE49-F238E27FC236}">
              <a16:creationId xmlns="" xmlns:a16="http://schemas.microsoft.com/office/drawing/2014/main" id="{00000000-0008-0000-0300-000018000000}"/>
            </a:ext>
          </a:extLst>
        </xdr:cNvPr>
        <xdr:cNvSpPr/>
      </xdr:nvSpPr>
      <xdr:spPr>
        <a:xfrm rot="2838263" flipH="1">
          <a:off x="10312262" y="13335486"/>
          <a:ext cx="1113352" cy="6849844"/>
        </a:xfrm>
        <a:prstGeom prst="downArrow">
          <a:avLst>
            <a:gd name="adj1" fmla="val 50000"/>
            <a:gd name="adj2" fmla="val 744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533399</xdr:colOff>
      <xdr:row>97</xdr:row>
      <xdr:rowOff>361950</xdr:rowOff>
    </xdr:from>
    <xdr:to>
      <xdr:col>3</xdr:col>
      <xdr:colOff>1038224</xdr:colOff>
      <xdr:row>152</xdr:row>
      <xdr:rowOff>133350</xdr:rowOff>
    </xdr:to>
    <xdr:sp macro="" textlink="">
      <xdr:nvSpPr>
        <xdr:cNvPr id="27" name="Seta para a direita 26">
          <a:extLst>
            <a:ext uri="{FF2B5EF4-FFF2-40B4-BE49-F238E27FC236}">
              <a16:creationId xmlns="" xmlns:a16="http://schemas.microsoft.com/office/drawing/2014/main" id="{00000000-0008-0000-0300-00001B000000}"/>
            </a:ext>
          </a:extLst>
        </xdr:cNvPr>
        <xdr:cNvSpPr/>
      </xdr:nvSpPr>
      <xdr:spPr>
        <a:xfrm>
          <a:off x="5591174" y="18792825"/>
          <a:ext cx="1724025" cy="10439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-Minitab</a:t>
          </a:r>
        </a:p>
      </xdr:txBody>
    </xdr:sp>
    <xdr:clientData/>
  </xdr:twoCellAnchor>
  <xdr:twoCellAnchor>
    <xdr:from>
      <xdr:col>11</xdr:col>
      <xdr:colOff>447675</xdr:colOff>
      <xdr:row>99</xdr:row>
      <xdr:rowOff>47625</xdr:rowOff>
    </xdr:from>
    <xdr:to>
      <xdr:col>14</xdr:col>
      <xdr:colOff>104775</xdr:colOff>
      <xdr:row>150</xdr:row>
      <xdr:rowOff>76200</xdr:rowOff>
    </xdr:to>
    <xdr:sp macro="" textlink="">
      <xdr:nvSpPr>
        <xdr:cNvPr id="31" name="Seta para a direita 30">
          <a:extLst>
            <a:ext uri="{FF2B5EF4-FFF2-40B4-BE49-F238E27FC236}">
              <a16:creationId xmlns="" xmlns:a16="http://schemas.microsoft.com/office/drawing/2014/main" id="{00000000-0008-0000-0300-00001F000000}"/>
            </a:ext>
          </a:extLst>
        </xdr:cNvPr>
        <xdr:cNvSpPr/>
      </xdr:nvSpPr>
      <xdr:spPr>
        <a:xfrm>
          <a:off x="13344525" y="19050000"/>
          <a:ext cx="1724025" cy="9744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por fom</a:t>
          </a:r>
          <a:r>
            <a:rPr lang="pt-BR" sz="1100" baseline="0"/>
            <a:t>a de contratação para cada unidade dentro dos 80%</a:t>
          </a:r>
          <a:endParaRPr lang="pt-BR" sz="1100"/>
        </a:p>
      </xdr:txBody>
    </xdr:sp>
    <xdr:clientData/>
  </xdr:twoCellAnchor>
  <xdr:twoCellAnchor editAs="oneCell">
    <xdr:from>
      <xdr:col>4</xdr:col>
      <xdr:colOff>22412</xdr:colOff>
      <xdr:row>97</xdr:row>
      <xdr:rowOff>818029</xdr:rowOff>
    </xdr:from>
    <xdr:to>
      <xdr:col>10</xdr:col>
      <xdr:colOff>439832</xdr:colOff>
      <xdr:row>119</xdr:row>
      <xdr:rowOff>36979</xdr:rowOff>
    </xdr:to>
    <xdr:pic>
      <xdr:nvPicPr>
        <xdr:cNvPr id="35" name="Imagem 3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9088" y="19431000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683558</xdr:colOff>
      <xdr:row>97</xdr:row>
      <xdr:rowOff>1232647</xdr:rowOff>
    </xdr:from>
    <xdr:to>
      <xdr:col>21</xdr:col>
      <xdr:colOff>1241051</xdr:colOff>
      <xdr:row>119</xdr:row>
      <xdr:rowOff>42022</xdr:rowOff>
    </xdr:to>
    <xdr:pic>
      <xdr:nvPicPr>
        <xdr:cNvPr id="36" name="Imagem 3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5205" y="19845618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627529</xdr:colOff>
      <xdr:row>120</xdr:row>
      <xdr:rowOff>156882</xdr:rowOff>
    </xdr:from>
    <xdr:to>
      <xdr:col>21</xdr:col>
      <xdr:colOff>1185022</xdr:colOff>
      <xdr:row>140</xdr:row>
      <xdr:rowOff>4482</xdr:rowOff>
    </xdr:to>
    <xdr:pic>
      <xdr:nvPicPr>
        <xdr:cNvPr id="37" name="Imagem 3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9176" y="24865853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773206</xdr:colOff>
      <xdr:row>143</xdr:row>
      <xdr:rowOff>89647</xdr:rowOff>
    </xdr:from>
    <xdr:to>
      <xdr:col>21</xdr:col>
      <xdr:colOff>1330699</xdr:colOff>
      <xdr:row>162</xdr:row>
      <xdr:rowOff>127747</xdr:rowOff>
    </xdr:to>
    <xdr:pic>
      <xdr:nvPicPr>
        <xdr:cNvPr id="38" name="Imagem 3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4853" y="29180118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571499</xdr:colOff>
      <xdr:row>167</xdr:row>
      <xdr:rowOff>134471</xdr:rowOff>
    </xdr:from>
    <xdr:to>
      <xdr:col>21</xdr:col>
      <xdr:colOff>1128992</xdr:colOff>
      <xdr:row>186</xdr:row>
      <xdr:rowOff>172571</xdr:rowOff>
    </xdr:to>
    <xdr:pic>
      <xdr:nvPicPr>
        <xdr:cNvPr id="39" name="Imagem 3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3146" y="33796942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493060</xdr:colOff>
      <xdr:row>210</xdr:row>
      <xdr:rowOff>78441</xdr:rowOff>
    </xdr:from>
    <xdr:to>
      <xdr:col>21</xdr:col>
      <xdr:colOff>1050553</xdr:colOff>
      <xdr:row>229</xdr:row>
      <xdr:rowOff>116541</xdr:rowOff>
    </xdr:to>
    <xdr:pic>
      <xdr:nvPicPr>
        <xdr:cNvPr id="41" name="Imagem 4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4089" y="41932412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560294</xdr:colOff>
      <xdr:row>188</xdr:row>
      <xdr:rowOff>11206</xdr:rowOff>
    </xdr:from>
    <xdr:to>
      <xdr:col>21</xdr:col>
      <xdr:colOff>1117787</xdr:colOff>
      <xdr:row>207</xdr:row>
      <xdr:rowOff>49306</xdr:rowOff>
    </xdr:to>
    <xdr:pic>
      <xdr:nvPicPr>
        <xdr:cNvPr id="42" name="Imagem 4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1323" y="37674177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470647</xdr:colOff>
      <xdr:row>233</xdr:row>
      <xdr:rowOff>100853</xdr:rowOff>
    </xdr:from>
    <xdr:to>
      <xdr:col>21</xdr:col>
      <xdr:colOff>1028140</xdr:colOff>
      <xdr:row>252</xdr:row>
      <xdr:rowOff>138953</xdr:rowOff>
    </xdr:to>
    <xdr:pic>
      <xdr:nvPicPr>
        <xdr:cNvPr id="43" name="Imagem 4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2294" y="46336324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1064558</xdr:colOff>
      <xdr:row>135</xdr:row>
      <xdr:rowOff>100853</xdr:rowOff>
    </xdr:from>
    <xdr:to>
      <xdr:col>9</xdr:col>
      <xdr:colOff>487856</xdr:colOff>
      <xdr:row>154</xdr:row>
      <xdr:rowOff>138953</xdr:rowOff>
    </xdr:to>
    <xdr:pic>
      <xdr:nvPicPr>
        <xdr:cNvPr id="44" name="Imagem 4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5323" y="27667324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347383</xdr:colOff>
      <xdr:row>262</xdr:row>
      <xdr:rowOff>123265</xdr:rowOff>
    </xdr:from>
    <xdr:to>
      <xdr:col>21</xdr:col>
      <xdr:colOff>904876</xdr:colOff>
      <xdr:row>281</xdr:row>
      <xdr:rowOff>161365</xdr:rowOff>
    </xdr:to>
    <xdr:pic>
      <xdr:nvPicPr>
        <xdr:cNvPr id="45" name="Imagem 4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9030" y="53026236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71</xdr:row>
      <xdr:rowOff>0</xdr:rowOff>
    </xdr:from>
    <xdr:to>
      <xdr:col>14</xdr:col>
      <xdr:colOff>747032</xdr:colOff>
      <xdr:row>90</xdr:row>
      <xdr:rowOff>38100</xdr:rowOff>
    </xdr:to>
    <xdr:pic>
      <xdr:nvPicPr>
        <xdr:cNvPr id="46" name="Imagem 4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6588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1415143</xdr:colOff>
      <xdr:row>114</xdr:row>
      <xdr:rowOff>81643</xdr:rowOff>
    </xdr:from>
    <xdr:to>
      <xdr:col>10</xdr:col>
      <xdr:colOff>44904</xdr:colOff>
      <xdr:row>133</xdr:row>
      <xdr:rowOff>119743</xdr:rowOff>
    </xdr:to>
    <xdr:pic>
      <xdr:nvPicPr>
        <xdr:cNvPr id="47" name="Imagem 4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7107" y="23649214"/>
          <a:ext cx="5501368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-G42/Documents/TCC_PUC_TRE/Banco%20de%20Dados%20de%20PADS/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ÁREAS PADRÃ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87.860404513885" createdVersion="5" refreshedVersion="5" minRefreshableVersion="3" recordCount="38">
  <cacheSource type="worksheet">
    <worksheetSource ref="A1:H39" sheet="Estudo Inicial PADs"/>
  </cacheSource>
  <cacheFields count="8">
    <cacheField name="NUMERO DO PROCESSO" numFmtId="0">
      <sharedItems/>
    </cacheField>
    <cacheField name="ÁREA RESPONSÁVEL" numFmtId="0">
      <sharedItems count="2">
        <s v="Coordenadoria de Segurança , Transporte e Apoio Administrativo"/>
        <s v="Secretaria de Gestão de Serviços"/>
      </sharedItems>
    </cacheField>
    <cacheField name="Forma de Contratação" numFmtId="0">
      <sharedItems count="3">
        <s v="Licitação"/>
        <s v="Dispensa"/>
        <s v="Registro Preços"/>
      </sharedItems>
    </cacheField>
    <cacheField name="Categoria" numFmtId="0">
      <sharedItems/>
    </cacheField>
    <cacheField name="Descrição do Objeto" numFmtId="0">
      <sharedItems/>
    </cacheField>
    <cacheField name="Data Início" numFmtId="14">
      <sharedItems containsSemiMixedTypes="0" containsNonDate="0" containsDate="1" containsString="0" minDate="2012-01-18T00:00:00" maxDate="2016-10-27T00:00:00"/>
    </cacheField>
    <cacheField name="Data Fim" numFmtId="0">
      <sharedItems containsSemiMixedTypes="0" containsNonDate="0" containsDate="1" containsString="0" minDate="2012-04-16T00:00:00" maxDate="2017-03-29T00:00:00"/>
    </cacheField>
    <cacheField name="Tempo TOTAL (Dias) =Lead Time" numFmtId="1">
      <sharedItems containsSemiMixedTypes="0" containsString="0" containsNumber="1" containsInteger="1" minValue="13" maxValue="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991.826562152775" createdVersion="4" refreshedVersion="5" minRefreshableVersion="3" recordCount="1698">
  <cacheSource type="worksheet">
    <worksheetSource name="Tabela13"/>
  </cacheSource>
  <cacheFields count="14">
    <cacheField name="COORDENADORIA / SECRETARIA RESPONSAVEL" numFmtId="0">
      <sharedItems count="2">
        <s v="Coordenadoria de Segurança, Transporte e Apoio Administrativo"/>
        <s v="Secretaria de Gestão de Serviços"/>
      </sharedItems>
    </cacheField>
    <cacheField name="NUMERO PAD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Tramite_Antigo" numFmtId="0">
      <sharedItems/>
    </cacheField>
    <cacheField name="Tramite Original" numFmtId="164">
      <sharedItems/>
    </cacheField>
    <cacheField name="TRAMITE_SETOR" numFmtId="0">
      <sharedItems containsBlank="1" count="242">
        <s v="041ZE"/>
        <s v="DG"/>
        <s v="SESEG"/>
        <s v="CIP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155ZE"/>
        <s v="147ZE"/>
        <s v="SAPC"/>
        <s v="SLIC"/>
        <s v="SMIC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SOP"/>
        <s v="086ZE"/>
        <s v="GABSOFC"/>
        <s v="SMCI"/>
        <s v="SMIN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SMOI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SAPRE " u="1"/>
        <s v="147ZE  " u="1"/>
        <s v=" ACFIC  " u="1"/>
        <s v="SOP  " u="1"/>
        <s v="SC  " u="1"/>
        <s v=" SECGS  " u="1"/>
        <s v="SIASG  " u="1"/>
        <s v="SGPA  " u="1"/>
        <s v="SMOP" u="1"/>
        <s v=" SAEO  " u="1"/>
        <s v=" SACONT  " u="1"/>
        <s v="041ZE " u="1"/>
        <s v="SECADM  " u="1"/>
        <s v="CAA  " u="1"/>
        <s v="CAA" u="1"/>
        <s v="SAEO " u="1"/>
        <s v="SAPC " u="1"/>
        <s v="COGSA " u="1"/>
        <s v="SAPRE  " u="1"/>
        <s v=" CIP  " u="1"/>
        <s v="SMIN " u="1"/>
        <s v="CSTA " u="1"/>
        <s v="SESEG " u="1"/>
        <s v="COGSA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ASSISEG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SMOEP" u="1"/>
        <s v="CGATI " u="1"/>
        <s v="SGACI " u="1"/>
        <s v=" SECGA  " u="1"/>
        <s v="SST  " u="1"/>
        <s v="SECPEG " u="1"/>
        <s v="SST" u="1"/>
        <s v="SMCI  " u="1"/>
        <s v="SMIC  " u="1"/>
        <s v="CIP " u="1"/>
        <s v="SGACI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SETOR RELEVANTE?" numFmtId="0">
      <sharedItems containsBlank="1" count="2">
        <m/>
        <s v="S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 count="1251">
        <n v="1"/>
        <n v="0.27569444444816327"/>
        <n v="19.961805555554747"/>
        <n v="4.8687500000014552"/>
        <n v="2.047222222223354"/>
        <n v="3.7937499999970896"/>
        <n v="9.1680555555576575"/>
        <n v="4.9048611111065838"/>
        <n v="0.11180555555620231"/>
        <n v="0.15625"/>
        <n v="0.71388888888759539"/>
        <n v="6.6666666672972497E-2"/>
        <n v="7.1527777778101154E-2"/>
        <n v="6.054166666661331"/>
        <n v="0.88611111111094942"/>
        <n v="1.1215277777810115"/>
        <n v="0.95763888888905058"/>
        <n v="8.3333333328482695E-2"/>
        <n v="0.73472222222335404"/>
        <n v="4.8611111116770189E-2"/>
        <n v="7.5694444443797693E-2"/>
        <n v="11.950694444443798"/>
        <n v="0.16666666666424135"/>
        <n v="6.827777777776646"/>
        <n v="0.95555555555620231"/>
        <n v="0.10972222222335404"/>
        <n v="0.93819444444670808"/>
        <n v="0.11944444444088731"/>
        <n v="3.0090277777781012"/>
        <n v="7.5000000004365575E-2"/>
        <n v="0.9256944444423425"/>
        <n v="6.9569444444423425"/>
        <n v="0.11041666667006211"/>
        <n v="0.79930555555620231"/>
        <n v="1.0243055555547471"/>
        <n v="6.25E-2"/>
        <n v="0.17291666666278616"/>
        <n v="0.79097222222480923"/>
        <n v="0.13958333332993789"/>
        <n v="8.0555555556202307E-2"/>
        <n v="10.852777777778101"/>
        <n v="0.92638888888905058"/>
        <n v="0"/>
        <n v="0.88750000000436557"/>
        <n v="4.1777777777751908"/>
        <n v="4.0583333333343035"/>
        <n v="5.913888888884685"/>
        <n v="8.1944444449618459E-2"/>
        <n v="0.8319444444423425"/>
        <n v="4.6527777776645962E-2"/>
        <n v="0.13541666666424135"/>
        <n v="2.7409722222218988"/>
        <n v="11.18472222222772"/>
        <n v="9.375E-2"/>
        <n v="10.764583333329938"/>
        <n v="8.3333333335758653E-2"/>
        <n v="0.875"/>
        <n v="6.2354166666627862"/>
        <n v="3.4722222262644209E-3"/>
        <n v="2.5000000001455192E-2"/>
        <n v="1.7979166666627862"/>
        <n v="2.8472222220443655E-2"/>
        <n v="6.805555555911269E-2"/>
        <n v="1.3888888861401938E-3"/>
        <n v="4.3749999997089617E-2"/>
        <n v="9.4444444446708076E-2"/>
        <n v="3.9736111111124046"/>
        <n v="5.486111110803904E-2"/>
        <n v="0.84930555555911269"/>
        <n v="2.2916666668606922E-2"/>
        <n v="22.956944444442343"/>
        <n v="8.5416666668606922E-2"/>
        <n v="0.87430555555329192"/>
        <n v="1.7854166666656965"/>
        <n v="4.0381944444452529"/>
        <n v="9.3055555553291924E-2"/>
        <n v="3.3333333332848269E-2"/>
        <n v="2.1527777775190771E-2"/>
        <n v="6.5277777779556345E-2"/>
        <n v="6.1111111106583849E-2"/>
        <n v="1.109722222223354"/>
        <n v="0.69583333333866904"/>
        <n v="1.8458333333328483"/>
        <n v="3.1680555555576575"/>
        <n v="6.9708333333328483"/>
        <n v="3.0541666666686069"/>
        <n v="0.87083333333430346"/>
        <n v="5.8138888888861402"/>
        <n v="0.16527777777810115"/>
        <n v="7.7777777776645962E-2"/>
        <n v="1.0180555555562023"/>
        <n v="3.0229166666686069"/>
        <n v="3.4722222189884633E-3"/>
        <n v="0.86180555555620231"/>
        <n v="2.0833333328482695E-3"/>
        <n v="7.6388888890505768E-2"/>
        <n v="0.93124999999417923"/>
        <n v="0.14722222222189885"/>
        <n v="0.80902777778101154"/>
        <n v="0.23541666667006211"/>
        <n v="20.899999999994179"/>
        <n v="1.0208333333357587"/>
        <n v="2.828472222223354"/>
        <n v="9.5833333332848269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9.7916666672972497E-2"/>
        <n v="8.0902777777737356"/>
        <n v="15.826388888890506"/>
        <n v="5.1923611111124046"/>
        <n v="3.6902777777722804"/>
        <n v="2.2763888888948713"/>
        <n v="0.82291666666424135"/>
        <n v="1.3888888890505768E-2"/>
        <n v="4.5833333329937886E-2"/>
        <n v="0.13402777777810115"/>
        <n v="6.9208333333372138"/>
        <n v="1.0743055555503815"/>
        <n v="18.87222222222772"/>
        <n v="2.1451388888890506"/>
        <n v="1.9555555555489263"/>
        <n v="1.8965277777824667"/>
        <n v="2.0486111111094942"/>
        <n v="1.0416666664241347E-2"/>
        <n v="1.9937500000014552"/>
        <n v="3.9583333331393078E-2"/>
        <n v="0.87361111111385981"/>
        <n v="7.1527777770825196E-2"/>
        <n v="0.18819444444670808"/>
        <n v="3.7923611111109494"/>
        <n v="1.1458333333357587"/>
        <n v="13.838194444440887"/>
        <n v="2.0611111111138598"/>
        <n v="31.896527777775191"/>
        <n v="50.152777777781012"/>
        <n v="2.1229166666671517"/>
        <n v="2.015277777776646"/>
        <n v="3.8888888884685002E-2"/>
        <n v="11.984027777783922"/>
        <n v="1.9895833333284827"/>
        <n v="19.882638888891961"/>
        <n v="4.0812499999956344"/>
        <n v="3.8388888888948713"/>
        <n v="11.204861111109494"/>
        <n v="6.8368055555547471"/>
        <n v="0.20555555555620231"/>
        <n v="3.0354166666656965"/>
        <n v="2.7277777777781012"/>
        <n v="1.0270833333343035"/>
        <n v="24.079861111109494"/>
        <n v="3.9201388888905058"/>
        <n v="2.1222222222204437"/>
        <n v="8.7500000001455192E-2"/>
        <n v="5.8159722222262644"/>
        <n v="2.1527777777737356"/>
        <n v="2.9597222222218988"/>
        <n v="3.8493055555591127"/>
        <n v="0.16874999999708962"/>
        <n v="1.8750000002910383E-2"/>
        <n v="3.9027777777737356"/>
        <n v="2.8472222227719612E-2"/>
        <n v="1.1805555557657499E-2"/>
        <n v="2.4305555554747116E-2"/>
        <n v="0.83194444444961846"/>
        <n v="3.2638888886140194E-2"/>
        <n v="0.14861111110803904"/>
        <n v="19.972222222226264"/>
        <n v="0.85486111111094942"/>
        <n v="13.900694444448163"/>
        <n v="5.226388888884685"/>
        <n v="20.679166666668607"/>
        <n v="1.1916666666656965"/>
        <n v="0.94652777777810115"/>
        <n v="1.0027777777795563"/>
        <n v="0.1756944444423425"/>
        <n v="1.007638888891961"/>
        <n v="2.7458333333270275"/>
        <n v="4.652777778392192E-2"/>
        <n v="9.1673611111109494"/>
        <n v="8.7430555555547471"/>
        <n v="5.2534722222189885"/>
        <n v="7.7777777777810115"/>
        <n v="1.1201388888875954"/>
        <n v="0.12430555555329192"/>
        <n v="3.0291666666671517"/>
        <n v="1.0055555555591127"/>
        <n v="3.8583333333299379"/>
        <n v="2.0451388888905058"/>
        <n v="1.7361111109494232E-2"/>
        <n v="3.1944444446708076E-2"/>
        <n v="0.71180555555474712"/>
        <n v="5.9722222220443655E-2"/>
        <n v="1.1020833333313931"/>
        <n v="6.9444444452528842E-3"/>
        <n v="0.10833333333721384"/>
        <n v="0.90763888888614019"/>
        <n v="4.9284722222218988"/>
        <n v="13.209027777775191"/>
        <n v="1.0527777777824667"/>
        <n v="0.82361111111094942"/>
        <n v="7.9916666666686069"/>
        <n v="25.990972222221899"/>
        <n v="4.9152777777781012"/>
        <n v="10.13749999999709"/>
        <n v="5.9180555555576575"/>
        <n v="6.109027777776646"/>
        <n v="4.8979166666686069"/>
        <n v="0.16319444444525288"/>
        <n v="0.74930555555329192"/>
        <n v="49.932638888887595"/>
        <n v="0.14652777778246673"/>
        <n v="0.10069444444525288"/>
        <n v="0.98749999999563443"/>
        <n v="3.9583333338669036E-2"/>
        <n v="2.569444444088731E-2"/>
        <n v="0.88888888889050577"/>
        <n v="0.10833333332993789"/>
        <n v="4.8729166666671517"/>
        <n v="8.6805555554747116E-2"/>
        <n v="8.6111111115314998E-2"/>
        <n v="0.76388888889050577"/>
        <n v="5.1097222222160781"/>
        <n v="0.96736111111385981"/>
        <n v="7.9861111109494232E-2"/>
        <n v="0.97777777777810115"/>
        <n v="0.62777777777955635"/>
        <n v="0.11875000000145519"/>
        <n v="3.2284722222248092"/>
        <n v="6.9444444437976927E-2"/>
        <n v="1.9805555555576575"/>
        <n v="1.8180555555591127"/>
        <n v="6.9986111111065838"/>
        <n v="5.5555555554747116E-2"/>
        <n v="4.9236111111167702"/>
        <n v="0.14027777777664596"/>
        <n v="0.87986111111240461"/>
        <n v="5.9944444444408873"/>
        <n v="1.0493055555562023"/>
        <n v="0.10347222222480923"/>
        <n v="0.77777777778101154"/>
        <n v="2.0833333328482695E-2"/>
        <n v="6.2499999985448085E-3"/>
        <n v="3.7979166666700621"/>
        <n v="0.26805555555620231"/>
        <n v="0.95138888889050577"/>
        <n v="9.0993055555518367"/>
        <n v="2.9812500000043656"/>
        <n v="0.92013888888322981"/>
        <n v="0.94166666666569654"/>
        <n v="37.190277777779556"/>
        <n v="3.9458333333313931"/>
        <n v="5.9236111111167702"/>
        <n v="0.98611111110949423"/>
        <n v="0.15138888888759539"/>
        <n v="0.77638888888759539"/>
        <n v="1.2666666666700621"/>
        <n v="2.7777777773735579E-2"/>
        <n v="7.8923611111167702"/>
        <n v="4.0451388888832298"/>
        <n v="5.3472222221898846E-2"/>
        <n v="5.9173611111109494"/>
        <n v="10.000694444446708"/>
        <n v="4.8333333333357587"/>
        <n v="2.125"/>
        <n v="5.2083333328482695E-2"/>
        <n v="7.9194444444510737"/>
        <n v="4.0458333333299379"/>
        <n v="0.99722222222044365"/>
        <n v="3.125E-2"/>
        <n v="0.95416666666278616"/>
        <n v="0.86944444444816327"/>
        <n v="3.0048611111124046"/>
        <n v="0.98888888888905058"/>
        <n v="0.10347222221753327"/>
        <n v="0.68958333333284827"/>
        <n v="6.0993055555518367"/>
        <n v="7.0555555555547471"/>
        <n v="0.95416666667006211"/>
        <n v="1.015277777776646"/>
        <n v="5.6250000001455192E-2"/>
        <n v="4.166666665696539E-3"/>
        <n v="0.78333333333284827"/>
        <n v="4.3750000004365575E-2"/>
        <n v="3.1069444444437977"/>
        <n v="30.864583333335759"/>
        <n v="1.2499999997089617E-2"/>
        <n v="4.6784722222218988"/>
        <n v="0.18333333333430346"/>
        <n v="0.11527777778246673"/>
        <n v="3.6805555551836733E-2"/>
        <n v="0.10625000000436557"/>
        <n v="26.824305555557657"/>
        <n v="4.9305555556202307E-2"/>
        <n v="1.8187499999985448"/>
        <n v="1.1902777777795563"/>
        <n v="5.952777777776646"/>
        <n v="8.4722222221898846E-2"/>
        <n v="0.86805555555474712"/>
        <n v="7.3611111110949423E-2"/>
        <n v="7.4305555557657499E-2"/>
        <n v="2.78125"/>
        <n v="3.5416666665696539E-2"/>
        <n v="1.0083333333313931"/>
        <n v="8.611111110803904E-2"/>
        <n v="5.5555555591126904E-3"/>
        <n v="0.70555555555620231"/>
        <n v="1.2368055555562023"/>
        <n v="2.2222222221898846E-2"/>
        <n v="0.81805555555183673"/>
        <n v="10.111111111109494"/>
        <n v="2.8444444444467081"/>
        <n v="0.84236111111385981"/>
        <n v="17.336111111108039"/>
        <n v="2.7013888888905058"/>
        <n v="1.1965277777781012"/>
        <n v="2.8388888888875954"/>
        <n v="0.34166666666715173"/>
        <n v="0.80486111110803904"/>
        <n v="29.770833333335759"/>
        <n v="0.26458333332993789"/>
        <n v="0.82083333333866904"/>
        <n v="9.0277777781011537E-3"/>
        <n v="0.16597222221753327"/>
        <n v="11.938194444446708"/>
        <n v="1.1388888888905058"/>
        <n v="0.81180555555329192"/>
        <n v="3.0965277777795563"/>
        <n v="1.0104166666642413"/>
        <n v="0.91180555555911269"/>
        <n v="8.2638888889050577E-2"/>
        <n v="3.6111111105128657E-2"/>
        <n v="0.81180555556056788"/>
        <n v="0.16458333333139308"/>
        <n v="1.8055555556202307E-2"/>
        <n v="0.70833333333575865"/>
        <n v="4.5138888883229811E-2"/>
        <n v="0.33263888888905058"/>
        <n v="2.7541666666656965"/>
        <n v="8.2222222222189885"/>
        <n v="0.90625"/>
        <n v="8.8888888887595385E-2"/>
        <n v="0.82708333333721384"/>
        <n v="0.11458333333575865"/>
        <n v="161.08611111110804"/>
        <n v="8.8027777777751908"/>
        <n v="56.013194444443798"/>
        <n v="5.1243055555532919"/>
        <n v="2.1368055555576575"/>
        <n v="0.15277777778101154"/>
        <n v="19.88888888888323"/>
        <n v="0.88541666667151731"/>
        <n v="17.06388888888614"/>
        <n v="0.92430555555620231"/>
        <n v="0.16041666666569654"/>
        <n v="0.12569444444670808"/>
        <n v="0.75347222222626442"/>
        <n v="1.1881944444394321"/>
        <n v="4.9902777777824667"/>
        <n v="0.87361111110658385"/>
        <n v="6.1604166666656965"/>
        <n v="2.8708333333343035"/>
        <n v="3.0208333333357587"/>
        <n v="9.0277777773735579E-2"/>
        <n v="1.7361111116770189E-2"/>
        <n v="3.9479166666642413"/>
        <n v="9.7222222248092294E-3"/>
        <n v="1.6534722222204437"/>
        <n v="1.1083333333299379"/>
        <n v="0.22291666666569654"/>
        <n v="3.8000000000029104"/>
        <n v="5.8576388888905058"/>
        <n v="0.36597222222189885"/>
        <n v="0.7694444444423425"/>
        <n v="1.2291666666715173"/>
        <n v="15.897916666661331"/>
        <n v="9.9444444444452529"/>
        <n v="0.18611111111385981"/>
        <n v="0.80277777777519077"/>
        <n v="1.1583333333328483"/>
        <n v="1.3194444443797693E-2"/>
        <n v="1.788888888891961"/>
        <n v="4.0277777770825196E-2"/>
        <n v="3.9965277777810115"/>
        <n v="0.11736111110803904"/>
        <n v="7.0277777777810115"/>
        <n v="1.8875000000043656"/>
        <n v="28.79513888888323"/>
        <n v="5.1847222222277196"/>
        <n v="11.924999999995634"/>
        <n v="7.7083333329937886E-2"/>
        <n v="5.8944444444496185"/>
        <n v="2.0215277777824667"/>
        <n v="1.7708333333357587"/>
        <n v="12.140972222223354"/>
        <n v="0.93333333333430346"/>
        <n v="9.2361111106583849E-2"/>
        <n v="1.2500000004365575E-2"/>
        <n v="4.9743055555518367"/>
        <n v="0.77569444444816327"/>
        <n v="0.31180555555329192"/>
        <n v="0.70347222222335404"/>
        <n v="1.0729166666642413"/>
        <n v="0.23472222222335404"/>
        <n v="2.7388888888890506"/>
        <n v="2.1645833333313931"/>
        <n v="0.77430555556202307"/>
        <n v="0.17708333332848269"/>
        <n v="0.92013888889050577"/>
        <n v="5.1388888889050577E-2"/>
        <n v="2.9048611111138598"/>
        <n v="1.8152777777795563"/>
        <n v="2.0833333335758653E-2"/>
        <n v="6.1215277777737356"/>
        <n v="5.4166666668606922E-2"/>
        <n v="1.7472222222204437"/>
        <n v="0.2305555555576575"/>
        <n v="7.4999999997089617E-2"/>
        <n v="4.7527777777795563"/>
        <n v="0.10208333333139308"/>
        <n v="3.09375"/>
        <n v="2.7402777777751908"/>
        <n v="1.211111111115315"/>
        <n v="2.0423611111109494"/>
        <n v="0.95902777777519077"/>
        <n v="3.4027777779556345E-2"/>
        <n v="3.875"/>
        <n v="0.97638888889196096"/>
        <n v="1.5277777776645962E-2"/>
        <n v="1.0791666666627862"/>
        <n v="4.8611111124046147E-3"/>
        <n v="2.5694444448163267E-2"/>
        <n v="4.8006944444423425"/>
        <n v="27.908333333332848"/>
        <n v="5.4861111115314998E-2"/>
        <n v="6.3888888886140194E-2"/>
        <n v="8.333333331393078E-3"/>
        <n v="7.6388888919609599E-3"/>
        <n v="0.66666666666424135"/>
        <n v="2.7777777795563452E-3"/>
        <n v="9.2534722222262644"/>
        <n v="2.960416666661331"/>
        <n v="3.9104166666656965"/>
        <n v="6.5972222226264421E-2"/>
        <n v="3.0687499999985448"/>
        <n v="0.88958333332993789"/>
        <n v="8.6805555562023073E-2"/>
        <n v="9.5138888886140194E-2"/>
        <n v="0.91111111111240461"/>
        <n v="7.0541666666686069"/>
        <n v="3.9854166666700621"/>
        <n v="0.88472222221753327"/>
        <n v="9.2361111113859806E-2"/>
        <n v="0.92986111110803904"/>
        <n v="55.023611111115315"/>
        <n v="0.99375000000145519"/>
        <n v="0.132638888884685"/>
        <n v="6.3888888893416151E-2"/>
        <n v="1.7437500000014552"/>
        <n v="2.2368055555489263"/>
        <n v="2.8138888888934162"/>
        <n v="0.93958333333284827"/>
        <n v="8.1083333333372138"/>
        <n v="5.9465277777781012"/>
        <n v="2.6388888887595385E-2"/>
        <n v="2.9861111106583849E-2"/>
        <n v="4.3055555557657499E-2"/>
        <n v="1.5972222223354038E-2"/>
        <n v="1.1243055555532919"/>
        <n v="3.9305555555620231"/>
        <n v="0.91527777777810115"/>
        <n v="0.85208333333139308"/>
        <n v="1.1354166666715173"/>
        <n v="0.11666666666133096"/>
        <n v="2.7055555555562023"/>
        <n v="2.1291666666729725"/>
        <n v="21.050694444442343"/>
        <n v="2.0847222222218988"/>
        <n v="0.70972222222189885"/>
        <n v="0.21388888888759539"/>
        <n v="92.855555555557657"/>
        <n v="0.12777777777228039"/>
        <n v="0.98819444444961846"/>
        <n v="1.4583333329937886E-2"/>
        <n v="2.8006944444423425"/>
        <n v="1.2222222222262644"/>
        <n v="51.893749999995634"/>
        <n v="1.945138888884685"/>
        <n v="1.1118055555562023"/>
        <n v="3.8194444445252884E-2"/>
        <n v="0.12222222222044365"/>
        <n v="0.74444444444816327"/>
        <n v="40.931249999994179"/>
        <n v="0.21319444444816327"/>
        <n v="5.9319444444408873"/>
        <n v="1.1618055555518367"/>
        <n v="7.9305555555547471"/>
        <n v="4.7215277777795563"/>
        <n v="6.6666666665696539E-2"/>
        <n v="19.047916666662786"/>
        <n v="3.0555555560567882E-2"/>
        <n v="0.75555555555183673"/>
        <n v="0.12430555556056788"/>
        <n v="3.8194444437976927E-2"/>
        <n v="6.9159722222248092"/>
        <n v="38.132638888884685"/>
        <n v="2.7875000000058208"/>
        <n v="0.13124999999854481"/>
        <n v="0.81597222222626442"/>
        <n v="0.13611111111094942"/>
        <n v="0.11597222222189885"/>
        <n v="0.71111111110803904"/>
        <n v="5"/>
        <n v="6.9888888888890506"/>
        <n v="10.881944444445253"/>
        <n v="0.26874999999563443"/>
        <n v="0.80625000000145519"/>
        <n v="0.22152777777955635"/>
        <n v="1.5006944444394321"/>
        <n v="0.30138888888905058"/>
        <n v="50.030555555560568"/>
        <n v="4.9590277777751908"/>
        <n v="0.13194444444525288"/>
        <n v="106.03333333333285"/>
        <n v="18.903472222220444"/>
        <n v="7.2305555555576575"/>
        <n v="4.8840277777781012"/>
        <n v="0.89236111110949423"/>
        <n v="0.125"/>
        <n v="1.8326388888890506"/>
        <n v="96.09513888888614"/>
        <n v="3.5416666672972497E-2"/>
        <n v="1.1805555550381541E-2"/>
        <n v="2.0625"/>
        <n v="13.899305555562023"/>
        <n v="1.9624999999941792"/>
        <n v="2.1423611111167702"/>
        <n v="3.8215277777708252"/>
        <n v="3.0979166666729725"/>
        <n v="3.9618055555547471"/>
        <n v="7.8083333333270275"/>
        <n v="0.1368055555576575"/>
        <n v="1.0645833333328483"/>
        <n v="8.9437499999985448"/>
        <n v="6.070138888891961"/>
        <n v="0.89999999999417923"/>
        <n v="0.94027777777955635"/>
        <n v="0.99583333333430346"/>
        <n v="1.0215277777751908"/>
        <n v="2.1201388888948713"/>
        <n v="0.89513888888905058"/>
        <n v="6.0305555555532919"/>
        <n v="6.3194444446708076E-2"/>
        <n v="7.6388888846850023E-3"/>
        <n v="2.6895833333328483"/>
        <n v="1.0291666666671517"/>
        <n v="1.015972222223354"/>
        <n v="5.2777777775190771E-2"/>
        <n v="3.7499999998544808E-2"/>
        <n v="15.950694444443798"/>
        <n v="0.13055555555911269"/>
        <n v="1.7527777777795563"/>
        <n v="0.23263888889050577"/>
        <n v="0.73333333332993789"/>
        <n v="0.16388888889196096"/>
        <n v="3.1208333333343035"/>
        <n v="2.0270833333343035"/>
        <n v="4.0361111111124046"/>
        <n v="2.0430555555503815"/>
        <n v="5.140972222223354"/>
        <n v="8.3333333386690356E-3"/>
        <n v="1.8312499999956344"/>
        <n v="6.9152777777781012"/>
        <n v="0.86250000000291038"/>
        <n v="0.96319444444088731"/>
        <n v="2.9937500000014552"/>
        <n v="1.0374999999985448"/>
        <n v="2.9166666667151731E-2"/>
        <n v="0.88263888889196096"/>
        <n v="15.055555555554747"/>
        <n v="2.8243055555503815"/>
        <n v="0.80347222222189885"/>
        <n v="2.1569444444467081"/>
        <n v="0.91874999999708962"/>
        <n v="2.8118055555532919"/>
        <n v="1.0437500000043656"/>
        <n v="2.1041666666642413"/>
        <n v="0.86736111110803904"/>
        <n v="3.1131944444496185"/>
        <n v="0.101388888884685"/>
        <n v="0.87916666666569654"/>
        <n v="4.7222222223354038E-2"/>
        <n v="13.829166666670062"/>
        <n v="8.0138888888832298"/>
        <n v="6.4583333332848269E-2"/>
        <n v="5.2777777782466728E-2"/>
        <n v="9.9999999998544808E-2"/>
        <n v="2.0291666666671517"/>
        <n v="5.9381944444467081"/>
        <n v="4.1666666664241347E-2"/>
        <n v="0.83541666666860692"/>
        <n v="2.8423611111138598"/>
        <n v="1.8930555555562023"/>
        <n v="22.070833333331393"/>
        <n v="3.3333333340124227E-2"/>
        <n v="27"/>
        <n v="1.023611111115315"/>
        <n v="4.8611111109494232E-2"/>
        <n v="0.84513888888614019"/>
        <n v="19.879166666665697"/>
        <n v="0.12638888889341615"/>
        <n v="1.0798611111094942"/>
        <n v="0.83055555555620231"/>
        <n v="5.9201388888832298"/>
        <n v="0.13333333333866904"/>
        <n v="8.4027777775190771E-2"/>
        <n v="1.9659722222204437"/>
        <n v="3.9555555555562023"/>
        <n v="4.0972222224809229E-2"/>
        <n v="0.70625000000291038"/>
        <n v="7.4305555550381541E-2"/>
        <n v="3.888888889196096E-2"/>
        <n v="9.6527777779556345E-2"/>
        <n v="4.7916666662786156E-2"/>
        <n v="24.865277777775191"/>
        <n v="2"/>
        <n v="6.9000000000014552"/>
        <n v="0.39583333333575865"/>
        <n v="0.625"/>
        <n v="3.2138888888875954"/>
        <n v="9.0972222220443655E-2"/>
        <n v="4.4444444443797693E-2"/>
        <n v="3.6111111112404615E-2"/>
        <n v="0.84861111111240461"/>
        <n v="6.117361111115315"/>
        <n v="3.0305555555532919"/>
        <n v="4.8555555555576575"/>
        <n v="5.2201388888861402"/>
        <n v="2.8715277777810115"/>
        <n v="2.361111110803904E-2"/>
        <n v="6.7361111105128657E-2"/>
        <n v="1.054861111115315"/>
        <n v="7.0138888884685002E-2"/>
        <n v="6.0013888888934162"/>
        <n v="1.8402777777737356"/>
        <n v="6.0416666667151731E-2"/>
        <n v="0.15902777777955635"/>
        <n v="0.81041666666715173"/>
        <n v="4.2361111110949423E-2"/>
        <n v="8.9583333334303461E-2"/>
        <n v="3.9194444444437977"/>
        <n v="7.9784722222248092"/>
        <n v="5.8333333334303461E-2"/>
        <n v="2.101388888884685"/>
        <n v="3.9090277777795563"/>
        <n v="2.9270833333357587"/>
        <n v="3.9055555555532919"/>
        <n v="2.9263888888890506"/>
        <n v="6.1180555555547471"/>
        <n v="3.8965277777751908"/>
        <n v="0.12013888888759539"/>
        <n v="1.0729166666715173"/>
        <n v="2.8701388888875954"/>
        <n v="35.199305555550382"/>
        <n v="3.679861111115315"/>
        <n v="0.14374999999563443"/>
        <n v="0.96250000000145519"/>
        <n v="1.9645833333343035"/>
        <n v="4.9993055555532919"/>
        <n v="7.2222222224809229E-2"/>
        <n v="2.015972222223354"/>
        <n v="5.9340277777810115"/>
        <n v="5.0520833333284827"/>
        <n v="0.88402777777810115"/>
        <n v="6.1111111113859806E-2"/>
        <n v="10.074305555557657"/>
        <n v="0.13958333333721384"/>
        <n v="5.7729166666686069"/>
        <n v="2.9861111113859806E-2"/>
        <n v="1.6666666670062114E-2"/>
        <n v="4.9618055555620231"/>
        <n v="14.113194444442343"/>
        <n v="12.090972222220444"/>
        <n v="5.7104166666686069"/>
        <n v="1.0409722222175333"/>
        <n v="0.12777777777955635"/>
        <n v="0.89791666666860692"/>
        <n v="2.7777777781011537E-2"/>
        <n v="0.14236111110949423"/>
        <n v="1.9256944444423425"/>
        <n v="0.17222222222335404"/>
        <n v="12.838194444440887"/>
        <n v="0.79027777777810115"/>
        <n v="0.26319444444379769"/>
        <n v="6.7708333333357587"/>
        <n v="8.163888888884685"/>
        <n v="3.0118055555576575"/>
        <n v="0.75833333333139308"/>
        <n v="6.7361111112404615E-2"/>
        <n v="1.1222222222277196"/>
        <n v="8.1250000002910383E-2"/>
        <n v="0.73194444444379769"/>
        <n v="0.13749999999708962"/>
        <n v="1.4583333337213844E-2"/>
        <n v="0.1652777777708252"/>
        <n v="2.6388888894871343E-2"/>
        <n v="0.16597222222480923"/>
        <n v="1.836111111115315"/>
        <n v="0.95347222221607808"/>
        <n v="2.8465277777795563"/>
        <n v="9.0277777708251961E-3"/>
        <n v="1.1618055555591127"/>
        <n v="1.7805555555532919"/>
        <n v="4.0555555555547471"/>
        <n v="0.12986111111240461"/>
        <n v="17.93611111111386"/>
        <n v="2.8611111111094942"/>
        <n v="5.9027777773735579E-2"/>
        <n v="4.1534722222277196"/>
        <n v="2.8611111111167702"/>
        <n v="6.0027777777795563"/>
        <n v="10.036111111112405"/>
        <n v="24.914583333331393"/>
        <n v="2.0305555555532919"/>
        <n v="4.1388888888905058"/>
        <n v="42.014583333337214"/>
        <n v="0.99236111110803904"/>
        <n v="1.9875000000029104"/>
        <n v="1.0055555555518367"/>
        <n v="2.8472222222262644"/>
        <n v="8.8805555555591127"/>
        <n v="5.1437499999956344"/>
        <n v="0.95486111110949423"/>
        <n v="12.959722222221899"/>
        <n v="24.990277777782467"/>
        <n v="2.8270833333299379"/>
        <n v="7.0805555555562023"/>
        <n v="0.15972222222626442"/>
        <n v="0.80972222222044365"/>
        <n v="5.0763888888905058"/>
        <n v="2.1055555555503815"/>
        <n v="1.8000000000029104"/>
        <n v="3.0666666666656965"/>
        <n v="0.98680555555620231"/>
        <n v="4.9326388888875954"/>
        <n v="27.942361111112405"/>
        <n v="4.0055555555591127"/>
        <n v="0.15763888888614019"/>
        <n v="6.0423611111109494"/>
        <n v="3.8222222222248092"/>
        <n v="2.8798611111124046"/>
        <n v="5.1222222222204437"/>
        <n v="0.86458333333575865"/>
        <n v="1.7770833333343035"/>
        <n v="1.1423611111094942"/>
        <n v="9.1076388888905058"/>
        <n v="1.0840277777824667"/>
        <n v="5.7986111111094942"/>
        <n v="7.1493055555547471"/>
        <n v="0.70624999999563443"/>
        <n v="1.1180555555547471"/>
        <n v="2.726388888884685"/>
        <n v="3.2048611111094942"/>
        <n v="5.7638888894871343E-2"/>
        <n v="2.796527777776646"/>
        <n v="1.2548611111124046"/>
        <n v="2.6944444444452529"/>
        <n v="9.7222222175332718E-3"/>
        <n v="0.79652777777664596"/>
        <n v="0.11111111111677019"/>
        <n v="2.961111111115315"/>
        <n v="10.798611111109494"/>
        <n v="4.9555555555562023"/>
        <n v="5.9027777781011537E-2"/>
        <n v="5.0694444442342501E-2"/>
        <n v="22.808333333334303"/>
        <n v="0.17013888889050577"/>
        <n v="3.7798611111065838"/>
        <n v="0.93888888888614019"/>
        <n v="13.09097222222772"/>
        <n v="0.95624999999563443"/>
        <n v="2.0381944444452529"/>
        <n v="3.2638888893416151E-2"/>
        <n v="4.9131944444379769"/>
        <n v="28.102777777778101"/>
        <n v="0.99027777778246673"/>
        <n v="4.007638888884685"/>
        <n v="3.4722222226264421E-2"/>
        <n v="1.9006944444408873"/>
        <n v="1.0006944444467081"/>
        <n v="3.9361111111138598"/>
        <n v="0.79097222221753327"/>
        <n v="0.92777777777519077"/>
        <n v="4.8888888888905058"/>
        <n v="1.1159722222218988"/>
        <n v="1.8812499999985448"/>
        <n v="2.9277777777751908"/>
        <n v="16.206944444449618"/>
        <n v="0.88819444444379769"/>
        <n v="14.951388888890506"/>
        <n v="7.2916666671517305E-2"/>
        <n v="7.1437499999956344"/>
        <n v="0.90555555556056788"/>
        <n v="5.1388888881774619E-2"/>
        <n v="7.9013888888948713"/>
        <n v="1.8687499999941792"/>
        <n v="0.14236111111677019"/>
        <n v="1.0944444444394321"/>
        <n v="5.9125000000058208"/>
        <n v="0.976388888884685"/>
        <n v="1.1111111110949423E-2"/>
        <n v="0.97430555555911269"/>
        <n v="6.3194444439432118E-2"/>
        <n v="11.852777777778101"/>
        <n v="1.992361111108039"/>
        <n v="7.8430555555532919"/>
        <n v="0.95208333332993789"/>
        <n v="2.9076388888934162"/>
        <n v="0.88888888888322981"/>
        <n v="6.0923611111138598"/>
        <n v="3.8548611111109494"/>
        <n v="6.944444467080757E-4"/>
        <n v="2.9777777777781012"/>
        <n v="0.15694444444670808"/>
        <n v="0.74513888888759539"/>
        <n v="0.15972222221898846"/>
        <n v="0.81388888889341615"/>
        <n v="12.143749999995634"/>
        <n v="0.96041666666860692"/>
        <n v="1.0590277777737356"/>
        <n v="4.7277777777781012"/>
        <n v="0.22361111111240461"/>
        <n v="2.1201388888875954"/>
        <n v="14.828472222223354"/>
        <n v="9.930555555911269E-2"/>
        <n v="0.8555555555576575"/>
        <n v="3.8020833333284827"/>
        <n v="8.4027777782466728E-2"/>
        <n v="0.8006944444423425"/>
        <n v="0.31458333333284827"/>
        <n v="1.7923611111109494"/>
        <n v="53.047222222223354"/>
        <n v="0.83958333333430346"/>
        <n v="8.0166666666627862"/>
        <n v="0.22708333333866904"/>
        <n v="6.9333333333343035"/>
        <n v="1.0131944444437977"/>
        <n v="4.9597222222218988"/>
        <n v="0.9569444444423425"/>
        <n v="12.09236111111386"/>
        <n v="1.8034722222218988"/>
        <n v="0.15833333333284827"/>
        <n v="1.8534722222248092"/>
        <n v="7.0819444444423425"/>
        <n v="2.867361111108039"/>
        <n v="22.234027777776646"/>
        <n v="0.94097222222626442"/>
        <n v="27.163194444445253"/>
        <n v="0.88055555555911269"/>
        <n v="0.10277777777810115"/>
        <n v="0.94722222221753327"/>
        <n v="2.7472222222204437"/>
        <n v="2.2166666666671517"/>
        <n v="2.7083333334303461E-2"/>
        <n v="4.8868055555576575"/>
        <n v="0.98333333333721384"/>
        <n v="7.9631944444408873"/>
        <n v="1.0166666666627862"/>
        <n v="0.81944444444525288"/>
        <n v="19.926388888889051"/>
        <n v="9.9180555555576575"/>
        <n v="1.0756944444437977"/>
        <n v="16.059027777773736"/>
        <n v="0.81319444444670808"/>
        <n v="0.10624999999708962"/>
        <n v="2.8916666666700621"/>
        <n v="9.4444444439432118E-2"/>
        <n v="9.0798611111167702"/>
        <n v="13.997222222220444"/>
        <n v="1.9347222222204437"/>
        <n v="2.945138888891961"/>
        <n v="1.9819444444510737"/>
        <n v="5.9194444444437977"/>
        <n v="8.8736111111138598"/>
        <n v="0.14166666666278616"/>
        <n v="2.8430555555605679"/>
        <n v="50.069444444445253"/>
        <n v="0.82569444444379769"/>
        <n v="29.015277777776646"/>
        <n v="6.195138888891961"/>
        <n v="0.96944444443943212"/>
        <n v="3.8354166666686069"/>
        <n v="2.3611111115314998E-2"/>
        <n v="1.8229166666642413"/>
        <n v="9"/>
        <n v="0.77500000000145519"/>
        <n v="2.0458333333299379"/>
        <n v="0.10763888889050577"/>
        <n v="46.784722222226264"/>
        <n v="0.15416666666715173"/>
        <n v="6.0583333333343035"/>
        <n v="0.99166666666133096"/>
        <n v="9.8326388888890506"/>
        <n v="0.90277777777373558"/>
        <n v="15.147916666668607"/>
        <n v="3.0555555553291924E-2"/>
        <n v="5.9055555555532919"/>
        <n v="2.7152777777737356"/>
        <n v="12"/>
        <n v="12.924305555556202"/>
        <n v="1.1645833333313931"/>
        <n v="0.89166666666278616"/>
        <n v="6.2500000058207661E-3"/>
        <n v="3.1548611111138598"/>
        <n v="0.90972222221898846"/>
        <n v="0.77430555555474712"/>
        <n v="0.14444444444961846"/>
        <n v="4.722222221607808E-2"/>
        <n v="1.0888888888948713"/>
        <n v="0.80902777777373558"/>
        <n v="5.1395833333372138"/>
        <n v="1.9444444442342501E-2"/>
        <n v="3.9881944444423425"/>
        <n v="15.915277777778101"/>
        <n v="7.0500000000029104"/>
        <n v="7.9173611111109494"/>
        <n v="1.1062500000043656"/>
        <n v="2.9055555555532919"/>
        <n v="1.0118055555576575"/>
        <n v="0.19791666666424135"/>
        <n v="0.91944444444379769"/>
        <n v="2.8784722222189885"/>
        <n v="0.117361111115315"/>
        <n v="0.96180555555474712"/>
        <n v="0.95555555554892635"/>
        <n v="6.8750000005820766E-2"/>
        <n v="0.93680555555329192"/>
        <n v="13.966666666667152"/>
        <n v="5.9944444444481633"/>
        <n v="0.79722222222335404"/>
        <n v="8.0583333333343035"/>
        <n v="1.0812500000029104"/>
        <n v="0.77986111111385981"/>
        <n v="0.15277777777373558"/>
        <n v="3.9888888888890506"/>
        <n v="3.8645833333284827"/>
        <n v="0.18472222222044365"/>
        <n v="1.9250000000029104"/>
        <n v="0.10902777777664596"/>
        <n v="0.64166666667006211"/>
        <n v="1.1923611111124046"/>
        <n v="2.7256944444452529"/>
        <n v="2.0888888888948713"/>
        <n v="5.8333333327027503E-2"/>
        <n v="1.0347222222262644"/>
        <n v="0.851388888884685"/>
        <n v="0.15833333334012423"/>
        <n v="2.7861111111051287"/>
        <n v="5.7638888887595385E-2"/>
        <n v="0.74791666666715173"/>
        <n v="0.14513888888905058"/>
        <n v="5.0000000002910383E-2"/>
        <n v="0.97013888888614019"/>
        <n v="5.6944444448163267E-2"/>
        <n v="2.7895833333313931"/>
        <n v="0.98333333332993789"/>
        <n v="0.76319444444379769"/>
        <n v="15.100694444445253"/>
        <n v="8.8194444448163267E-2"/>
        <n v="2.9499999999970896"/>
        <n v="0.88472222222480923"/>
        <n v="5.03125"/>
        <n v="26.918750000004366"/>
        <n v="7.2916666664241347E-2"/>
        <n v="0.21597222222044365"/>
        <n v="0.89722222222189885"/>
        <n v="0.10138888889196096"/>
        <n v="4.96875"/>
        <n v="2.0138888889050577E-2"/>
        <n v="5.9673611111065838"/>
        <n v="6.8520833333313931"/>
        <n v="1.0194444444496185"/>
        <n v="2.1444444444423425"/>
        <n v="2.8527777777781012"/>
        <n v="1.0354166666656965"/>
        <n v="0.85972222222335404"/>
        <n v="3.9562499999956344"/>
        <n v="6.9097222222262644"/>
        <n v="0.98194444444379769"/>
        <n v="14.025694444440887"/>
        <n v="0.16944444444379769"/>
        <n v="0.83402777778246673"/>
        <n v="1.101388888884685"/>
        <n v="0.82152777777810115"/>
        <n v="5.1513888888875954"/>
        <n v="5.8416666666671517"/>
        <n v="15.152777777781012"/>
        <n v="0.85902777777664596"/>
        <n v="11.900000000001455"/>
        <n v="0.97083333333284827"/>
        <n v="0.92500000000291038"/>
        <n v="2.7840277777722804"/>
        <n v="2.2326388888905058"/>
        <n v="1.0194444444423425"/>
        <n v="0.88124999999854481"/>
        <n v="9.9458333333313931"/>
        <n v="9.1138888888890506"/>
        <n v="1.9819444444437977"/>
        <n v="11.897222222221899"/>
        <n v="1.0555555555547471"/>
        <n v="6.0854166666686069"/>
        <n v="3.8895833333372138"/>
        <n v="17.910416666672972"/>
        <n v="5.0715277777781012"/>
        <n v="14.994444444440887"/>
        <n v="4.5138888890505768E-2"/>
        <n v="3.952777777776646"/>
        <n v="0.75486111111240461"/>
        <n v="0.14375000000291038"/>
        <n v="0.90347222222044365"/>
        <n v="0.12361111111385981"/>
        <n v="0.96388888888759539"/>
        <n v="0.86249999999563443"/>
        <n v="34.106250000004366"/>
        <n v="0.96875"/>
        <n v="3.1520833333343035"/>
        <n v="0.63958333333721384"/>
        <n v="5.0694444449618459E-2"/>
        <n v="0.85416666666424135"/>
        <n v="16.103472222224809"/>
        <n v="2.875"/>
        <n v="1.0819444444423425"/>
        <n v="5.9798611111109494"/>
        <n v="15.049305555556202"/>
        <n v="7.9493055555576575"/>
        <n v="0.25902777777810115"/>
        <n v="5.0416666666642413"/>
        <n v="0.12708333333284827"/>
        <n v="13.888888888890506"/>
        <n v="2.0222222222218988"/>
        <n v="6.9090277777795563"/>
        <n v="3.2236111111124046"/>
        <n v="1.6868055555532919"/>
        <n v="7.0986111111124046"/>
        <n v="19.891666666662786"/>
        <n v="2.0409722222248092"/>
        <n v="4.9930555555547471"/>
        <n v="2.9875000000029104"/>
        <n v="6.8701388888875954"/>
        <n v="4.1701388888905058"/>
        <n v="0.89652777777519077"/>
        <n v="26.948611111110949"/>
        <n v="4.8305555555562023"/>
        <n v="0.19652777777810115"/>
        <n v="0.12986111110512866"/>
        <n v="16.961805555562023"/>
        <n v="0.92291666666278616"/>
        <n v="2.9375"/>
        <n v="1.0138888888905058"/>
        <n v="51.939583333332848"/>
        <n v="20.969444444446708"/>
        <n v="2.921527777776646"/>
        <n v="6.9812499999970896"/>
        <n v="3.0645833333328483"/>
        <n v="2.8791666666729725"/>
        <n v="0.87777777777228039"/>
        <n v="2.0250000000014552"/>
        <n v="0.86597222222189885"/>
        <n v="6.0111111111109494"/>
        <n v="12.271527777782467"/>
        <n v="21.840972222220444"/>
        <n v="63"/>
        <n v="6.8229166666642413"/>
        <n v="4.1263888888934162"/>
        <n v="6.7861111111051287"/>
        <n v="3.2680555555562023"/>
        <n v="0.75069444444670808"/>
        <n v="73.022222222221899"/>
        <n v="0.99791666666715173"/>
        <n v="20.854166666664241"/>
        <n v="7.2222222217533272E-2"/>
        <n v="8.7923611111109494"/>
        <n v="2.1527777782466728E-2"/>
        <n v="3.898611111115315"/>
        <n v="0.94861111111094942"/>
        <n v="1.3888888883229811E-2"/>
        <n v="21.000694444446708"/>
        <n v="3.1868055555532919"/>
        <n v="3.883333333338669"/>
        <n v="6.0826388888890506"/>
        <n v="1.0006944444394321"/>
        <n v="0.18541666666715173"/>
        <n v="1.9423611111051287"/>
        <n v="3.929861111108039"/>
        <n v="0.9729166666729725"/>
        <n v="4.9972222222204437"/>
        <n v="0.8868055555576575"/>
        <n v="9.5833333340124227E-2"/>
        <n v="0.89930555555474712"/>
        <n v="2.1499999999941792"/>
        <n v="2.9833333333372138"/>
        <n v="1.9159722222248092"/>
        <n v="1.1111111111094942"/>
        <n v="0.99027777777519077"/>
        <n v="2.8687500000014552"/>
        <n v="1.6666666662786156E-2"/>
        <n v="0.87569444444670808"/>
        <n v="15.191666666665697"/>
        <n v="5.1527777777737356"/>
        <n v="3.0458333333372138"/>
        <n v="5.9097222222262644"/>
        <n v="12.856250000004366"/>
        <n v="52.097916666665697"/>
        <n v="11.17013888888323"/>
        <n v="0.78194444444670808"/>
        <n v="1.9583333333357587"/>
        <n v="10.997916666667152"/>
        <n v="0.92847222222189885"/>
        <n v="0.80000000000291038"/>
        <n v="6.8583333333299379"/>
        <n v="0.14930555556202307"/>
        <n v="4.9388888888861402"/>
        <n v="2.1076388888905058"/>
        <n v="9.9354166666671517"/>
        <n v="4.0972222222189885"/>
        <n v="6.038888888891961"/>
        <n v="1.0437499999970896"/>
        <n v="3.0604166666671517"/>
        <n v="0.76458333333721384"/>
        <n v="0.14791666666133096"/>
        <n v="0.75694444444525288"/>
        <n v="13.971527777779556"/>
        <n v="0.18055555555474712"/>
        <n v="0.75"/>
        <n v="0.14583333333575865"/>
        <n v="0.75208333334012423"/>
        <n v="1.597222221607808E-2"/>
        <n v="4.0972222217533272E-2"/>
        <n v="3.913888888884685"/>
        <n v="19.87222222222772"/>
        <n v="0.94305555555183673"/>
        <n v="0.83888888888759539"/>
        <n v="0.19861111111094942"/>
        <n v="2.0333333333328483"/>
        <n v="2.9194444444510737"/>
        <n v="0.7618055555576575"/>
        <n v="5.882638888891961"/>
        <n v="0.19722222222480923"/>
        <n v="2.8034722222218988"/>
        <n v="0.18472222222771961"/>
        <n v="0.91249999999854481"/>
        <n v="0.13819444444379769"/>
        <n v="0.11805555555474712"/>
        <n v="0.72847222222480923"/>
        <n v="1.820138888884685"/>
        <n v="0.24305555555474712"/>
        <n v="1.8958333333284827"/>
        <n v="7.9694444444467081"/>
        <n v="0.820138888884685"/>
        <n v="0.17291666667006211"/>
        <n v="1.6902777777722804"/>
        <n v="4.8333333333284827"/>
        <n v="13.212500000001455"/>
        <n v="21.784722222226264"/>
        <n v="2.9250000000029104"/>
        <n v="2.9034722222204437"/>
        <n v="7.992361111115315"/>
        <n v="0.10555555555038154"/>
        <n v="1.9430555555591127"/>
        <n v="4.9395833333328483"/>
        <n v="0.12291666666715173"/>
        <n v="0.85763888889050577"/>
        <n v="0.83263888888905058"/>
        <n v="3.023611111108039"/>
        <n v="1.9444444444452529"/>
        <n v="1.8493055555591127"/>
        <n v="1.3194444444452529"/>
        <n v="3.6694444444437977"/>
        <n v="1.2729166666686069"/>
        <n v="6.8749999998544808E-2"/>
        <n v="0.81874999999854481"/>
        <n v="2.0166666666700621"/>
        <n v="2.1145833333284827"/>
        <n v="2.9569444444496185"/>
        <n v="3.961111111108039"/>
        <n v="1.0423611111109494"/>
        <n v="1.0368055555591127"/>
        <n v="4.8131944444394321"/>
        <n v="2.1583333333328483"/>
        <n v="0.87777777777955635"/>
        <n v="1.6729166666700621"/>
        <n v="2.0916666666671517"/>
        <n v="1.9131944444452529"/>
        <n v="21"/>
        <n v="10.853472222224809"/>
        <n v="2.8979166666686069"/>
        <n v="53.006249999998545"/>
        <n v="0.10416666667151731"/>
        <n v="1.0687500000058208"/>
        <n v="0.913888888884685"/>
        <n v="4.1284722222262644"/>
        <n v="1.9708333333328483"/>
        <n v="6.8451388888934162"/>
        <n v="98.926388888889051"/>
        <n v="2.234027777776646"/>
        <n v="1.7729166666686069"/>
        <n v="0.11388888888905058"/>
        <n v="5.922222222223354"/>
        <n v="25.838888888887595"/>
        <n v="2.2916666661330964E-2"/>
        <n v="0.96597222222044365"/>
        <n v="11.973611111112405"/>
        <n v="6.8611111111094942"/>
        <n v="2.8993055555547471"/>
        <n v="0.11249999999563443"/>
        <n v="0.82986111111677019"/>
        <n v="2.0902777777737356"/>
        <n v="0.65277777778101154"/>
        <n v="53.162499999998545"/>
        <n v="9.7916666665696539E-2"/>
        <n v="2.8659722222218988"/>
        <n v="3.0375000000058208"/>
        <n v="0.76736111110949423"/>
        <n v="9.1666666667151731E-2"/>
        <n v="1.929861111108039"/>
        <n v="4.1083333333372138"/>
        <n v="0.12916666666569654"/>
        <n v="0.91736111111094942"/>
        <n v="97"/>
        <n v="4.008333333338669"/>
        <n v="6.9791666666642413"/>
        <n v="7.5631944444467081"/>
        <n v="0.30555555555474712"/>
        <n v="2.0562500000014552"/>
        <n v="0.84652777777955635"/>
        <n v="3.0527777777751908"/>
        <n v="1.8423611111138598"/>
        <n v="1.2236111111124046"/>
        <n v="0.84791666666569654"/>
        <n v="3.0805555555562023"/>
        <n v="3.9159722222175333"/>
        <n v="0.20902777778246673"/>
        <n v="2.7902777777781012"/>
        <n v="3.9638888888875954"/>
      </sharedItems>
    </cacheField>
    <cacheField name="QTDE DIAS UTEIS (DATA INCIAL - DATA FINAL)" numFmtId="171">
      <sharedItems containsDate="1" containsMixedTypes="1" minDate="1899-12-31T00:58:12" maxDate="1900-08-25T00:00:00"/>
    </cacheField>
    <cacheField name="HORA DT INICIAL" numFmtId="16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7515/2015 "/>
    <x v="0"/>
    <x v="0"/>
    <s v="Serviços Combustível"/>
    <s v="Contratação de empresa especializada, com sistema de gerenciamento on line e em tempo real, para o fornecimento de combustível e manutenções dos veículos da frota do TRE-PR._x000a__x000a_"/>
    <d v="2015-10-22T00:00:00"/>
    <d v="2016-03-21T00:00:00"/>
    <n v="149"/>
  </r>
  <r>
    <s v="2462/2015 "/>
    <x v="0"/>
    <x v="1"/>
    <s v="Alarme-Monitoramento"/>
    <s v="-"/>
    <d v="2015-04-24T00:00:00"/>
    <d v="2015-08-05T00:00:00"/>
    <n v="101"/>
  </r>
  <r>
    <s v="6475/2015"/>
    <x v="0"/>
    <x v="1"/>
    <s v="Alarme-Monitoramento"/>
    <s v="-"/>
    <d v="2015-09-16T00:00:00"/>
    <d v="2015-12-04T00:00:00"/>
    <n v="78"/>
  </r>
  <r>
    <s v="12566/2016"/>
    <x v="0"/>
    <x v="1"/>
    <s v="Alarme-Monitoramento"/>
    <s v="-"/>
    <d v="2016-09-20T00:00:00"/>
    <d v="2016-11-21T00:00:00"/>
    <n v="61"/>
  </r>
  <r>
    <s v="1247/2016"/>
    <x v="0"/>
    <x v="1"/>
    <s v="Alarme-Monitoramento"/>
    <s v="-"/>
    <d v="2016-02-22T00:00:00"/>
    <d v="2016-09-30T00:00:00"/>
    <n v="218"/>
  </r>
  <r>
    <s v="8379/2014"/>
    <x v="0"/>
    <x v="1"/>
    <s v="Alarme-Monitoramento"/>
    <s v="-"/>
    <d v="2014-11-12T00:00:00"/>
    <d v="2015-06-24T00:00:00"/>
    <n v="222"/>
  </r>
  <r>
    <s v="2370/2014"/>
    <x v="0"/>
    <x v="1"/>
    <s v="Alarme-Monitoramento"/>
    <s v="-"/>
    <d v="2014-04-09T00:00:00"/>
    <d v="2014-07-30T00:00:00"/>
    <n v="111"/>
  </r>
  <r>
    <s v="1056/2013"/>
    <x v="0"/>
    <x v="0"/>
    <s v="Serviços de Manutenção"/>
    <s v="Manutenção De Duplicadoras, Dobradeira E Serrilhadeira"/>
    <d v="2013-02-04T00:00:00"/>
    <d v="2013-06-06T00:00:00"/>
    <n v="122"/>
  </r>
  <r>
    <s v="5372/2015 "/>
    <x v="0"/>
    <x v="0"/>
    <s v="Serviços de Mão de Obra"/>
    <s v="Contratação De Empresa Especializada No Fornecimento De Mão De Obra Em Serviços Gráficos"/>
    <d v="2015-07-24T00:00:00"/>
    <d v="2016-11-09T00:00:00"/>
    <n v="465"/>
  </r>
  <r>
    <s v="304/2016"/>
    <x v="1"/>
    <x v="0"/>
    <s v="Serviço de Manutenção"/>
    <s v="contratação - serviço de manutenção predial -   limpeza de vidros - capital/ interior"/>
    <d v="2015-01-16T00:00:00"/>
    <d v="2016-10-28T00:00:00"/>
    <n v="642"/>
  </r>
  <r>
    <s v="15/2016"/>
    <x v="1"/>
    <x v="0"/>
    <s v="Serviço de Manutenção"/>
    <s v="CONTRATAÇÃO - SERVIÇO DE MANUTENÇÃO PREDIAL -  BENS IMÓVEIS"/>
    <d v="2016-01-07T00:00:00"/>
    <d v="2016-10-14T00:00:00"/>
    <n v="277"/>
  </r>
  <r>
    <s v="5087/2016"/>
    <x v="1"/>
    <x v="0"/>
    <s v="Aquisição Bens de Consumo"/>
    <s v="AQUISIÇÃO DE XÍCARAS PARA CAFEZINHO PARA ATENDER A SEDE DO ter E FÓRUNS ELEITORIAIS DO PARANÁ - PROCESSO 5087/2016"/>
    <d v="2016-05-30T00:00:00"/>
    <d v="2016-10-18T00:00:00"/>
    <n v="138"/>
  </r>
  <r>
    <s v="9656/2012"/>
    <x v="1"/>
    <x v="0"/>
    <s v="Serviços de Mão de Obra"/>
    <s v="PROJETO BÁSICO PARA CONTRATAÇÃO PRESTAÇÃO DE SERVIÇOS AUXILIARES DE SERVIÇOS GERAIS"/>
    <d v="2012-11-29T00:00:00"/>
    <d v="2013-07-17T00:00:00"/>
    <n v="228"/>
  </r>
  <r>
    <s v="1395/2014"/>
    <x v="1"/>
    <x v="0"/>
    <s v="Serviços de Mão de Obra"/>
    <s v="Contratação de limpeza de final de obra para os Fóruns Eleitorais a serem inaugurados em 2014 e 2015"/>
    <d v="2014-02-27T00:00:00"/>
    <d v="2014-10-20T00:00:00"/>
    <n v="233"/>
  </r>
  <r>
    <s v="6832/2015"/>
    <x v="1"/>
    <x v="0"/>
    <s v="Aquisição de Software"/>
    <s v="AQUISIÇÃO DE SOFTWARE CAD 2016"/>
    <d v="2015-09-25T00:00:00"/>
    <d v="2016-11-04T00:00:00"/>
    <n v="399"/>
  </r>
  <r>
    <s v="3140/2015"/>
    <x v="1"/>
    <x v="1"/>
    <s v="Serviços de Manutenção"/>
    <s v="CONTRATAÇÃO SERVIÇO DE MANUTENÇÃO PREDIAL  QUALIDADE DO AR"/>
    <d v="2015-05-11T00:00:00"/>
    <d v="2015-06-16T00:00:00"/>
    <n v="35"/>
  </r>
  <r>
    <s v="7836/2013"/>
    <x v="1"/>
    <x v="0"/>
    <s v="Serviços de Manutenção"/>
    <s v="CONTRATAÇÃO SERVIÇO DE MANUTENÇÃO PREDIAL  DIVISÓRIAS"/>
    <d v="2013-09-23T00:00:00"/>
    <d v="2013-12-26T00:00:00"/>
    <n v="93"/>
  </r>
  <r>
    <s v="7945/2013"/>
    <x v="1"/>
    <x v="1"/>
    <s v="Serviços de Manutenção"/>
    <s v="CONTRATAÇÃO SERVIÇO DE MANUTENÇÃO PREDIAL  REFORMAS"/>
    <d v="2013-10-01T00:00:00"/>
    <d v="2013-12-30T00:00:00"/>
    <n v="89"/>
  </r>
  <r>
    <s v="9280/2016"/>
    <x v="1"/>
    <x v="1"/>
    <s v="Serviços de Manutenção"/>
    <s v="Instalação de Película na CAE"/>
    <d v="2016-07-29T00:00:00"/>
    <d v="2016-09-28T00:00:00"/>
    <n v="59"/>
  </r>
  <r>
    <s v="11378/2016"/>
    <x v="1"/>
    <x v="1"/>
    <s v="Serviços de Manutenção Reformas"/>
    <s v="Demolição e reconstrução parcial de muro com realocação da caixa de passagem de fios telefônicos no Fórum Eleitoral de Chopinzinho-Pr. "/>
    <d v="2016-08-28T00:00:00"/>
    <d v="2016-11-30T00:00:00"/>
    <n v="92"/>
  </r>
  <r>
    <s v="1263/2015"/>
    <x v="1"/>
    <x v="2"/>
    <s v="Aquisição de Bens de Consumo -Mat Hidraulicos e Eletricos"/>
    <s v="Aquisição de materiais elétricos, de lógica e de instalação de painéis de senhas, ATRAVÉS DE REGISTRO DE PREÇOS, para adequação dos fóruns que realizarão o recadastramento biométrico 2015. "/>
    <d v="2015-03-04T00:00:00"/>
    <d v="2015-04-20T00:00:00"/>
    <n v="46"/>
  </r>
  <r>
    <s v="000785/2016 "/>
    <x v="1"/>
    <x v="2"/>
    <s v="Aquisição de Bens de Consumo Placas Indicaticas"/>
    <s v="Termo de Referência - Aquisição, por meio de Registro de Preços, de Materiais para Comunicação Visual para os Fóruns do Interior"/>
    <d v="2016-02-09T00:00:00"/>
    <d v="2016-09-28T00:00:00"/>
    <n v="229"/>
  </r>
  <r>
    <s v="008354/2012"/>
    <x v="1"/>
    <x v="0"/>
    <s v="Contratação Eletricista Capital"/>
    <s v="Contratação de serviços de manutenção predial para os prédios de Curitiba e interior do Estado -PGE INCORPORADORA DE OBRAS LTDA - ME - Contrato 17/2013."/>
    <d v="2012-10-25T00:00:00"/>
    <d v="2013-03-13T00:00:00"/>
    <n v="138"/>
  </r>
  <r>
    <s v="455/2012"/>
    <x v="1"/>
    <x v="2"/>
    <s v="Contratação Manutenção Predial"/>
    <s v="Solicitação de aquisição, mediante registro de preços, de extintores de pó químico classes &quot;A&quot;, &quot;B&quot; e &quot;C&quot; "/>
    <d v="2012-01-18T00:00:00"/>
    <d v="2012-04-16T00:00:00"/>
    <n v="88"/>
  </r>
  <r>
    <s v="6761/2014"/>
    <x v="1"/>
    <x v="2"/>
    <s v="Aquisição de Bens de Consumo -Mat Hidraulicos e Eletricos"/>
    <s v="CONTRATAÇÃO DE EMPRESA PARA FORNECIMENTO ATRAVÉS DE REGISTRO DE PREÇOS DE LÂMPADAS TUBOLED PARA PRÉDIO SEDE E FÓRUM ELEITORAL DE CURITIBA"/>
    <d v="2014-09-02T00:00:00"/>
    <d v="2014-12-23T00:00:00"/>
    <n v="111"/>
  </r>
  <r>
    <s v="1060/2012"/>
    <x v="1"/>
    <x v="2"/>
    <s v="CONTRATAÇÃO SERVIÇO DE MANUTENÇÃO PREDIAL  DETETIZAÇÃO E CONTROLE DE PRAGAS - CAPITAL/INTERIOR"/>
    <s v="Contratação de serviços de desinsetização, desratização, esgotamento de fossas, esgotamento de caixas de gordura e de passagem e limpeza de dutos de esgoto para os Fóruns Eleitorais do Interior. "/>
    <d v="2012-02-05T00:00:00"/>
    <d v="2012-07-13T00:00:00"/>
    <n v="158"/>
  </r>
  <r>
    <s v="3819/2016"/>
    <x v="1"/>
    <x v="2"/>
    <s v="Contratação de  Serviço de Reformas"/>
    <s v="Projeto Básico para contratação de serviços de pintura para 08 Fóruns Eleitorais. "/>
    <d v="2013-05-16T00:00:00"/>
    <d v="2013-12-18T00:00:00"/>
    <n v="212"/>
  </r>
  <r>
    <s v="7017/2016"/>
    <x v="1"/>
    <x v="2"/>
    <s v="Contratação de  Serviço de Manutenção Predial - DIVISÓRIAS"/>
    <s v="Contratação de empresa para fornecimento de materiais e serviços para montagem/desmontagem e readequação de forros e divisórias, através de Registro de Preços. "/>
    <d v="2014-09-14T00:00:00"/>
    <d v="2014-12-26T00:00:00"/>
    <n v="102"/>
  </r>
  <r>
    <s v="5779/2015"/>
    <x v="1"/>
    <x v="0"/>
    <s v="Serviços de Engenharia"/>
    <s v="CONTRATAÇÃO SERVIÇO DE ENGENHARIA - OBRAS  REFORMA"/>
    <d v="2015-08-11T00:00:00"/>
    <d v="2015-11-13T00:00:00"/>
    <n v="92"/>
  </r>
  <r>
    <s v="014337/2016"/>
    <x v="1"/>
    <x v="0"/>
    <s v="Contratação para serviços de jardinagem para os fóruns de Campina da Lagoa, Campo Mourão, Jacarezinho, Londrina, Santa Mariana, Cambará, Paranaguá e Cambé "/>
    <s v="CONTRATAÇÃO SERVIÇO DE MANUTENÇÃO PREDIAL  JARDINAGEM - CAPITAL/INTERIOR"/>
    <d v="2016-10-26T00:00:00"/>
    <d v="2017-03-23T00:00:00"/>
    <n v="147"/>
  </r>
  <r>
    <s v="011188/2016"/>
    <x v="1"/>
    <x v="0"/>
    <s v="Contratação de empresa especializada nos serviços de elaboração e fornecimento de PROJETOS para a construção da Central de Urnas Eletrônica. "/>
    <s v="CONTRATAÇÃO SERVIÇO DE ENGENHARIA - OBRAS  ELABORAÇÃO DE PROJETOS"/>
    <d v="2016-08-24T00:00:00"/>
    <d v="2016-09-20T00:00:00"/>
    <n v="26"/>
  </r>
  <r>
    <s v="011391/2016"/>
    <x v="1"/>
    <x v="1"/>
    <s v="Contratação de serviços topográficos - terreno localizado na Rua João Paroli, 097 "/>
    <s v="CONTRATAÇÃO SERVIÇO DE ENGENHARIA - OBRAS  ELABORAÇÃO DE PROJETOS"/>
    <d v="2016-08-30T00:00:00"/>
    <d v="2016-09-13T00:00:00"/>
    <n v="13"/>
  </r>
  <r>
    <s v="014040/2016"/>
    <x v="1"/>
    <x v="0"/>
    <s v="CONTRATAÇÃO DE EMPRESA PARA AMPLIAÇÃO E REFORMA DO FÓRUM ELEITORAL DE SÃO JOSÉ DOS PINHAIS"/>
    <s v="CONTRATAÇÃO SERVIÇO DE ENGENHARIA - OBRAS  CONSTRUÇÃO"/>
    <d v="2016-10-20T00:00:00"/>
    <d v="2016-12-21T00:00:00"/>
    <n v="61"/>
  </r>
  <r>
    <s v="011231/2016"/>
    <x v="1"/>
    <x v="1"/>
    <s v="Contratação de empresa especializada para realizar assessoria para projeto de eficiência energética de iluminação dos imóveis do prédio sede do TRE/PR e Fórum Eleitoral de Curitiba. Empresa: Eletron Energia EIRELI-ME"/>
    <s v="CONTRATAÇÃO SERVIÇO DE ENGENHARIA - OBRAS  ELABORAÇÃO DE PROJETOS"/>
    <d v="2016-08-31T00:00:00"/>
    <d v="2016-09-28T00:00:00"/>
    <n v="28"/>
  </r>
  <r>
    <s v="011875/2016"/>
    <x v="1"/>
    <x v="0"/>
    <s v="Contratação de serviços de reforma para os Fóruns Eleitorais de Arapongas, Castro, Formosa do Oeste e Ibiporã "/>
    <s v="CONTRATAÇÃO SERVIÇO DE ENGENHARIA - OBRAS  REFORMA"/>
    <d v="2016-09-14T00:00:00"/>
    <d v="2016-11-11T00:00:00"/>
    <n v="57"/>
  </r>
  <r>
    <s v="007141/2016"/>
    <x v="1"/>
    <x v="0"/>
    <s v="CONTRATAÇÃO DE EMPRESA ESPECIALIZADA PARA FORNECIMENTO E INSTALAÇÃO DE ELEVADOR NO PRÉDIO SEDE DESTE TRIBUNAL"/>
    <s v="AQUISIÇÃO BENS PERMANENTES  EQUIPAMENTOS EM GERAL"/>
    <d v="2016-07-04T00:00:00"/>
    <d v="2017-03-28T00:00:00"/>
    <n v="264"/>
  </r>
  <r>
    <s v="012682/2016 "/>
    <x v="1"/>
    <x v="1"/>
    <s v="Contratação de empresa especializada para prestação de serviços de levantamento topográfico/planialtimétrico nos terrenos localizados na Rua João Parolin, 055 e 224"/>
    <s v="CONTRATAÇÃO SERVIÇO DE ENGENHARIA - OBRAS  CONSTRUÇÃO"/>
    <d v="2016-09-22T00:00:00"/>
    <d v="2016-10-31T00:00:00"/>
    <n v="39"/>
  </r>
  <r>
    <s v="013288/2016"/>
    <x v="1"/>
    <x v="0"/>
    <s v="PARTE FINANCEIRA - A. A. Bello Filho - ME - CNPJ 11.111383/0001-91 - Contratação de serviços de manutenção integrada para o interior do Estado - projeto piloto (PAD principal n. 8209/2015) - Contrato n. 82/16"/>
    <s v="PAGAMENTOS E DEVOLUÇÕES NOTAS FISCAIS A FORNECEDORES"/>
    <d v="2016-10-07T00:00:00"/>
    <d v="2016-12-21T00:00:00"/>
    <n v="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x v="0"/>
    <s v="2462/2015"/>
    <x v="0"/>
    <s v="041ZE_ORIGI"/>
    <s v="041ZE_Atualiz"/>
    <x v="0"/>
    <x v="0"/>
    <d v="2015-04-23T13:32:00"/>
    <d v="2015-04-24T13:32:00"/>
    <s v="-"/>
    <d v="1899-12-31T00:00:00"/>
    <x v="0"/>
    <d v="1900-01-01T00:00:00"/>
    <s v="13:32"/>
  </r>
  <r>
    <x v="0"/>
    <s v="2462/2015"/>
    <x v="0"/>
    <s v="DG_ORIGI"/>
    <s v="DG_Atualiz"/>
    <x v="1"/>
    <x v="0"/>
    <d v="2015-04-24T13:32:00"/>
    <d v="2015-04-24T20:09:00"/>
    <s v="Para conhecimento."/>
    <d v="1899-12-30T06:37:00"/>
    <x v="1"/>
    <d v="1899-12-31T00:00:00"/>
    <s v="13:32"/>
  </r>
  <r>
    <x v="0"/>
    <s v="2462/2015"/>
    <x v="0"/>
    <s v="ASSISEG_ORIGI"/>
    <s v="SESEG_Atualiz"/>
    <x v="2"/>
    <x v="1"/>
    <d v="2015-04-24T20:09:00"/>
    <d v="2015-05-14T19:14:00"/>
    <s v="para informar"/>
    <d v="1900-01-18T23:05:00"/>
    <x v="2"/>
    <n v="-7"/>
    <s v="20:9"/>
  </r>
  <r>
    <x v="0"/>
    <s v="2462/2015"/>
    <x v="0"/>
    <s v="CAA_ORIGI"/>
    <s v="CIP_Atualiz"/>
    <x v="3"/>
    <x v="1"/>
    <d v="2015-05-14T19:14:00"/>
    <d v="2015-05-19T16:05:00"/>
    <s v="Para análise"/>
    <d v="1900-01-03T20:51:00"/>
    <x v="3"/>
    <d v="1900-01-03T00:00:00"/>
    <s v="19:14"/>
  </r>
  <r>
    <x v="0"/>
    <s v="2462/2015"/>
    <x v="0"/>
    <s v="ASSISEG_ORIGI"/>
    <s v="SESEG_Atualiz"/>
    <x v="2"/>
    <x v="1"/>
    <d v="2015-05-19T16:05:00"/>
    <d v="2015-05-21T17:13:00"/>
    <s v="Para complementar o Projeto B ico."/>
    <d v="1900-01-01T01:08:00"/>
    <x v="4"/>
    <d v="1900-01-02T00:00:00"/>
    <s v="16:5"/>
  </r>
  <r>
    <x v="0"/>
    <s v="2462/2015"/>
    <x v="0"/>
    <s v="041ZE_ORIGI"/>
    <s v="041ZE_Atualiz"/>
    <x v="0"/>
    <x v="0"/>
    <d v="2015-05-21T17:13:00"/>
    <d v="2015-05-25T12:16:00"/>
    <s v="Para providências"/>
    <d v="1900-01-02T19:03:00"/>
    <x v="5"/>
    <d v="1900-01-02T00:00:00"/>
    <s v="17:13"/>
  </r>
  <r>
    <x v="0"/>
    <s v="2462/2015"/>
    <x v="0"/>
    <s v="ASSISEG_ORIGI"/>
    <s v="SESEG_Atualiz"/>
    <x v="2"/>
    <x v="1"/>
    <d v="2015-05-25T12:16:00"/>
    <d v="2015-06-03T16:18:00"/>
    <s v="Em atendimento ao Documento nº 092135/2015."/>
    <d v="1900-01-08T04:02:00"/>
    <x v="6"/>
    <n v="-16"/>
    <s v="12:16"/>
  </r>
  <r>
    <x v="0"/>
    <s v="2462/2015"/>
    <x v="0"/>
    <s v="CAA_ORIGI"/>
    <s v="CIP_Atualiz"/>
    <x v="3"/>
    <x v="1"/>
    <d v="2015-06-03T16:18:00"/>
    <d v="2015-06-08T14:01:00"/>
    <s v="Em devolução"/>
    <d v="1900-01-03T21:43:00"/>
    <x v="7"/>
    <d v="1900-01-02T00:00:00"/>
    <s v="16:18"/>
  </r>
  <r>
    <x v="0"/>
    <s v="2462/2015"/>
    <x v="0"/>
    <s v="SECADM_ORIGI"/>
    <s v="SECADM_Atualiz"/>
    <x v="4"/>
    <x v="0"/>
    <d v="2015-06-08T14:01:00"/>
    <d v="2015-06-08T16:42:00"/>
    <s v="Para análise."/>
    <d v="1899-12-30T02:41:00"/>
    <x v="8"/>
    <d v="1899-12-31T00:00:00"/>
    <s v="14:1"/>
  </r>
  <r>
    <x v="0"/>
    <s v="2462/2015"/>
    <x v="0"/>
    <s v="SPO_ORIGI"/>
    <s v="SPO_Atualiz"/>
    <x v="5"/>
    <x v="0"/>
    <d v="2015-06-08T16:42:00"/>
    <d v="2015-06-08T20:27:00"/>
    <s v="Para informar disponibilidade orçamentária."/>
    <d v="1899-12-30T03:45:00"/>
    <x v="9"/>
    <d v="1899-12-31T00:00:00"/>
    <s v="16:42"/>
  </r>
  <r>
    <x v="0"/>
    <s v="2462/2015"/>
    <x v="0"/>
    <s v="CO_ORIGI"/>
    <s v="CO_Atualiz"/>
    <x v="6"/>
    <x v="0"/>
    <d v="2015-06-08T20:27:00"/>
    <d v="2015-06-09T13:35:00"/>
    <s v="Com informação"/>
    <d v="1899-12-30T17:08:00"/>
    <x v="10"/>
    <d v="1900-01-01T00:00:00"/>
    <s v="20:27"/>
  </r>
  <r>
    <x v="0"/>
    <s v="2462/2015"/>
    <x v="0"/>
    <s v="SECOFC_ORIGI"/>
    <s v="SECOFC_Atualiz"/>
    <x v="7"/>
    <x v="0"/>
    <d v="2015-06-09T13:35:00"/>
    <d v="2015-06-09T15:11:00"/>
    <s v="Para ciência e encaminhamento."/>
    <d v="1899-12-30T01:36:00"/>
    <x v="11"/>
    <d v="1899-12-31T00:00:00"/>
    <s v="13:35"/>
  </r>
  <r>
    <x v="0"/>
    <s v="2462/2015"/>
    <x v="0"/>
    <s v="CLC_ORIGI"/>
    <s v="CLC_Atualiz"/>
    <x v="8"/>
    <x v="0"/>
    <d v="2015-06-09T15:11:00"/>
    <d v="2015-06-09T16:54:00"/>
    <s v="Para demais providências"/>
    <d v="1899-12-30T01:43:00"/>
    <x v="12"/>
    <d v="1899-12-31T00:00:00"/>
    <s v="15:11"/>
  </r>
  <r>
    <x v="0"/>
    <s v="2462/2015"/>
    <x v="0"/>
    <s v="SC_ORIGI"/>
    <s v="SC_Atualiz"/>
    <x v="9"/>
    <x v="0"/>
    <d v="2015-06-09T16:54:00"/>
    <d v="2015-06-15T18:12:00"/>
    <s v="Para elaborar Termo de Dispensa de Licitação."/>
    <d v="1900-01-05T01:18:00"/>
    <x v="13"/>
    <d v="1900-01-04T00:00:00"/>
    <s v="16:54"/>
  </r>
  <r>
    <x v="0"/>
    <s v="2462/2015"/>
    <x v="0"/>
    <s v="CLC_ORIGI"/>
    <s v="CLC_Atualiz"/>
    <x v="8"/>
    <x v="0"/>
    <d v="2015-06-15T18:12:00"/>
    <d v="2015-06-16T15:28:00"/>
    <s v="Segue Termo de Dispensa de Licitação, e e-mail com o aceite da empresa contratada."/>
    <d v="1899-12-30T21:16:00"/>
    <x v="14"/>
    <d v="1900-01-01T00:00:00"/>
    <s v="18:12"/>
  </r>
  <r>
    <x v="0"/>
    <s v="2462/2015"/>
    <x v="0"/>
    <s v="SCON_ORIGI"/>
    <s v="SCON_Atualiz"/>
    <x v="10"/>
    <x v="0"/>
    <d v="2015-06-16T15:28:00"/>
    <d v="2015-06-17T18:23:00"/>
    <s v="Para elaborar a minuta do contrato de prestação de serviços de alarme monitorado para"/>
    <d v="1899-12-31T02:55:00"/>
    <x v="15"/>
    <d v="1900-01-01T00:00:00"/>
    <s v="15:28"/>
  </r>
  <r>
    <x v="0"/>
    <s v="2462/2015"/>
    <x v="0"/>
    <s v="CAA_ORIGI"/>
    <s v="CIP_Atualiz"/>
    <x v="3"/>
    <x v="1"/>
    <d v="2015-06-17T18:23:00"/>
    <d v="2015-06-18T17:22:00"/>
    <s v="Segue para verificar e/ ou ratificar, bem como justificar se for mantido o regime de comodato."/>
    <d v="1899-12-30T22:59:00"/>
    <x v="16"/>
    <d v="1900-01-01T00:00:00"/>
    <s v="18:23"/>
  </r>
  <r>
    <x v="0"/>
    <s v="2462/2015"/>
    <x v="0"/>
    <s v="SPO_ORIGI"/>
    <s v="SPO_Atualiz"/>
    <x v="5"/>
    <x v="0"/>
    <d v="2015-06-18T17:22:00"/>
    <d v="2015-06-18T19:22:00"/>
    <s v="Para informar."/>
    <d v="1899-12-30T02:00:00"/>
    <x v="17"/>
    <d v="1899-12-31T00:00:00"/>
    <s v="17:22"/>
  </r>
  <r>
    <x v="0"/>
    <s v="2462/2015"/>
    <x v="0"/>
    <s v="CO_ORIGI"/>
    <s v="CO_Atualiz"/>
    <x v="6"/>
    <x v="0"/>
    <d v="2015-06-18T19:22:00"/>
    <d v="2015-06-19T13:00:00"/>
    <s v="Com a informação."/>
    <d v="1899-12-30T17:38:00"/>
    <x v="18"/>
    <d v="1900-01-01T00:00:00"/>
    <s v="19:22"/>
  </r>
  <r>
    <x v="0"/>
    <s v="2462/2015"/>
    <x v="0"/>
    <s v="SECOFC_ORIGI"/>
    <s v="SECOFC_Atualiz"/>
    <x v="7"/>
    <x v="0"/>
    <d v="2015-06-19T13:00:00"/>
    <d v="2015-06-19T14:10:00"/>
    <s v="Para ciência e encaminhamento."/>
    <d v="1899-12-30T01:10:00"/>
    <x v="19"/>
    <d v="1899-12-31T00:00:00"/>
    <s v="13:0"/>
  </r>
  <r>
    <x v="0"/>
    <s v="2462/2015"/>
    <x v="0"/>
    <s v="CLC_ORIGI"/>
    <s v="CLC_Atualiz"/>
    <x v="8"/>
    <x v="0"/>
    <d v="2015-06-19T14:10:00"/>
    <d v="2015-06-19T15:59:00"/>
    <s v="Para demais providências"/>
    <d v="1899-12-30T01:49:00"/>
    <x v="20"/>
    <d v="1899-12-31T00:00:00"/>
    <s v="14:10"/>
  </r>
  <r>
    <x v="0"/>
    <s v="2462/2015"/>
    <x v="0"/>
    <s v="SC_ORIGI"/>
    <s v="SC_Atualiz"/>
    <x v="9"/>
    <x v="0"/>
    <d v="2015-06-19T15:59:00"/>
    <d v="2015-07-01T14:48:00"/>
    <s v="Para retificar Termo de Dispensa."/>
    <d v="1900-01-10T22:49:00"/>
    <x v="21"/>
    <n v="-13"/>
    <s v="15:59"/>
  </r>
  <r>
    <x v="0"/>
    <s v="2462/2015"/>
    <x v="0"/>
    <s v="CLC_ORIGI"/>
    <s v="CLC_Atualiz"/>
    <x v="8"/>
    <x v="0"/>
    <d v="2015-07-01T14:48:00"/>
    <d v="2015-07-01T18:48:00"/>
    <s v="Segue o termo de dispensa de licitação retificado."/>
    <d v="1899-12-30T04:00:00"/>
    <x v="22"/>
    <d v="1899-12-31T00:00:00"/>
    <s v="14:48"/>
  </r>
  <r>
    <x v="0"/>
    <s v="2462/2015"/>
    <x v="0"/>
    <s v="SCON_ORIGI"/>
    <s v="SCON_Atualiz"/>
    <x v="10"/>
    <x v="0"/>
    <d v="2015-07-01T18:48:00"/>
    <d v="2015-07-08T14:40:00"/>
    <s v="Para elaborar minuta do contrato."/>
    <d v="1900-01-05T19:52:00"/>
    <x v="23"/>
    <d v="1900-01-05T00:00:00"/>
    <s v="18:48"/>
  </r>
  <r>
    <x v="0"/>
    <s v="2462/2015"/>
    <x v="0"/>
    <s v="CLC_ORIGI"/>
    <s v="CLC_Atualiz"/>
    <x v="8"/>
    <x v="0"/>
    <d v="2015-07-08T14:40:00"/>
    <d v="2015-07-09T13:36:00"/>
    <s v="Segue minuta para análise e, se de acordo, para empenho."/>
    <d v="1899-12-30T22:56:00"/>
    <x v="24"/>
    <d v="1900-01-01T00:00:00"/>
    <s v="14:40"/>
  </r>
  <r>
    <x v="0"/>
    <s v="2462/2015"/>
    <x v="0"/>
    <s v="SECADM_ORIGI"/>
    <s v="SECADM_Atualiz"/>
    <x v="4"/>
    <x v="0"/>
    <d v="2015-07-09T13:36:00"/>
    <d v="2015-07-09T16:14:00"/>
    <s v="Para autorizar a dispensa de licitação."/>
    <d v="1899-12-30T02:38:00"/>
    <x v="25"/>
    <d v="1899-12-31T00:00:00"/>
    <s v="13:36"/>
  </r>
  <r>
    <x v="0"/>
    <s v="2462/2015"/>
    <x v="0"/>
    <s v="SCON_ORIGI"/>
    <s v="SCON_Atualiz"/>
    <x v="10"/>
    <x v="0"/>
    <d v="2015-07-09T16:14:00"/>
    <d v="2015-07-10T14:45:00"/>
    <s v="análise e correções na minuta contratual pertinente"/>
    <d v="1899-12-30T22:31:00"/>
    <x v="26"/>
    <d v="1900-01-01T00:00:00"/>
    <s v="16:14"/>
  </r>
  <r>
    <x v="0"/>
    <s v="2462/2015"/>
    <x v="0"/>
    <s v="SECADM_ORIGI"/>
    <s v="SECADM_Atualiz"/>
    <x v="4"/>
    <x v="0"/>
    <d v="2015-07-10T14:45:00"/>
    <d v="2015-07-10T17:37:00"/>
    <s v="análise e correções na minuta contratual pertinente"/>
    <d v="1899-12-30T02:52:00"/>
    <x v="27"/>
    <d v="1899-12-31T00:00:00"/>
    <s v="14:45"/>
  </r>
  <r>
    <x v="0"/>
    <s v="2462/2015"/>
    <x v="0"/>
    <s v="CPL_ORIGI"/>
    <s v="CPL_Atualiz"/>
    <x v="11"/>
    <x v="0"/>
    <d v="2015-07-10T17:37:00"/>
    <d v="2015-07-13T17:50:00"/>
    <s v="De acordo com a minuta do Edital e seus anexos Segue para análise dessa CPL e demais encaminhament"/>
    <d v="1900-01-02T00:13:00"/>
    <x v="28"/>
    <d v="1900-01-01T00:00:00"/>
    <s v="17:37"/>
  </r>
  <r>
    <x v="0"/>
    <s v="2462/2015"/>
    <x v="0"/>
    <s v="ASSDG_ORIGI"/>
    <s v="ASSDG_Atualiz"/>
    <x v="12"/>
    <x v="0"/>
    <d v="2015-07-13T17:50:00"/>
    <d v="2015-07-13T19:38:00"/>
    <s v="Para análise da minuta contratual"/>
    <d v="1899-12-30T01:48:00"/>
    <x v="29"/>
    <d v="1899-12-31T00:00:00"/>
    <s v="17:50"/>
  </r>
  <r>
    <x v="0"/>
    <s v="2462/2015"/>
    <x v="0"/>
    <s v="SECADM_ORIGI"/>
    <s v="SECADM_Atualiz"/>
    <x v="4"/>
    <x v="0"/>
    <d v="2015-07-13T19:38:00"/>
    <d v="2015-07-14T17:51:00"/>
    <s v="Para manifestação."/>
    <d v="1899-12-30T22:13:00"/>
    <x v="30"/>
    <d v="1900-01-01T00:00:00"/>
    <s v="19:38"/>
  </r>
  <r>
    <x v="0"/>
    <s v="2462/2015"/>
    <x v="0"/>
    <s v="ASSDG_ORIGI"/>
    <s v="ASSDG_Atualiz"/>
    <x v="12"/>
    <x v="0"/>
    <d v="2015-07-14T17:51:00"/>
    <d v="2015-07-21T16:49:00"/>
    <s v="Segue para análise da minuta contratual."/>
    <d v="1900-01-05T22:58:00"/>
    <x v="31"/>
    <d v="1900-01-05T00:00:00"/>
    <s v="17:51"/>
  </r>
  <r>
    <x v="0"/>
    <s v="2462/2015"/>
    <x v="0"/>
    <s v="DG_ORIGI"/>
    <s v="DG_Atualiz"/>
    <x v="1"/>
    <x v="0"/>
    <d v="2015-07-21T16:49:00"/>
    <d v="2015-07-21T19:28:00"/>
    <s v="Com a análise da minuta contratual."/>
    <d v="1899-12-30T02:39:00"/>
    <x v="32"/>
    <d v="1899-12-31T00:00:00"/>
    <s v="16:49"/>
  </r>
  <r>
    <x v="0"/>
    <s v="2462/2015"/>
    <x v="0"/>
    <s v="CO_ORIGI"/>
    <s v="CO_Atualiz"/>
    <x v="6"/>
    <x v="0"/>
    <d v="2015-07-21T19:28:00"/>
    <d v="2015-07-22T14:39:00"/>
    <s v="Para empenhar."/>
    <d v="1899-12-30T19:11:00"/>
    <x v="33"/>
    <d v="1900-01-01T00:00:00"/>
    <s v="19:28"/>
  </r>
  <r>
    <x v="0"/>
    <s v="2462/2015"/>
    <x v="0"/>
    <s v="ACO_ORIGI"/>
    <s v="ACO_Atualiz"/>
    <x v="13"/>
    <x v="0"/>
    <d v="2015-07-22T14:39:00"/>
    <d v="2015-07-23T15:14:00"/>
    <s v="Para emissão das notas de empenho."/>
    <d v="1899-12-31T00:35:00"/>
    <x v="34"/>
    <d v="1900-01-01T00:00:00"/>
    <s v="14:39"/>
  </r>
  <r>
    <x v="0"/>
    <s v="2462/2015"/>
    <x v="0"/>
    <s v="SECOFC_ORIGI"/>
    <s v="SECOFC_Atualiz"/>
    <x v="7"/>
    <x v="0"/>
    <d v="2015-07-23T15:14:00"/>
    <d v="2015-07-23T16:44:00"/>
    <s v="-"/>
    <d v="1899-12-30T01:30:00"/>
    <x v="35"/>
    <d v="1899-12-31T00:00:00"/>
    <s v="15:14"/>
  </r>
  <r>
    <x v="0"/>
    <s v="2462/2015"/>
    <x v="0"/>
    <s v="DG_ORIGI"/>
    <s v="DG_Atualiz"/>
    <x v="1"/>
    <x v="0"/>
    <d v="2015-07-23T15:14:00"/>
    <d v="2015-07-23T19:23:00"/>
    <s v="-"/>
    <d v="1899-12-30T04:09:00"/>
    <x v="36"/>
    <d v="1899-12-31T00:00:00"/>
    <s v="15:14"/>
  </r>
  <r>
    <x v="0"/>
    <s v="2462/2015"/>
    <x v="0"/>
    <s v="ACO_ORIGI"/>
    <s v="ACO_Atualiz"/>
    <x v="13"/>
    <x v="0"/>
    <d v="2015-07-23T19:23:00"/>
    <d v="2015-07-24T14:22:00"/>
    <s v="Conclusão de trâmite colaborativo"/>
    <d v="1899-12-30T18:59:00"/>
    <x v="37"/>
    <d v="1900-01-01T00:00:00"/>
    <s v="19:23"/>
  </r>
  <r>
    <x v="0"/>
    <s v="2462/2015"/>
    <x v="0"/>
    <s v="SAEO_ORIGI"/>
    <s v="SAEO_Atualiz"/>
    <x v="14"/>
    <x v="0"/>
    <d v="2015-07-24T14:22:00"/>
    <d v="2015-07-24T17:43:00"/>
    <s v="Para registros."/>
    <d v="1899-12-30T03:21:00"/>
    <x v="38"/>
    <d v="1899-12-31T00:00:00"/>
    <s v="14:22"/>
  </r>
  <r>
    <x v="0"/>
    <s v="2462/2015"/>
    <x v="0"/>
    <s v="CLC_ORIGI"/>
    <s v="CLC_Atualiz"/>
    <x v="8"/>
    <x v="0"/>
    <d v="2015-07-24T17:43:00"/>
    <d v="2015-07-24T19:39:00"/>
    <s v="Para formalização dos procedimentos contratuais, conforme &quot;item IV&quot; do despacho 136.940/15."/>
    <d v="1899-12-30T01:56:00"/>
    <x v="39"/>
    <d v="1899-12-31T00:00:00"/>
    <s v="17:43"/>
  </r>
  <r>
    <x v="0"/>
    <s v="2462/2015"/>
    <x v="0"/>
    <s v="SCON_ORIGI"/>
    <s v="SCON_Atualiz"/>
    <x v="10"/>
    <x v="0"/>
    <d v="2015-07-24T19:39:00"/>
    <d v="2015-08-04T16:07:00"/>
    <s v="Para formalização da contratação."/>
    <d v="1900-01-09T20:28:00"/>
    <x v="40"/>
    <n v="-14"/>
    <s v="19:39"/>
  </r>
  <r>
    <x v="0"/>
    <s v="2462/2015"/>
    <x v="0"/>
    <s v="CLC_ORIGI"/>
    <s v="CLC_Atualiz"/>
    <x v="8"/>
    <x v="0"/>
    <d v="2015-08-04T16:07:00"/>
    <d v="2015-08-05T14:21:00"/>
    <s v="Concluídos os procedimentos de formalização do Contrato nº 109/15, anexado extrato de publicação"/>
    <d v="1899-12-30T22:14:00"/>
    <x v="41"/>
    <d v="1900-01-01T00:00:00"/>
    <s v="16:7"/>
  </r>
  <r>
    <x v="0"/>
    <s v="6475/2015"/>
    <x v="0"/>
    <s v="140ZE_ORIGI"/>
    <s v="140ZE_Atualiz"/>
    <x v="15"/>
    <x v="0"/>
    <s v="-"/>
    <d v="2015-09-16T15:35:00"/>
    <s v="-"/>
    <d v="1899-12-30T00:00:00"/>
    <x v="42"/>
    <e v="#VALUE!"/>
    <e v="#VALUE!"/>
  </r>
  <r>
    <x v="0"/>
    <s v="6475/2015"/>
    <x v="0"/>
    <s v="ASSISEG_ORIGI"/>
    <s v="SESEG_Atualiz"/>
    <x v="2"/>
    <x v="1"/>
    <d v="2015-09-16T15:35:00"/>
    <d v="2015-09-17T12:53:00"/>
    <s v="Para análise e providencias."/>
    <d v="1899-12-30T21:18:00"/>
    <x v="43"/>
    <d v="1900-01-01T00:00:00"/>
    <s v="15:35"/>
  </r>
  <r>
    <x v="0"/>
    <s v="6475/2015"/>
    <x v="0"/>
    <s v="140ZE_ORIGI"/>
    <s v="140ZE_Atualiz"/>
    <x v="15"/>
    <x v="0"/>
    <d v="2015-09-17T12:53:00"/>
    <d v="2015-09-21T17:09:00"/>
    <s v="Para providências"/>
    <d v="1900-01-03T04:16:00"/>
    <x v="44"/>
    <d v="1900-01-02T00:00:00"/>
    <s v="12:53"/>
  </r>
  <r>
    <x v="0"/>
    <s v="6475/2015"/>
    <x v="0"/>
    <s v="ASSISEG_ORIGI"/>
    <s v="SESEG_Atualiz"/>
    <x v="2"/>
    <x v="1"/>
    <d v="2015-09-21T17:09:00"/>
    <d v="2015-09-25T18:33:00"/>
    <s v="Seguem orçamentos com as complementações solicitadas."/>
    <d v="1900-01-03T01:24:00"/>
    <x v="45"/>
    <d v="1900-01-04T00:00:00"/>
    <s v="17:9"/>
  </r>
  <r>
    <x v="0"/>
    <s v="6475/2015"/>
    <x v="0"/>
    <s v="CAA_ORIGI"/>
    <s v="CIP_Atualiz"/>
    <x v="3"/>
    <x v="1"/>
    <d v="2015-09-25T18:33:00"/>
    <d v="2015-10-01T16:29:00"/>
    <s v="Para análise"/>
    <d v="1900-01-04T21:56:00"/>
    <x v="46"/>
    <n v="-16"/>
    <s v="18:33"/>
  </r>
  <r>
    <x v="0"/>
    <s v="6475/2015"/>
    <x v="0"/>
    <s v="SECADM_ORIGI"/>
    <s v="SECADM_Atualiz"/>
    <x v="4"/>
    <x v="0"/>
    <d v="2015-10-01T16:29:00"/>
    <d v="2015-10-01T18:27:00"/>
    <s v="Para análise."/>
    <d v="1899-12-30T01:58:00"/>
    <x v="47"/>
    <d v="1899-12-31T00:00:00"/>
    <s v="16:29"/>
  </r>
  <r>
    <x v="0"/>
    <s v="6475/2015"/>
    <x v="0"/>
    <s v="SPO_ORIGI"/>
    <s v="SPO_Atualiz"/>
    <x v="5"/>
    <x v="0"/>
    <d v="2015-10-01T18:27:00"/>
    <d v="2015-10-02T14:25:00"/>
    <s v="Solicito informar disponibilidade orçamentária"/>
    <d v="1899-12-30T19:58:00"/>
    <x v="48"/>
    <d v="1900-01-01T00:00:00"/>
    <s v="18:27"/>
  </r>
  <r>
    <x v="0"/>
    <s v="6475/2015"/>
    <x v="0"/>
    <s v="CO_ORIGI"/>
    <s v="CO_Atualiz"/>
    <x v="6"/>
    <x v="0"/>
    <d v="2015-10-02T14:25:00"/>
    <d v="2015-10-02T15:32:00"/>
    <s v="Com a informação."/>
    <d v="1899-12-30T01:07:00"/>
    <x v="49"/>
    <d v="1899-12-31T00:00:00"/>
    <s v="14:25"/>
  </r>
  <r>
    <x v="0"/>
    <s v="6475/2015"/>
    <x v="0"/>
    <s v="SECOFC_ORIGI"/>
    <s v="SECOFC_Atualiz"/>
    <x v="7"/>
    <x v="0"/>
    <d v="2015-10-02T15:32:00"/>
    <d v="2015-10-02T18:47:00"/>
    <s v="Para ciência e encaminhamento."/>
    <d v="1899-12-30T03:15:00"/>
    <x v="50"/>
    <d v="1899-12-31T00:00:00"/>
    <s v="15:32"/>
  </r>
  <r>
    <x v="0"/>
    <s v="6475/2015"/>
    <x v="0"/>
    <s v="CLC_ORIGI"/>
    <s v="CLC_Atualiz"/>
    <x v="8"/>
    <x v="0"/>
    <d v="2015-10-02T18:47:00"/>
    <d v="2015-10-05T12:34:00"/>
    <s v="Para os procedimentos necessários."/>
    <d v="1900-01-01T17:47:00"/>
    <x v="51"/>
    <d v="1900-01-01T00:00:00"/>
    <s v="18:47"/>
  </r>
  <r>
    <x v="0"/>
    <s v="6475/2015"/>
    <x v="0"/>
    <s v="SC_ORIGI"/>
    <s v="SC_Atualiz"/>
    <x v="9"/>
    <x v="0"/>
    <d v="2015-10-05T12:34:00"/>
    <d v="2015-10-16T17:00:00"/>
    <s v="Para elaborar Termo de Dispensade Licitação."/>
    <d v="1900-01-10T04:26:00"/>
    <x v="52"/>
    <d v="1900-01-08T00:00:00"/>
    <s v="12:34"/>
  </r>
  <r>
    <x v="0"/>
    <s v="6475/2015"/>
    <x v="0"/>
    <s v="CLC_ORIGI"/>
    <s v="CLC_Atualiz"/>
    <x v="8"/>
    <x v="0"/>
    <d v="2015-10-16T17:00:00"/>
    <d v="2015-10-16T19:15:00"/>
    <s v="Segue Termo de Dispensa de Licitação, e e-mail com o aceite da empresa contratada."/>
    <d v="1899-12-30T02:15:00"/>
    <x v="53"/>
    <d v="1899-12-31T00:00:00"/>
    <s v="17:0"/>
  </r>
  <r>
    <x v="0"/>
    <s v="6475/2015"/>
    <x v="0"/>
    <s v="SCON_ORIGI"/>
    <s v="SCON_Atualiz"/>
    <x v="10"/>
    <x v="0"/>
    <d v="2015-10-16T19:15:00"/>
    <d v="2015-10-27T13:36:00"/>
    <s v="Para elaborar minuta do Contrato."/>
    <d v="1900-01-09T18:21:00"/>
    <x v="54"/>
    <d v="1900-01-07T00:00:00"/>
    <s v="19:15"/>
  </r>
  <r>
    <x v="0"/>
    <s v="6475/2015"/>
    <x v="0"/>
    <s v="CLC_ORIGI"/>
    <s v="CLC_Atualiz"/>
    <x v="8"/>
    <x v="0"/>
    <d v="2015-10-27T13:36:00"/>
    <d v="2015-10-27T15:36:00"/>
    <s v="Para análise da minuta do contrato."/>
    <d v="1899-12-30T02:00:00"/>
    <x v="55"/>
    <d v="1899-12-31T00:00:00"/>
    <s v="13:36"/>
  </r>
  <r>
    <x v="0"/>
    <s v="6475/2015"/>
    <x v="0"/>
    <s v="SECADM_ORIGI"/>
    <s v="SECADM_Atualiz"/>
    <x v="4"/>
    <x v="0"/>
    <d v="2015-10-27T15:36:00"/>
    <d v="2015-10-28T12:36:00"/>
    <s v="Para autorizar a Dispensa de Licitação."/>
    <d v="1899-12-30T21:00:00"/>
    <x v="56"/>
    <d v="1900-01-01T00:00:00"/>
    <s v="15:36"/>
  </r>
  <r>
    <x v="0"/>
    <s v="6475/2015"/>
    <x v="0"/>
    <s v="ASSDG_ORIGI"/>
    <s v="ASSDG_Atualiz"/>
    <x v="12"/>
    <x v="0"/>
    <d v="2015-10-28T12:36:00"/>
    <d v="2015-11-03T18:15:00"/>
    <s v="Para anpalise da minuta contratual."/>
    <d v="1900-01-05T05:39:00"/>
    <x v="57"/>
    <n v="-19"/>
    <s v="12:36"/>
  </r>
  <r>
    <x v="0"/>
    <s v="6475/2015"/>
    <x v="0"/>
    <s v="DG_ORIGI"/>
    <s v="DG_Atualiz"/>
    <x v="1"/>
    <x v="0"/>
    <d v="2015-11-03T18:15:00"/>
    <d v="2015-11-03T18:20:00"/>
    <s v="Para apreciação."/>
    <d v="1899-12-30T00:05:00"/>
    <x v="58"/>
    <d v="1899-12-31T00:00:00"/>
    <s v="18:15"/>
  </r>
  <r>
    <x v="0"/>
    <s v="6475/2015"/>
    <x v="0"/>
    <s v="CO_ORIGI"/>
    <s v="CO_Atualiz"/>
    <x v="6"/>
    <x v="0"/>
    <d v="2015-11-03T18:20:00"/>
    <d v="2015-11-03T18:56:00"/>
    <s v="para empenhar"/>
    <d v="1899-12-30T00:36:00"/>
    <x v="59"/>
    <d v="1899-12-31T00:00:00"/>
    <s v="18:20"/>
  </r>
  <r>
    <x v="0"/>
    <s v="6475/2015"/>
    <x v="0"/>
    <s v="ACO_ORIGI"/>
    <s v="ACO_Atualiz"/>
    <x v="13"/>
    <x v="0"/>
    <d v="2015-11-03T18:56:00"/>
    <d v="2015-11-05T14:05:00"/>
    <s v="Para emissão das notas de empenho."/>
    <d v="1899-12-31T19:09:00"/>
    <x v="60"/>
    <d v="1900-01-02T00:00:00"/>
    <s v="18:56"/>
  </r>
  <r>
    <x v="0"/>
    <s v="6475/2015"/>
    <x v="0"/>
    <s v="DG_ORIGI"/>
    <s v="DG_Atualiz"/>
    <x v="1"/>
    <x v="0"/>
    <d v="2015-11-05T14:05:00"/>
    <d v="2015-11-05T14:46:00"/>
    <s v="-"/>
    <d v="1899-12-30T00:41:00"/>
    <x v="61"/>
    <d v="1899-12-31T00:00:00"/>
    <s v="14:5"/>
  </r>
  <r>
    <x v="0"/>
    <s v="6475/2015"/>
    <x v="0"/>
    <s v="SECOFC_ORIGI"/>
    <s v="SECOFC_Atualiz"/>
    <x v="7"/>
    <x v="0"/>
    <d v="2015-11-05T14:05:00"/>
    <d v="2015-11-05T15:43:00"/>
    <s v="-"/>
    <d v="1899-12-30T01:38:00"/>
    <x v="62"/>
    <d v="1899-12-31T00:00:00"/>
    <s v="14:5"/>
  </r>
  <r>
    <x v="0"/>
    <s v="6475/2015"/>
    <x v="0"/>
    <s v="ACO_ORIGI"/>
    <s v="ACO_Atualiz"/>
    <x v="13"/>
    <x v="0"/>
    <d v="2015-11-05T15:43:00"/>
    <d v="2015-11-05T15:45:00"/>
    <s v="Conclusão de trâmite colaborativo"/>
    <d v="1899-12-30T00:02:00"/>
    <x v="63"/>
    <d v="1899-12-31T00:00:00"/>
    <s v="15:43"/>
  </r>
  <r>
    <x v="0"/>
    <s v="6475/2015"/>
    <x v="0"/>
    <s v="SAEO_ORIGI"/>
    <s v="SAEO_Atualiz"/>
    <x v="14"/>
    <x v="0"/>
    <d v="2015-11-05T15:45:00"/>
    <d v="2015-11-05T16:48:00"/>
    <s v="Para registros."/>
    <d v="1899-12-30T01:03:00"/>
    <x v="64"/>
    <d v="1899-12-31T00:00:00"/>
    <s v="15:45"/>
  </r>
  <r>
    <x v="0"/>
    <s v="6475/2015"/>
    <x v="0"/>
    <s v="CLC_ORIGI"/>
    <s v="CLC_Atualiz"/>
    <x v="8"/>
    <x v="0"/>
    <d v="2015-11-05T16:48:00"/>
    <d v="2015-11-05T19:04:00"/>
    <s v="Para registro da contratação."/>
    <d v="1899-12-30T02:16:00"/>
    <x v="65"/>
    <d v="1899-12-31T00:00:00"/>
    <s v="16:48"/>
  </r>
  <r>
    <x v="0"/>
    <s v="6475/2015"/>
    <x v="0"/>
    <s v="SC_ORIGI"/>
    <s v="SC_Atualiz"/>
    <x v="9"/>
    <x v="0"/>
    <d v="2015-11-05T19:04:00"/>
    <d v="2015-11-09T18:26:00"/>
    <s v="Para registro no SIASG."/>
    <d v="1900-01-02T23:22:00"/>
    <x v="66"/>
    <d v="1900-01-02T00:00:00"/>
    <s v="19:4"/>
  </r>
  <r>
    <x v="0"/>
    <s v="6475/2015"/>
    <x v="0"/>
    <s v="SPO_ORIGI"/>
    <s v="SPO_Atualiz"/>
    <x v="5"/>
    <x v="0"/>
    <d v="2015-11-09T18:26:00"/>
    <d v="2015-11-09T19:45:00"/>
    <s v="A pedido"/>
    <d v="1899-12-30T01:19:00"/>
    <x v="67"/>
    <d v="1899-12-31T00:00:00"/>
    <s v="18:26"/>
  </r>
  <r>
    <x v="0"/>
    <s v="6475/2015"/>
    <x v="0"/>
    <s v="CLC_ORIGI"/>
    <s v="CLC_Atualiz"/>
    <x v="8"/>
    <x v="0"/>
    <d v="2015-11-09T19:45:00"/>
    <d v="2015-11-10T16:08:00"/>
    <s v="Para registros."/>
    <d v="1899-12-30T20:23:00"/>
    <x v="68"/>
    <d v="1900-01-01T00:00:00"/>
    <s v="19:45"/>
  </r>
  <r>
    <x v="0"/>
    <s v="6475/2015"/>
    <x v="0"/>
    <s v="SC_ORIGI"/>
    <s v="SC_Atualiz"/>
    <x v="9"/>
    <x v="0"/>
    <d v="2015-11-10T16:08:00"/>
    <d v="2015-11-10T17:27:00"/>
    <s v="Para emitir em definitivo o contrato de prestação de serviços."/>
    <d v="1899-12-30T01:19:00"/>
    <x v="67"/>
    <d v="1899-12-31T00:00:00"/>
    <s v="16:8"/>
  </r>
  <r>
    <x v="0"/>
    <s v="6475/2015"/>
    <x v="0"/>
    <s v="CLC_ORIGI"/>
    <s v="CLC_Atualiz"/>
    <x v="8"/>
    <x v="0"/>
    <d v="2015-11-10T17:27:00"/>
    <d v="2015-11-10T18:00:00"/>
    <s v="A pedido"/>
    <d v="1899-12-30T00:33:00"/>
    <x v="69"/>
    <d v="1899-12-31T00:00:00"/>
    <s v="17:27"/>
  </r>
  <r>
    <x v="0"/>
    <s v="6475/2015"/>
    <x v="0"/>
    <s v="SCON_ORIGI"/>
    <s v="SCON_Atualiz"/>
    <x v="10"/>
    <x v="0"/>
    <d v="2015-11-10T18:00:00"/>
    <d v="2015-12-03T16:58:00"/>
    <s v="Para emitir o contrato de prestação de serviços em definitivo."/>
    <d v="1900-01-21T22:58:00"/>
    <x v="70"/>
    <n v="-5"/>
    <s v="18:0"/>
  </r>
  <r>
    <x v="0"/>
    <s v="6475/2015"/>
    <x v="0"/>
    <s v="CLC_ORIGI"/>
    <s v="CLC_Atualiz"/>
    <x v="8"/>
    <x v="0"/>
    <d v="2015-12-03T16:58:00"/>
    <d v="2015-12-03T19:01:00"/>
    <s v="Concluídos os procedimentos."/>
    <d v="1899-12-30T02:03:00"/>
    <x v="71"/>
    <d v="1899-12-31T00:00:00"/>
    <s v="16:58"/>
  </r>
  <r>
    <x v="0"/>
    <s v="6475/2015"/>
    <x v="0"/>
    <s v="SAEO_ORIGI"/>
    <s v="SAEO_Atualiz"/>
    <x v="14"/>
    <x v="0"/>
    <d v="2015-12-03T19:01:00"/>
    <d v="2015-12-04T16:00:00"/>
    <s v="Para lançamentos e registros."/>
    <d v="1899-12-30T20:59:00"/>
    <x v="72"/>
    <d v="1900-01-01T00:00:00"/>
    <s v="19:1"/>
  </r>
  <r>
    <x v="0"/>
    <s v="12566/2016"/>
    <x v="0"/>
    <s v="150ZE_ORIGI"/>
    <s v="150ZE_Atualiz"/>
    <x v="16"/>
    <x v="0"/>
    <s v="-"/>
    <d v="2016-09-20T18:46:00"/>
    <s v="-"/>
    <d v="1899-12-30T00:00:00"/>
    <x v="42"/>
    <e v="#VALUE!"/>
    <e v="#VALUE!"/>
  </r>
  <r>
    <x v="0"/>
    <s v="12566/2016"/>
    <x v="0"/>
    <s v="SESEG_ORIGI"/>
    <s v="SESEG_Atualiz"/>
    <x v="2"/>
    <x v="1"/>
    <d v="2016-09-20T18:46:00"/>
    <d v="2016-09-22T13:37:00"/>
    <s v="Para análise."/>
    <d v="1899-12-31T18:51:00"/>
    <x v="73"/>
    <d v="1900-01-02T00:00:00"/>
    <s v="18:46"/>
  </r>
  <r>
    <x v="0"/>
    <s v="12566/2016"/>
    <x v="0"/>
    <s v="CSTA_ORIGI"/>
    <s v="CSTA_Atualiz"/>
    <x v="17"/>
    <x v="1"/>
    <d v="2016-09-22T13:37:00"/>
    <d v="2016-09-26T14:32:00"/>
    <s v="Para análise"/>
    <d v="1900-01-03T00:55:00"/>
    <x v="74"/>
    <d v="1900-01-02T00:00:00"/>
    <s v="13:37"/>
  </r>
  <r>
    <x v="1"/>
    <s v="12566/2016"/>
    <x v="0"/>
    <s v="SECGS_ORIGI"/>
    <s v="SECGS_Atualiz"/>
    <x v="18"/>
    <x v="1"/>
    <d v="2016-09-26T14:32:00"/>
    <d v="2016-09-26T16:46:00"/>
    <s v="Para prosseguimento."/>
    <d v="1899-12-30T02:14:00"/>
    <x v="75"/>
    <d v="1899-12-31T00:00:00"/>
    <s v="14:32"/>
  </r>
  <r>
    <x v="0"/>
    <s v="12566/2016"/>
    <x v="0"/>
    <s v="SECOFC_ORIGI"/>
    <s v="SECOFC_Atualiz"/>
    <x v="7"/>
    <x v="0"/>
    <d v="2016-09-26T16:46:00"/>
    <d v="2016-09-26T17:34:00"/>
    <s v="Para verificar disponibilidade orçamentária"/>
    <d v="1899-12-30T00:48:00"/>
    <x v="76"/>
    <d v="1899-12-31T00:00:00"/>
    <s v="16:46"/>
  </r>
  <r>
    <x v="0"/>
    <s v="12566/2016"/>
    <x v="0"/>
    <s v="CO_ORIGI"/>
    <s v="CO_Atualiz"/>
    <x v="6"/>
    <x v="0"/>
    <d v="2016-09-26T17:34:00"/>
    <d v="2016-09-26T18:05:00"/>
    <s v="Para informar disponibilidade orçamentária."/>
    <d v="1899-12-30T00:31:00"/>
    <x v="77"/>
    <d v="1899-12-31T00:00:00"/>
    <s v="17:34"/>
  </r>
  <r>
    <x v="0"/>
    <s v="12566/2016"/>
    <x v="0"/>
    <s v="SPO_ORIGI"/>
    <s v="SPO_Atualiz"/>
    <x v="5"/>
    <x v="0"/>
    <d v="2016-09-26T18:05:00"/>
    <d v="2016-09-27T13:04:00"/>
    <s v="Para informar disponibilidade orçamentária."/>
    <d v="1899-12-30T18:59:00"/>
    <x v="37"/>
    <d v="1900-01-01T00:00:00"/>
    <s v="18:5"/>
  </r>
  <r>
    <x v="0"/>
    <s v="12566/2016"/>
    <x v="0"/>
    <s v="CO_ORIGI"/>
    <s v="CO_Atualiz"/>
    <x v="6"/>
    <x v="0"/>
    <d v="2016-09-27T13:04:00"/>
    <d v="2016-09-27T14:38:00"/>
    <s v="Com a informação de disponibilidade."/>
    <d v="1899-12-30T01:34:00"/>
    <x v="78"/>
    <d v="1899-12-31T00:00:00"/>
    <s v="13:4"/>
  </r>
  <r>
    <x v="0"/>
    <s v="12566/2016"/>
    <x v="0"/>
    <s v="SECOFC_ORIGI"/>
    <s v="SECOFC_Atualiz"/>
    <x v="7"/>
    <x v="0"/>
    <d v="2016-09-27T14:38:00"/>
    <d v="2016-09-27T16:06:00"/>
    <s v="Para ciência e encaminhamento."/>
    <d v="1899-12-30T01:28:00"/>
    <x v="79"/>
    <d v="1899-12-31T00:00:00"/>
    <s v="14:38"/>
  </r>
  <r>
    <x v="0"/>
    <s v="12566/2016"/>
    <x v="0"/>
    <s v="CLC_ORIGI"/>
    <s v="CLC_Atualiz"/>
    <x v="8"/>
    <x v="0"/>
    <d v="2016-09-27T16:06:00"/>
    <d v="2016-09-28T18:44:00"/>
    <s v="Para demais providências"/>
    <d v="1899-12-31T02:38:00"/>
    <x v="80"/>
    <d v="1900-01-01T00:00:00"/>
    <s v="16:6"/>
  </r>
  <r>
    <x v="0"/>
    <s v="12566/2016"/>
    <x v="0"/>
    <s v="SASG_ORIGI"/>
    <s v="SASG_Atualiz"/>
    <x v="19"/>
    <x v="0"/>
    <d v="2016-09-28T18:44:00"/>
    <d v="2016-09-29T11:26:00"/>
    <s v="-"/>
    <d v="1899-12-30T16:42:00"/>
    <x v="81"/>
    <d v="1900-01-01T00:00:00"/>
    <s v="18:44"/>
  </r>
  <r>
    <x v="0"/>
    <s v="12566/2016"/>
    <x v="0"/>
    <s v="SC_ORIGI"/>
    <s v="SC_Atualiz"/>
    <x v="9"/>
    <x v="0"/>
    <d v="2016-09-28T18:44:00"/>
    <d v="2016-09-30T15:02:00"/>
    <s v="-"/>
    <d v="1899-12-31T20:18:00"/>
    <x v="82"/>
    <d v="1900-01-02T00:00:00"/>
    <s v="18:44"/>
  </r>
  <r>
    <x v="0"/>
    <s v="12566/2016"/>
    <x v="0"/>
    <s v="CLC_ORIGI"/>
    <s v="CLC_Atualiz"/>
    <x v="8"/>
    <x v="0"/>
    <d v="2016-09-30T15:02:00"/>
    <d v="2016-10-03T19:04:00"/>
    <s v="Conclusão de trâmite colaborativo"/>
    <d v="1900-01-02T04:02:00"/>
    <x v="83"/>
    <n v="-19"/>
    <s v="15:2"/>
  </r>
  <r>
    <x v="0"/>
    <s v="12566/2016"/>
    <x v="0"/>
    <s v="SCON_ORIGI"/>
    <s v="SCON_Atualiz"/>
    <x v="10"/>
    <x v="0"/>
    <d v="2016-10-03T19:04:00"/>
    <d v="2016-10-10T18:22:00"/>
    <s v="À SCON: para elaborar minuta contratual."/>
    <d v="1900-01-05T23:18:00"/>
    <x v="84"/>
    <d v="1900-01-05T00:00:00"/>
    <s v="19:4"/>
  </r>
  <r>
    <x v="0"/>
    <s v="12566/2016"/>
    <x v="0"/>
    <s v="CLC_ORIGI"/>
    <s v="CLC_Atualiz"/>
    <x v="8"/>
    <x v="0"/>
    <d v="2016-10-10T18:22:00"/>
    <d v="2016-10-13T19:40:00"/>
    <s v="Para análise."/>
    <d v="1900-01-02T01:18:00"/>
    <x v="85"/>
    <d v="1900-01-02T00:00:00"/>
    <s v="18:22"/>
  </r>
  <r>
    <x v="0"/>
    <s v="12566/2016"/>
    <x v="0"/>
    <s v="SECGA_ORIGI"/>
    <s v="SECGA_Atualiz"/>
    <x v="20"/>
    <x v="0"/>
    <d v="2016-10-13T19:40:00"/>
    <d v="2016-10-14T16:34:00"/>
    <s v="Para análise e encaminhamento."/>
    <d v="1899-12-30T20:54:00"/>
    <x v="86"/>
    <d v="1900-01-01T00:00:00"/>
    <s v="19:40"/>
  </r>
  <r>
    <x v="0"/>
    <s v="12566/2016"/>
    <x v="0"/>
    <s v="SASG_ORIGI"/>
    <s v="SASG_Atualiz"/>
    <x v="19"/>
    <x v="0"/>
    <d v="2016-10-14T16:34:00"/>
    <d v="2016-10-20T12:06:00"/>
    <s v="Para verificaÃ§Ã£o quanto ao registro da empresa no Sicaf. ApÃ³s, Ã€ CLC Para continuidade."/>
    <d v="1900-01-04T19:32:00"/>
    <x v="87"/>
    <d v="1900-01-04T00:00:00"/>
    <s v="16:34"/>
  </r>
  <r>
    <x v="0"/>
    <s v="12566/2016"/>
    <x v="0"/>
    <s v="CLC_ORIGI"/>
    <s v="CLC_Atualiz"/>
    <x v="8"/>
    <x v="0"/>
    <d v="2016-10-20T12:06:00"/>
    <d v="2016-10-20T16:04:00"/>
    <s v="COM COMPROVANTE DE CADASTRO DA EMPRESA NO SICAF"/>
    <d v="1899-12-30T03:58:00"/>
    <x v="88"/>
    <d v="1899-12-31T00:00:00"/>
    <s v="12:6"/>
  </r>
  <r>
    <x v="0"/>
    <s v="12566/2016"/>
    <x v="0"/>
    <s v="SECGA_ORIGI"/>
    <s v="SECGA_Atualiz"/>
    <x v="20"/>
    <x v="0"/>
    <d v="2016-10-20T16:04:00"/>
    <d v="2016-10-20T17:56:00"/>
    <s v="Para análise e autorização."/>
    <d v="1899-12-30T01:52:00"/>
    <x v="89"/>
    <d v="1899-12-31T00:00:00"/>
    <s v="16:4"/>
  </r>
  <r>
    <x v="0"/>
    <s v="12566/2016"/>
    <x v="0"/>
    <s v="ASSDG_ORIGI"/>
    <s v="ASSDG_Atualiz"/>
    <x v="12"/>
    <x v="0"/>
    <d v="2016-10-20T17:56:00"/>
    <d v="2016-10-21T18:22:00"/>
    <s v="para análise da minuta contratual"/>
    <d v="1899-12-31T00:26:00"/>
    <x v="90"/>
    <d v="1900-01-01T00:00:00"/>
    <s v="17:56"/>
  </r>
  <r>
    <x v="0"/>
    <s v="12566/2016"/>
    <x v="0"/>
    <s v="DG_ORIGI"/>
    <s v="DG_Atualiz"/>
    <x v="1"/>
    <x v="0"/>
    <d v="2016-10-21T18:22:00"/>
    <d v="2016-10-24T18:55:00"/>
    <s v="Para apreciação."/>
    <d v="1900-01-02T00:33:00"/>
    <x v="91"/>
    <d v="1900-01-01T00:00:00"/>
    <s v="18:22"/>
  </r>
  <r>
    <x v="0"/>
    <s v="12566/2016"/>
    <x v="0"/>
    <s v="CO_ORIGI"/>
    <s v="CO_Atualiz"/>
    <x v="6"/>
    <x v="0"/>
    <d v="2016-10-24T18:55:00"/>
    <d v="2016-10-24T19:00:00"/>
    <s v="Para empenhar."/>
    <d v="1899-12-30T00:05:00"/>
    <x v="92"/>
    <d v="1899-12-31T00:00:00"/>
    <s v="18:55"/>
  </r>
  <r>
    <x v="0"/>
    <s v="12566/2016"/>
    <x v="0"/>
    <s v="ACO_ORIGI"/>
    <s v="ACO_Atualiz"/>
    <x v="13"/>
    <x v="0"/>
    <d v="2016-10-24T19:00:00"/>
    <d v="2016-10-25T15:41:00"/>
    <s v="Segue para emissão das Notas de Empenho conforme autorização constante do documento retro"/>
    <d v="1899-12-30T20:41:00"/>
    <x v="93"/>
    <d v="1900-01-01T00:00:00"/>
    <s v="19:0"/>
  </r>
  <r>
    <x v="0"/>
    <s v="12566/2016"/>
    <x v="0"/>
    <s v="SECOFC_ORIGI"/>
    <s v="SECOFC_Atualiz"/>
    <x v="7"/>
    <x v="0"/>
    <d v="2016-10-25T15:41:00"/>
    <d v="2016-10-25T15:46:00"/>
    <s v="-"/>
    <d v="1899-12-30T00:05:00"/>
    <x v="58"/>
    <d v="1899-12-31T00:00:00"/>
    <s v="15:41"/>
  </r>
  <r>
    <x v="0"/>
    <s v="12566/2016"/>
    <x v="0"/>
    <s v="ACO_ORIGI"/>
    <s v="ACO_Atualiz"/>
    <x v="13"/>
    <x v="0"/>
    <d v="2016-10-25T15:46:00"/>
    <d v="2016-10-25T15:49:00"/>
    <s v="Conclusão de trâmite colaborativo"/>
    <d v="1899-12-30T00:03:00"/>
    <x v="94"/>
    <d v="1899-12-31T00:00:00"/>
    <s v="15:46"/>
  </r>
  <r>
    <x v="0"/>
    <s v="12566/2016"/>
    <x v="0"/>
    <s v="DG_ORIGI"/>
    <s v="DG_Atualiz"/>
    <x v="1"/>
    <x v="0"/>
    <d v="2016-10-25T15:49:00"/>
    <d v="2016-10-25T17:39:00"/>
    <s v="-"/>
    <d v="1899-12-30T01:50:00"/>
    <x v="95"/>
    <d v="1899-12-31T00:00:00"/>
    <s v="15:49"/>
  </r>
  <r>
    <x v="0"/>
    <s v="12566/2016"/>
    <x v="0"/>
    <s v="ACO_ORIGI"/>
    <s v="ACO_Atualiz"/>
    <x v="13"/>
    <x v="0"/>
    <d v="2016-10-25T17:39:00"/>
    <d v="2016-10-25T17:42:00"/>
    <s v="Conclusão de trâmite colaborativo"/>
    <d v="1899-12-30T00:03:00"/>
    <x v="94"/>
    <d v="1899-12-31T00:00:00"/>
    <s v="17:39"/>
  </r>
  <r>
    <x v="0"/>
    <s v="12566/2016"/>
    <x v="0"/>
    <s v="SAEO_ORIGI"/>
    <s v="SAEO_Atualiz"/>
    <x v="14"/>
    <x v="0"/>
    <d v="2016-10-25T17:42:00"/>
    <d v="2016-10-26T16:03:00"/>
    <s v="Para registros."/>
    <d v="1899-12-30T22:21:00"/>
    <x v="96"/>
    <d v="1900-01-01T00:00:00"/>
    <s v="17:42"/>
  </r>
  <r>
    <x v="0"/>
    <s v="12566/2016"/>
    <x v="0"/>
    <s v="CLC_ORIGI"/>
    <s v="CLC_Atualiz"/>
    <x v="8"/>
    <x v="0"/>
    <d v="2016-10-26T16:03:00"/>
    <d v="2016-10-26T19:35:00"/>
    <s v="Para registros."/>
    <d v="1899-12-30T03:32:00"/>
    <x v="97"/>
    <d v="1899-12-31T00:00:00"/>
    <s v="16:3"/>
  </r>
  <r>
    <x v="0"/>
    <s v="12566/2016"/>
    <x v="0"/>
    <s v="SC_ORIGI"/>
    <s v="SC_Atualiz"/>
    <x v="9"/>
    <x v="0"/>
    <d v="2016-10-26T19:35:00"/>
    <d v="2016-10-27T15:00:00"/>
    <s v="Para efetuar o registro no SIASG."/>
    <d v="1899-12-30T19:25:00"/>
    <x v="98"/>
    <d v="1900-01-01T00:00:00"/>
    <s v="19:35"/>
  </r>
  <r>
    <x v="0"/>
    <s v="12566/2016"/>
    <x v="0"/>
    <s v="CLC_ORIGI"/>
    <s v="CLC_Atualiz"/>
    <x v="8"/>
    <x v="0"/>
    <d v="2016-10-27T15:00:00"/>
    <d v="2016-10-27T20:39:00"/>
    <s v="Com registro no SIASG"/>
    <d v="1899-12-30T05:39:00"/>
    <x v="99"/>
    <d v="1899-12-31T00:00:00"/>
    <s v="15:0"/>
  </r>
  <r>
    <x v="0"/>
    <s v="12566/2016"/>
    <x v="0"/>
    <s v="SCON_ORIGI"/>
    <s v="SCON_Atualiz"/>
    <x v="10"/>
    <x v="0"/>
    <d v="2016-10-27T20:39:00"/>
    <d v="2016-11-17T18:15:00"/>
    <s v="Para emissão do Contrato."/>
    <d v="1900-01-19T21:36:00"/>
    <x v="100"/>
    <n v="-7"/>
    <s v="20:39"/>
  </r>
  <r>
    <x v="0"/>
    <s v="12566/2016"/>
    <x v="0"/>
    <s v="CLC_ORIGI"/>
    <s v="CLC_Atualiz"/>
    <x v="8"/>
    <x v="0"/>
    <d v="2016-11-17T18:15:00"/>
    <d v="2016-11-18T18:45:00"/>
    <s v="Concluídos os procedimentos de formalização do contrato nr 113/2016,"/>
    <d v="1899-12-31T00:30:00"/>
    <x v="101"/>
    <d v="1900-01-01T00:00:00"/>
    <s v="18:15"/>
  </r>
  <r>
    <x v="0"/>
    <s v="12566/2016"/>
    <x v="0"/>
    <s v="SAEO_ORIGI"/>
    <s v="SAEO_Atualiz"/>
    <x v="14"/>
    <x v="0"/>
    <d v="2016-11-18T18:45:00"/>
    <d v="2016-11-21T14:38:00"/>
    <s v="Para efetuar os lançamentos e os registros relativo ao contrato nº 113/2016."/>
    <d v="1900-01-01T19:53:00"/>
    <x v="102"/>
    <d v="1900-01-01T00:00:00"/>
    <s v="18:45"/>
  </r>
  <r>
    <x v="0"/>
    <s v="12566/2016"/>
    <x v="0"/>
    <s v="SACONT_ORIGI"/>
    <s v="SACONT_Atualiz"/>
    <x v="21"/>
    <x v="0"/>
    <d v="2016-11-21T14:38:00"/>
    <d v="2016-11-21T16:56:00"/>
    <s v="Para registros."/>
    <d v="1899-12-30T02:18:00"/>
    <x v="103"/>
    <d v="1899-12-31T00:00:00"/>
    <s v="14:38"/>
  </r>
  <r>
    <x v="0"/>
    <s v="12566/2016"/>
    <x v="0"/>
    <s v="ACFIC_ORIGI"/>
    <s v="ACFIC_Atualiz"/>
    <x v="22"/>
    <x v="0"/>
    <d v="2016-11-21T16:56:00"/>
    <s v="-"/>
    <s v="para anotações"/>
    <d v="1899-12-30T00:00:00"/>
    <x v="42"/>
    <e v="#VALUE!"/>
    <s v="16:56"/>
  </r>
  <r>
    <x v="0"/>
    <s v="1247/2016"/>
    <x v="0"/>
    <s v="020ZE_ORIGI"/>
    <s v="020ZE_Atualiz"/>
    <x v="23"/>
    <x v="0"/>
    <s v="-"/>
    <d v="2016-02-22T18:13:00"/>
    <s v="-"/>
    <d v="1899-12-30T00:00:00"/>
    <x v="42"/>
    <e v="#VALUE!"/>
    <e v="#VALUE!"/>
  </r>
  <r>
    <x v="0"/>
    <s v="1247/2016"/>
    <x v="0"/>
    <s v="ASSISEG_ORIGI"/>
    <s v="SESEG_Atualiz"/>
    <x v="2"/>
    <x v="1"/>
    <d v="2016-02-22T18:13:00"/>
    <d v="2016-02-25T16:32:00"/>
    <s v="Para registro e processamento."/>
    <d v="1900-01-01T22:19:00"/>
    <x v="104"/>
    <d v="1900-01-03T00:00:00"/>
    <s v="18:13"/>
  </r>
  <r>
    <x v="0"/>
    <s v="1247/2016"/>
    <x v="0"/>
    <s v="CIP_ORIGI"/>
    <s v="CIP_Atualiz"/>
    <x v="3"/>
    <x v="1"/>
    <d v="2016-02-25T16:32:00"/>
    <d v="2016-02-26T17:08:00"/>
    <s v="Para análise"/>
    <d v="1899-12-31T00:36:00"/>
    <x v="105"/>
    <d v="1900-01-01T00:00:00"/>
    <s v="16:32"/>
  </r>
  <r>
    <x v="0"/>
    <s v="1247/2016"/>
    <x v="0"/>
    <s v="ASSISEG_ORIGI"/>
    <s v="SESEG_Atualiz"/>
    <x v="2"/>
    <x v="1"/>
    <d v="2016-02-26T17:08:00"/>
    <d v="2016-03-02T16:14:00"/>
    <s v="Previamente, solicito ratificar os valores pertinentes a peças e serviços."/>
    <d v="1900-01-03T23:06:00"/>
    <x v="106"/>
    <n v="-15"/>
    <s v="17:8"/>
  </r>
  <r>
    <x v="0"/>
    <s v="1247/2016"/>
    <x v="0"/>
    <s v="CIP_ORIGI"/>
    <s v="CIP_Atualiz"/>
    <x v="3"/>
    <x v="1"/>
    <d v="2016-03-02T16:14:00"/>
    <d v="2016-03-02T17:43:00"/>
    <s v="Encaminha-se com alterações solicitadas"/>
    <d v="1899-12-30T01:29:00"/>
    <x v="107"/>
    <d v="1899-12-31T00:00:00"/>
    <s v="16:14"/>
  </r>
  <r>
    <x v="0"/>
    <s v="1247/2016"/>
    <x v="0"/>
    <s v="ASSISEG_ORIGI"/>
    <s v="SESEG_Atualiz"/>
    <x v="2"/>
    <x v="1"/>
    <d v="2016-03-02T17:43:00"/>
    <d v="2016-03-14T12:45:00"/>
    <s v="Para anexar certidões atualizadas."/>
    <d v="1900-01-10T19:02:00"/>
    <x v="108"/>
    <d v="1900-01-08T00:00:00"/>
    <s v="17:43"/>
  </r>
  <r>
    <x v="0"/>
    <s v="1247/2016"/>
    <x v="0"/>
    <s v="CIP_ORIGI"/>
    <s v="CIP_Atualiz"/>
    <x v="3"/>
    <x v="1"/>
    <d v="2016-03-14T12:45:00"/>
    <d v="2016-03-21T17:12:00"/>
    <s v="Para continuidade ao processo"/>
    <d v="1900-01-06T04:27:00"/>
    <x v="109"/>
    <d v="1900-01-05T00:00:00"/>
    <s v="12:45"/>
  </r>
  <r>
    <x v="0"/>
    <s v="1247/2016"/>
    <x v="0"/>
    <s v="ASSISEG_ORIGI"/>
    <s v="SESEG_Atualiz"/>
    <x v="2"/>
    <x v="1"/>
    <d v="2016-03-21T17:12:00"/>
    <d v="2016-04-14T15:04:00"/>
    <s v="análise"/>
    <d v="1900-01-22T21:52:00"/>
    <x v="110"/>
    <n v="-5"/>
    <s v="17:12"/>
  </r>
  <r>
    <x v="0"/>
    <s v="1247/2016"/>
    <x v="0"/>
    <s v="CSTA_ORIGI"/>
    <s v="CSTA_Atualiz"/>
    <x v="17"/>
    <x v="1"/>
    <d v="2016-04-14T15:04:00"/>
    <d v="2016-04-19T13:22:00"/>
    <s v="Para autorizar contratação"/>
    <d v="1900-01-03T22:18:00"/>
    <x v="111"/>
    <d v="1900-01-03T00:00:00"/>
    <s v="15:4"/>
  </r>
  <r>
    <x v="0"/>
    <s v="1247/2016"/>
    <x v="0"/>
    <s v="SECADM_ORIGI"/>
    <s v="SECADM_Atualiz"/>
    <x v="4"/>
    <x v="0"/>
    <d v="2016-04-19T13:22:00"/>
    <d v="2016-04-19T16:01:00"/>
    <s v="Para prosseguimento do pedido."/>
    <d v="1899-12-30T02:39:00"/>
    <x v="32"/>
    <d v="1899-12-31T00:00:00"/>
    <s v="13:22"/>
  </r>
  <r>
    <x v="0"/>
    <s v="1247/2016"/>
    <x v="0"/>
    <s v="CSTA_ORIGI"/>
    <s v="CSTA_Atualiz"/>
    <x v="17"/>
    <x v="1"/>
    <d v="2016-04-19T16:01:00"/>
    <d v="2016-04-19T18:56:00"/>
    <s v="Em devolução a pedido."/>
    <d v="1899-12-30T02:55:00"/>
    <x v="112"/>
    <d v="1899-12-31T00:00:00"/>
    <s v="16:1"/>
  </r>
  <r>
    <x v="0"/>
    <s v="1247/2016"/>
    <x v="0"/>
    <s v="ASSISEG_ORIGI"/>
    <s v="SESEG_Atualiz"/>
    <x v="2"/>
    <x v="1"/>
    <d v="2016-04-19T18:56:00"/>
    <d v="2016-06-27T14:17:00"/>
    <s v="Desconsiderar o DOC/PAD n.º 073165/2016 e outras providências."/>
    <d v="1900-03-08T19:21:00"/>
    <x v="113"/>
    <d v="1900-01-05T00:00:00"/>
    <s v="18:56"/>
  </r>
  <r>
    <x v="0"/>
    <s v="1247/2016"/>
    <x v="0"/>
    <s v="020ZE_ORIGI"/>
    <s v="020ZE_Atualiz"/>
    <x v="23"/>
    <x v="0"/>
    <d v="2016-06-27T14:17:00"/>
    <d v="2016-06-27T16:38:00"/>
    <s v="Para informar"/>
    <d v="1899-12-30T02:21:00"/>
    <x v="114"/>
    <d v="1899-12-31T00:00:00"/>
    <s v="14:17"/>
  </r>
  <r>
    <x v="0"/>
    <s v="1247/2016"/>
    <x v="0"/>
    <s v="ASSISEG_ORIGI"/>
    <s v="SESEG_Atualiz"/>
    <x v="2"/>
    <x v="1"/>
    <d v="2016-06-27T16:38:00"/>
    <d v="2016-07-05T18:48:00"/>
    <s v="Para manutenção do contrato."/>
    <d v="1900-01-07T02:10:00"/>
    <x v="115"/>
    <n v="-17"/>
    <s v="16:38"/>
  </r>
  <r>
    <x v="0"/>
    <s v="1247/2016"/>
    <x v="0"/>
    <s v="CSTA_ORIGI"/>
    <s v="CSTA_Atualiz"/>
    <x v="17"/>
    <x v="1"/>
    <d v="2016-07-05T18:48:00"/>
    <d v="2016-07-21T14:38:00"/>
    <s v="Para análise"/>
    <d v="1900-01-14T19:50:00"/>
    <x v="116"/>
    <d v="1900-01-12T00:00:00"/>
    <s v="18:48"/>
  </r>
  <r>
    <x v="0"/>
    <s v="1247/2016"/>
    <x v="0"/>
    <s v="ASSISEG_ORIGI"/>
    <s v="SESEG_Atualiz"/>
    <x v="2"/>
    <x v="1"/>
    <d v="2016-07-21T14:38:00"/>
    <d v="2016-07-26T19:15:00"/>
    <s v="Para providências."/>
    <d v="1900-01-04T04:37:00"/>
    <x v="117"/>
    <d v="1900-01-03T00:00:00"/>
    <s v="14:38"/>
  </r>
  <r>
    <x v="0"/>
    <s v="1247/2016"/>
    <x v="0"/>
    <s v="CSTA_ORIGI"/>
    <s v="CSTA_Atualiz"/>
    <x v="17"/>
    <x v="1"/>
    <d v="2016-07-26T19:15:00"/>
    <d v="2016-07-30T11:49:00"/>
    <s v="Para continuidade com o termo de referência readequado conforme solicitação documento nº 143764/20"/>
    <d v="1900-01-02T16:34:00"/>
    <x v="118"/>
    <d v="1900-01-03T00:00:00"/>
    <s v="19:15"/>
  </r>
  <r>
    <x v="0"/>
    <s v="1247/2016"/>
    <x v="0"/>
    <s v="CLC_ORIGI"/>
    <s v="CLC_Atualiz"/>
    <x v="8"/>
    <x v="0"/>
    <d v="2016-07-30T11:49:00"/>
    <d v="2016-08-01T18:27:00"/>
    <s v="Para prosseguimento."/>
    <d v="1900-01-01T06:38:00"/>
    <x v="119"/>
    <n v="-22"/>
    <s v="11:49"/>
  </r>
  <r>
    <x v="0"/>
    <s v="1247/2016"/>
    <x v="0"/>
    <s v="SPO_ORIGI"/>
    <s v="SPO_Atualiz"/>
    <x v="5"/>
    <x v="0"/>
    <d v="2016-08-01T18:27:00"/>
    <d v="2016-08-02T14:12:00"/>
    <s v="Para informar disponibilidade orçamentária."/>
    <d v="1899-12-30T19:45:00"/>
    <x v="120"/>
    <d v="1900-01-01T00:00:00"/>
    <s v="18:27"/>
  </r>
  <r>
    <x v="0"/>
    <s v="1247/2016"/>
    <x v="0"/>
    <s v="CO_ORIGI"/>
    <s v="CO_Atualiz"/>
    <x v="6"/>
    <x v="0"/>
    <d v="2016-08-02T14:12:00"/>
    <d v="2016-08-02T14:32:00"/>
    <s v="Com a informação de disponibilidade"/>
    <d v="1899-12-30T00:20:00"/>
    <x v="121"/>
    <d v="1899-12-31T00:00:00"/>
    <s v="14:12"/>
  </r>
  <r>
    <x v="0"/>
    <s v="1247/2016"/>
    <x v="0"/>
    <s v="SECOFC_ORIGI"/>
    <s v="SECOFC_Atualiz"/>
    <x v="7"/>
    <x v="0"/>
    <d v="2016-08-02T14:32:00"/>
    <d v="2016-08-02T15:38:00"/>
    <s v="Segue para ciência e encaminhamento à Coordenadoria de Licitações e Contratos para as demais provid."/>
    <d v="1899-12-30T01:06:00"/>
    <x v="122"/>
    <d v="1899-12-31T00:00:00"/>
    <s v="14:32"/>
  </r>
  <r>
    <x v="0"/>
    <s v="1247/2016"/>
    <x v="0"/>
    <s v="CLC_ORIGI"/>
    <s v="CLC_Atualiz"/>
    <x v="8"/>
    <x v="0"/>
    <d v="2016-08-02T15:38:00"/>
    <d v="2016-08-02T18:51:00"/>
    <s v="Com informação de disponibilidade orçamentária, para demais providências."/>
    <d v="1899-12-30T03:13:00"/>
    <x v="123"/>
    <d v="1899-12-31T00:00:00"/>
    <s v="15:38"/>
  </r>
  <r>
    <x v="0"/>
    <s v="1247/2016"/>
    <x v="0"/>
    <s v="SC_ORIGI"/>
    <s v="SC_Atualiz"/>
    <x v="9"/>
    <x v="0"/>
    <d v="2016-08-02T18:51:00"/>
    <d v="2016-08-09T16:57:00"/>
    <s v="Para elaborar Termo de Dispensa de Licitação, com fulcro no art. 24, II, da L8666/93."/>
    <d v="1900-01-05T22:06:00"/>
    <x v="124"/>
    <d v="1900-01-05T00:00:00"/>
    <s v="18:51"/>
  </r>
  <r>
    <x v="0"/>
    <s v="1247/2016"/>
    <x v="0"/>
    <s v="CLC_ORIGI"/>
    <s v="CLC_Atualiz"/>
    <x v="8"/>
    <x v="0"/>
    <d v="2016-08-09T16:57:00"/>
    <d v="2016-08-10T18:44:00"/>
    <s v="Termo de dispensa de licitação"/>
    <d v="1899-12-31T01:47:00"/>
    <x v="125"/>
    <d v="1900-01-01T00:00:00"/>
    <s v="16:57"/>
  </r>
  <r>
    <x v="0"/>
    <s v="1247/2016"/>
    <x v="0"/>
    <s v="SCON_ORIGI"/>
    <s v="SCON_Atualiz"/>
    <x v="10"/>
    <x v="0"/>
    <d v="2016-08-10T18:44:00"/>
    <d v="2016-08-29T15:40:00"/>
    <s v="Para elaborar minuta de contrato."/>
    <d v="1900-01-17T20:56:00"/>
    <x v="126"/>
    <d v="1900-01-13T00:00:00"/>
    <s v="18:44"/>
  </r>
  <r>
    <x v="0"/>
    <s v="1247/2016"/>
    <x v="0"/>
    <s v="CLC_ORIGI"/>
    <s v="CLC_Atualiz"/>
    <x v="8"/>
    <x v="0"/>
    <d v="2016-08-29T15:40:00"/>
    <d v="2016-08-31T19:09:00"/>
    <s v="Segue minuta do contrato para análise e cadastro no SICAF"/>
    <d v="1900-01-01T03:29:00"/>
    <x v="127"/>
    <d v="1900-01-02T00:00:00"/>
    <s v="15:40"/>
  </r>
  <r>
    <x v="0"/>
    <s v="1247/2016"/>
    <x v="0"/>
    <s v="SECGA_ORIGI"/>
    <s v="SECGA_Atualiz"/>
    <x v="20"/>
    <x v="0"/>
    <d v="2016-08-31T19:09:00"/>
    <d v="2016-09-02T18:05:00"/>
    <s v="À SECGA, para apreciação do Termo de Dispensa de Licitação 115/16 e designação de gestor do contrato"/>
    <d v="1899-12-31T22:56:00"/>
    <x v="128"/>
    <n v="-19"/>
    <s v="19:9"/>
  </r>
  <r>
    <x v="0"/>
    <s v="1247/2016"/>
    <x v="0"/>
    <s v="ASSDG_ORIGI"/>
    <s v="ASSDG_Atualiz"/>
    <x v="12"/>
    <x v="0"/>
    <d v="2016-09-02T18:05:00"/>
    <d v="2016-09-04T15:36:00"/>
    <s v="De acordo com a dispensa de licitação 115/2016."/>
    <d v="1899-12-31T21:31:00"/>
    <x v="129"/>
    <d v="1899-12-31T00:00:00"/>
    <s v="18:5"/>
  </r>
  <r>
    <x v="0"/>
    <s v="1247/2016"/>
    <x v="0"/>
    <s v="DG_ORIGI"/>
    <s v="DG_Atualiz"/>
    <x v="1"/>
    <x v="0"/>
    <d v="2016-09-04T15:36:00"/>
    <d v="2016-09-06T16:46:00"/>
    <s v="Para os devidos fins."/>
    <d v="1900-01-01T01:10:00"/>
    <x v="130"/>
    <d v="1900-01-01T00:00:00"/>
    <s v="15:36"/>
  </r>
  <r>
    <x v="0"/>
    <s v="1247/2016"/>
    <x v="0"/>
    <s v="CO_ORIGI"/>
    <s v="CO_Atualiz"/>
    <x v="6"/>
    <x v="0"/>
    <d v="2016-09-06T16:46:00"/>
    <d v="2016-09-06T17:01:00"/>
    <s v="para empenhar"/>
    <d v="1899-12-30T00:15:00"/>
    <x v="131"/>
    <d v="1899-12-31T00:00:00"/>
    <s v="16:46"/>
  </r>
  <r>
    <x v="0"/>
    <s v="1247/2016"/>
    <x v="0"/>
    <s v="ACO_ORIGI"/>
    <s v="ACO_Atualiz"/>
    <x v="13"/>
    <x v="0"/>
    <d v="2016-09-06T17:01:00"/>
    <d v="2016-09-08T16:52:00"/>
    <s v="Para emissão da Nota de Empenho."/>
    <d v="1899-12-31T23:51:00"/>
    <x v="132"/>
    <d v="1899-12-31T00:00:00"/>
    <s v="17:1"/>
  </r>
  <r>
    <x v="0"/>
    <s v="1247/2016"/>
    <x v="0"/>
    <s v="SECOFC_ORIGI"/>
    <s v="SECOFC_Atualiz"/>
    <x v="7"/>
    <x v="0"/>
    <d v="2016-09-08T16:52:00"/>
    <d v="2016-09-08T17:49:00"/>
    <s v="-"/>
    <d v="1899-12-30T00:57:00"/>
    <x v="133"/>
    <d v="1899-12-30T00:00:00"/>
    <s v="16:52"/>
  </r>
  <r>
    <x v="0"/>
    <s v="1247/2016"/>
    <x v="0"/>
    <s v="DG_ORIGI"/>
    <s v="DG_Atualiz"/>
    <x v="1"/>
    <x v="0"/>
    <d v="2016-09-08T16:52:00"/>
    <d v="2016-09-09T13:50:00"/>
    <s v="-"/>
    <d v="1899-12-30T20:58:00"/>
    <x v="134"/>
    <d v="1899-12-31T00:00:00"/>
    <s v="16:52"/>
  </r>
  <r>
    <x v="0"/>
    <s v="1247/2016"/>
    <x v="0"/>
    <s v="ACO_ORIGI"/>
    <s v="ACO_Atualiz"/>
    <x v="13"/>
    <x v="0"/>
    <d v="2016-09-09T13:50:00"/>
    <d v="2016-09-09T14:23:00"/>
    <s v="Conclusão de trâmite colaborativo"/>
    <d v="1899-12-30T00:33:00"/>
    <x v="69"/>
    <d v="1899-12-31T00:00:00"/>
    <s v="13:50"/>
  </r>
  <r>
    <x v="0"/>
    <s v="1247/2016"/>
    <x v="0"/>
    <s v="SAEO_ORIGI"/>
    <s v="SAEO_Atualiz"/>
    <x v="14"/>
    <x v="0"/>
    <d v="2016-09-09T14:23:00"/>
    <d v="2016-09-09T16:06:00"/>
    <s v="Para registros."/>
    <d v="1899-12-30T01:43:00"/>
    <x v="135"/>
    <d v="1899-12-31T00:00:00"/>
    <s v="14:23"/>
  </r>
  <r>
    <x v="0"/>
    <s v="1247/2016"/>
    <x v="0"/>
    <s v="CLC_ORIGI"/>
    <s v="CLC_Atualiz"/>
    <x v="8"/>
    <x v="0"/>
    <d v="2016-09-09T16:06:00"/>
    <d v="2016-09-09T20:37:00"/>
    <s v="Conforme item IV do documento nº 178915/2016."/>
    <d v="1899-12-30T04:31:00"/>
    <x v="136"/>
    <d v="1899-12-31T00:00:00"/>
    <s v="16:6"/>
  </r>
  <r>
    <x v="0"/>
    <s v="1247/2016"/>
    <x v="0"/>
    <s v="SC_ORIGI"/>
    <s v="SC_Atualiz"/>
    <x v="9"/>
    <x v="0"/>
    <d v="2016-09-09T20:37:00"/>
    <d v="2016-09-13T15:38:00"/>
    <s v="Para efetuar o registro no SIASG."/>
    <d v="1900-01-02T19:01:00"/>
    <x v="137"/>
    <d v="1900-01-02T00:00:00"/>
    <s v="20:37"/>
  </r>
  <r>
    <x v="0"/>
    <s v="1247/2016"/>
    <x v="0"/>
    <s v="CLC_ORIGI"/>
    <s v="CLC_Atualiz"/>
    <x v="8"/>
    <x v="0"/>
    <d v="2016-09-13T15:38:00"/>
    <d v="2016-09-14T19:08:00"/>
    <s v="LANÇAMENTO SIASG"/>
    <d v="1899-12-31T03:30:00"/>
    <x v="138"/>
    <d v="1900-01-01T00:00:00"/>
    <s v="15:38"/>
  </r>
  <r>
    <x v="0"/>
    <s v="1247/2016"/>
    <x v="0"/>
    <s v="SCON_ORIGI"/>
    <s v="SCON_Atualiz"/>
    <x v="10"/>
    <x v="0"/>
    <d v="2016-09-14T19:08:00"/>
    <d v="2016-09-28T15:15:00"/>
    <s v="Para emitir em definitivo o contrato."/>
    <d v="1900-01-12T20:07:00"/>
    <x v="139"/>
    <d v="1900-01-10T00:00:00"/>
    <s v="19:8"/>
  </r>
  <r>
    <x v="0"/>
    <s v="1247/2016"/>
    <x v="0"/>
    <s v="CLC_ORIGI"/>
    <s v="CLC_Atualiz"/>
    <x v="8"/>
    <x v="0"/>
    <d v="2016-09-28T15:15:00"/>
    <d v="2016-09-30T16:43:00"/>
    <s v="Concluídos os procedimentos de formalização do contrato nº 91/2016"/>
    <d v="1900-01-01T01:28:00"/>
    <x v="140"/>
    <d v="1900-01-02T00:00:00"/>
    <s v="15:15"/>
  </r>
  <r>
    <x v="0"/>
    <s v="8379/2014"/>
    <x v="0"/>
    <s v="155ZE_ORIGI"/>
    <s v="155ZE_Atualiz"/>
    <x v="24"/>
    <x v="0"/>
    <s v="-"/>
    <d v="2014-11-12T13:24:00"/>
    <s v="-"/>
    <d v="1899-12-30T00:00:00"/>
    <x v="42"/>
    <e v="#VALUE!"/>
    <e v="#VALUE!"/>
  </r>
  <r>
    <x v="0"/>
    <s v="8379/2014"/>
    <x v="0"/>
    <s v="ASSISEG_ORIGI"/>
    <s v="SESEG_Atualiz"/>
    <x v="2"/>
    <x v="1"/>
    <d v="2014-11-12T13:24:00"/>
    <d v="2014-12-14T10:55:00"/>
    <s v="para conhecimento"/>
    <d v="1900-01-30T21:31:00"/>
    <x v="141"/>
    <d v="1899-12-31T00:00:00"/>
    <s v="13:24"/>
  </r>
  <r>
    <x v="0"/>
    <s v="8379/2014"/>
    <x v="0"/>
    <s v="155ZE_ORIGI"/>
    <s v="155ZE_Atualiz"/>
    <x v="24"/>
    <x v="0"/>
    <d v="2014-12-14T10:55:00"/>
    <d v="2015-02-02T14:35:00"/>
    <s v="Encaminhem os três orçamentos com as respectivas certidões."/>
    <d v="1900-02-18T03:40:00"/>
    <x v="142"/>
    <d v="1900-08-13T00:00:00"/>
    <s v="10:55"/>
  </r>
  <r>
    <x v="0"/>
    <s v="8379/2014"/>
    <x v="0"/>
    <s v="ASSISEG_ORIGI"/>
    <s v="SESEG_Atualiz"/>
    <x v="2"/>
    <x v="1"/>
    <d v="2015-02-02T14:35:00"/>
    <d v="2015-02-04T17:32:00"/>
    <s v="PARA PROVIDÊNCIAS"/>
    <d v="1900-01-01T02:57:00"/>
    <x v="143"/>
    <d v="1900-01-02T00:00:00"/>
    <s v="14:35"/>
  </r>
  <r>
    <x v="0"/>
    <s v="8379/2014"/>
    <x v="0"/>
    <s v="CAA_ORIGI"/>
    <s v="CIP_Atualiz"/>
    <x v="3"/>
    <x v="1"/>
    <d v="2015-02-04T17:32:00"/>
    <d v="2015-02-06T17:54:00"/>
    <s v="Para apreciação"/>
    <d v="1900-01-01T00:22:00"/>
    <x v="144"/>
    <d v="1900-01-02T00:00:00"/>
    <s v="17:32"/>
  </r>
  <r>
    <x v="0"/>
    <s v="8379/2014"/>
    <x v="0"/>
    <s v="ASSISEG_ORIGI"/>
    <s v="SESEG_Atualiz"/>
    <x v="2"/>
    <x v="1"/>
    <d v="2015-02-06T17:54:00"/>
    <d v="2015-02-06T18:50:00"/>
    <s v="Para esclarecer."/>
    <d v="1899-12-30T00:56:00"/>
    <x v="145"/>
    <d v="1899-12-31T00:00:00"/>
    <s v="17:54"/>
  </r>
  <r>
    <x v="0"/>
    <s v="8379/2014"/>
    <x v="0"/>
    <s v="155ZE_ORIGI"/>
    <s v="155ZE_Atualiz"/>
    <x v="24"/>
    <x v="0"/>
    <d v="2015-02-06T18:50:00"/>
    <d v="2015-02-18T18:27:00"/>
    <s v="Para providência"/>
    <d v="1900-01-10T23:37:00"/>
    <x v="146"/>
    <d v="1900-01-06T00:00:00"/>
    <s v="18:50"/>
  </r>
  <r>
    <x v="0"/>
    <s v="8379/2014"/>
    <x v="0"/>
    <s v="ASSISEG_ORIGI"/>
    <s v="SESEG_Atualiz"/>
    <x v="2"/>
    <x v="1"/>
    <d v="2015-02-18T18:27:00"/>
    <d v="2015-02-20T18:12:00"/>
    <s v="para providências"/>
    <d v="1899-12-31T23:45:00"/>
    <x v="147"/>
    <d v="1900-01-02T00:00:00"/>
    <s v="18:27"/>
  </r>
  <r>
    <x v="0"/>
    <s v="8379/2014"/>
    <x v="0"/>
    <s v="155ZE_ORIGI"/>
    <s v="155ZE_Atualiz"/>
    <x v="24"/>
    <x v="0"/>
    <d v="2015-02-20T18:12:00"/>
    <d v="2015-03-12T15:23:00"/>
    <s v="Conforme documento retro"/>
    <d v="1900-01-18T21:11:00"/>
    <x v="148"/>
    <n v="-7"/>
    <s v="18:12"/>
  </r>
  <r>
    <x v="0"/>
    <s v="8379/2014"/>
    <x v="0"/>
    <s v="ASSISEG_ORIGI"/>
    <s v="SESEG_Atualiz"/>
    <x v="2"/>
    <x v="1"/>
    <d v="2015-03-12T15:23:00"/>
    <d v="2015-03-16T17:20:00"/>
    <s v="PARA PROSSEGUIMENTO"/>
    <d v="1900-01-03T01:57:00"/>
    <x v="149"/>
    <d v="1900-01-02T00:00:00"/>
    <s v="15:23"/>
  </r>
  <r>
    <x v="0"/>
    <s v="8379/2014"/>
    <x v="0"/>
    <s v="155ZE_ORIGI"/>
    <s v="155ZE_Atualiz"/>
    <x v="24"/>
    <x v="0"/>
    <d v="2015-03-16T17:20:00"/>
    <d v="2015-03-20T13:28:00"/>
    <s v="Para verificar"/>
    <d v="1900-01-02T20:08:00"/>
    <x v="150"/>
    <d v="1900-01-04T00:00:00"/>
    <s v="17:20"/>
  </r>
  <r>
    <x v="0"/>
    <s v="8379/2014"/>
    <x v="0"/>
    <s v="ASSISEG_ORIGI"/>
    <s v="SESEG_Atualiz"/>
    <x v="2"/>
    <x v="1"/>
    <d v="2015-03-20T13:28:00"/>
    <d v="2015-03-31T18:23:00"/>
    <s v="para andamento."/>
    <d v="1900-01-10T04:55:00"/>
    <x v="151"/>
    <d v="1900-01-07T00:00:00"/>
    <s v="13:28"/>
  </r>
  <r>
    <x v="0"/>
    <s v="8379/2014"/>
    <x v="0"/>
    <s v="CAA_ORIGI"/>
    <s v="CIP_Atualiz"/>
    <x v="3"/>
    <x v="1"/>
    <d v="2015-03-31T18:23:00"/>
    <d v="2015-04-07T14:28:00"/>
    <s v="Para análise"/>
    <d v="1900-01-05T20:05:00"/>
    <x v="152"/>
    <n v="-17"/>
    <s v="18:23"/>
  </r>
  <r>
    <x v="0"/>
    <s v="8379/2014"/>
    <x v="0"/>
    <s v="SECADM_ORIGI"/>
    <s v="SECADM_Atualiz"/>
    <x v="4"/>
    <x v="0"/>
    <d v="2015-04-07T14:28:00"/>
    <d v="2015-04-07T19:24:00"/>
    <s v="Para análise."/>
    <d v="1899-12-30T04:56:00"/>
    <x v="153"/>
    <d v="1899-12-31T00:00:00"/>
    <s v="14:28"/>
  </r>
  <r>
    <x v="0"/>
    <s v="8379/2014"/>
    <x v="0"/>
    <s v="SPO_ORIGI"/>
    <s v="SPO_Atualiz"/>
    <x v="5"/>
    <x v="0"/>
    <d v="2015-04-07T19:24:00"/>
    <d v="2015-04-10T20:15:00"/>
    <s v="solicito informar disponibilidade orçamentária visando a contratação por dispensa de licitação;"/>
    <d v="1900-01-02T00:51:00"/>
    <x v="154"/>
    <d v="1900-01-03T00:00:00"/>
    <s v="19:24"/>
  </r>
  <r>
    <x v="0"/>
    <s v="8379/2014"/>
    <x v="0"/>
    <s v="CO_ORIGI"/>
    <s v="CO_Atualiz"/>
    <x v="6"/>
    <x v="0"/>
    <d v="2015-04-10T20:15:00"/>
    <d v="2015-04-13T13:43:00"/>
    <s v="Com a informação."/>
    <d v="1900-01-01T17:28:00"/>
    <x v="155"/>
    <d v="1900-01-01T00:00:00"/>
    <s v="20:15"/>
  </r>
  <r>
    <x v="0"/>
    <s v="8379/2014"/>
    <x v="0"/>
    <s v="SECOFC_ORIGI"/>
    <s v="SECOFC_Atualiz"/>
    <x v="7"/>
    <x v="0"/>
    <d v="2015-04-13T13:43:00"/>
    <d v="2015-04-13T15:02:00"/>
    <s v="Para ciência e encaminhamento à Assessoria da Direção Geral, conforme documento número 057692/2015."/>
    <d v="1899-12-30T01:19:00"/>
    <x v="67"/>
    <d v="1899-12-31T00:00:00"/>
    <s v="13:43"/>
  </r>
  <r>
    <x v="0"/>
    <s v="8379/2014"/>
    <x v="0"/>
    <s v="CLC_ORIGI"/>
    <s v="CLC_Atualiz"/>
    <x v="8"/>
    <x v="0"/>
    <d v="2015-04-13T15:02:00"/>
    <d v="2015-04-14T15:41:00"/>
    <s v="Para demais procedimentos"/>
    <d v="1899-12-31T00:39:00"/>
    <x v="156"/>
    <d v="1900-01-01T00:00:00"/>
    <s v="15:2"/>
  </r>
  <r>
    <x v="0"/>
    <s v="8379/2014"/>
    <x v="0"/>
    <s v="SC_ORIGI"/>
    <s v="SC_Atualiz"/>
    <x v="9"/>
    <x v="0"/>
    <d v="2015-04-14T15:41:00"/>
    <d v="2015-05-08T17:36:00"/>
    <s v="Para elaborar o termo de dispensa de Licitação."/>
    <d v="1900-01-23T01:55:00"/>
    <x v="157"/>
    <n v="-5"/>
    <s v="15:41"/>
  </r>
  <r>
    <x v="0"/>
    <s v="8379/2014"/>
    <x v="0"/>
    <s v="CLC_ORIGI"/>
    <s v="CLC_Atualiz"/>
    <x v="8"/>
    <x v="0"/>
    <d v="2015-05-08T17:36:00"/>
    <d v="2015-05-12T15:41:00"/>
    <s v="Com a informação."/>
    <d v="1900-01-02T22:05:00"/>
    <x v="158"/>
    <d v="1900-01-02T00:00:00"/>
    <s v="17:36"/>
  </r>
  <r>
    <x v="0"/>
    <s v="8379/2014"/>
    <x v="0"/>
    <s v="SC_ORIGI"/>
    <s v="SC_Atualiz"/>
    <x v="9"/>
    <x v="0"/>
    <d v="2015-05-12T15:41:00"/>
    <d v="2015-05-14T18:37:00"/>
    <s v="Para retificação."/>
    <d v="1900-01-01T02:56:00"/>
    <x v="159"/>
    <d v="1900-01-02T00:00:00"/>
    <s v="15:41"/>
  </r>
  <r>
    <x v="0"/>
    <s v="8379/2014"/>
    <x v="0"/>
    <s v="CLC_ORIGI"/>
    <s v="CLC_Atualiz"/>
    <x v="8"/>
    <x v="0"/>
    <d v="2015-05-14T18:37:00"/>
    <d v="2015-05-14T20:43:00"/>
    <s v="Com a informação."/>
    <d v="1899-12-30T02:06:00"/>
    <x v="160"/>
    <d v="1899-12-31T00:00:00"/>
    <s v="18:37"/>
  </r>
  <r>
    <x v="0"/>
    <s v="8379/2014"/>
    <x v="0"/>
    <s v="SCON_ORIGI"/>
    <s v="SCON_Atualiz"/>
    <x v="10"/>
    <x v="0"/>
    <d v="2015-05-14T20:43:00"/>
    <d v="2015-05-20T16:18:00"/>
    <s v="Para elaborar minuta do contrato."/>
    <d v="1900-01-04T19:35:00"/>
    <x v="161"/>
    <d v="1900-01-04T00:00:00"/>
    <s v="20:43"/>
  </r>
  <r>
    <x v="0"/>
    <s v="8379/2014"/>
    <x v="0"/>
    <s v="CLC_ORIGI"/>
    <s v="CLC_Atualiz"/>
    <x v="8"/>
    <x v="0"/>
    <d v="2015-05-20T16:18:00"/>
    <d v="2015-05-22T19:58:00"/>
    <s v="Segue minuta para análise e, se de acorodo para empenho."/>
    <d v="1900-01-01T03:40:00"/>
    <x v="162"/>
    <d v="1900-01-02T00:00:00"/>
    <s v="16:18"/>
  </r>
  <r>
    <x v="0"/>
    <s v="8379/2014"/>
    <x v="0"/>
    <s v="SECADM_ORIGI"/>
    <s v="SECADM_Atualiz"/>
    <x v="4"/>
    <x v="0"/>
    <d v="2015-05-22T19:58:00"/>
    <d v="2015-05-25T19:00:00"/>
    <s v="Para autorizar o Termo de Dispensa de Licitação nº 069/15 e designar os fiscais/gestores da contratação."/>
    <d v="1900-01-01T23:02:00"/>
    <x v="163"/>
    <d v="1900-01-01T00:00:00"/>
    <s v="19:58"/>
  </r>
  <r>
    <x v="0"/>
    <s v="8379/2014"/>
    <x v="0"/>
    <s v="ASSDG_ORIGI"/>
    <s v="ASSDG_Atualiz"/>
    <x v="12"/>
    <x v="0"/>
    <d v="2015-05-25T19:00:00"/>
    <d v="2015-05-29T15:23:00"/>
    <s v="análise e demais encaminhamentos pertinentes"/>
    <d v="1900-01-02T20:23:00"/>
    <x v="164"/>
    <d v="1900-01-04T00:00:00"/>
    <s v="19:0"/>
  </r>
  <r>
    <x v="0"/>
    <s v="8379/2014"/>
    <x v="0"/>
    <s v="DG_ORIGI"/>
    <s v="DG_Atualiz"/>
    <x v="1"/>
    <x v="0"/>
    <d v="2015-05-29T15:23:00"/>
    <d v="2015-05-29T19:26:00"/>
    <s v="Para apreciação."/>
    <d v="1899-12-30T04:03:00"/>
    <x v="165"/>
    <d v="1899-12-31T00:00:00"/>
    <s v="15:23"/>
  </r>
  <r>
    <x v="0"/>
    <s v="8379/2014"/>
    <x v="0"/>
    <s v="CO_ORIGI"/>
    <s v="CO_Atualiz"/>
    <x v="6"/>
    <x v="0"/>
    <d v="2015-05-29T19:26:00"/>
    <d v="2015-05-29T19:53:00"/>
    <s v="Para empenhar."/>
    <d v="1899-12-30T00:27:00"/>
    <x v="166"/>
    <d v="1899-12-31T00:00:00"/>
    <s v="19:26"/>
  </r>
  <r>
    <x v="0"/>
    <s v="8379/2014"/>
    <x v="0"/>
    <s v="ACO_ORIGI"/>
    <s v="ACO_Atualiz"/>
    <x v="13"/>
    <x v="0"/>
    <d v="2015-05-29T19:53:00"/>
    <d v="2015-06-02T17:33:00"/>
    <s v="Para emissão da nota de empenho."/>
    <d v="1900-01-02T21:40:00"/>
    <x v="167"/>
    <n v="-19"/>
    <s v="19:53"/>
  </r>
  <r>
    <x v="0"/>
    <s v="8379/2014"/>
    <x v="0"/>
    <s v="SECOFC_ORIGI"/>
    <s v="SECOFC_Atualiz"/>
    <x v="7"/>
    <x v="0"/>
    <d v="2015-06-02T17:33:00"/>
    <d v="2015-06-02T18:14:00"/>
    <s v="-"/>
    <d v="1899-12-30T00:41:00"/>
    <x v="168"/>
    <d v="1899-12-31T00:00:00"/>
    <s v="17:33"/>
  </r>
  <r>
    <x v="0"/>
    <s v="8379/2014"/>
    <x v="0"/>
    <s v="DG_ORIGI"/>
    <s v="DG_Atualiz"/>
    <x v="1"/>
    <x v="0"/>
    <d v="2015-06-02T17:33:00"/>
    <d v="2015-06-02T18:21:00"/>
    <s v="-"/>
    <d v="1899-12-30T00:48:00"/>
    <x v="76"/>
    <d v="1899-12-31T00:00:00"/>
    <s v="17:33"/>
  </r>
  <r>
    <x v="0"/>
    <s v="8379/2014"/>
    <x v="0"/>
    <s v="ACO_ORIGI"/>
    <s v="ACO_Atualiz"/>
    <x v="13"/>
    <x v="0"/>
    <d v="2015-06-02T18:21:00"/>
    <d v="2015-06-02T18:38:00"/>
    <s v="Conclusão de trâmite colaborativo"/>
    <d v="1899-12-30T00:17:00"/>
    <x v="169"/>
    <d v="1899-12-31T00:00:00"/>
    <s v="18:21"/>
  </r>
  <r>
    <x v="0"/>
    <s v="8379/2014"/>
    <x v="0"/>
    <s v="SAEO_ORIGI"/>
    <s v="SAEO_Atualiz"/>
    <x v="14"/>
    <x v="0"/>
    <d v="2015-06-02T18:38:00"/>
    <d v="2015-06-02T19:13:00"/>
    <s v="Para registros."/>
    <d v="1899-12-30T00:35:00"/>
    <x v="170"/>
    <d v="1899-12-31T00:00:00"/>
    <s v="18:38"/>
  </r>
  <r>
    <x v="0"/>
    <s v="8379/2014"/>
    <x v="0"/>
    <s v="CLC_ORIGI"/>
    <s v="CLC_Atualiz"/>
    <x v="8"/>
    <x v="0"/>
    <d v="2015-06-02T19:13:00"/>
    <d v="2015-06-03T15:11:00"/>
    <s v="Conforme item IV do documento nº 099844/2015."/>
    <d v="1899-12-30T19:58:00"/>
    <x v="171"/>
    <d v="1900-01-01T00:00:00"/>
    <s v="19:13"/>
  </r>
  <r>
    <x v="0"/>
    <s v="8379/2014"/>
    <x v="0"/>
    <s v="SC_ORIGI"/>
    <s v="SC_Atualiz"/>
    <x v="9"/>
    <x v="0"/>
    <d v="2015-06-03T15:11:00"/>
    <d v="2015-06-03T15:58:00"/>
    <s v="Para efetuar o registro no SIASG."/>
    <d v="1899-12-30T00:47:00"/>
    <x v="172"/>
    <d v="1899-12-31T00:00:00"/>
    <s v="15:11"/>
  </r>
  <r>
    <x v="0"/>
    <s v="8379/2014"/>
    <x v="0"/>
    <s v="CLC_ORIGI"/>
    <s v="CLC_Atualiz"/>
    <x v="8"/>
    <x v="0"/>
    <d v="2015-06-03T15:58:00"/>
    <d v="2015-06-03T19:32:00"/>
    <s v="Com a informação."/>
    <d v="1899-12-30T03:34:00"/>
    <x v="173"/>
    <d v="1899-12-31T00:00:00"/>
    <s v="15:58"/>
  </r>
  <r>
    <x v="0"/>
    <s v="8379/2014"/>
    <x v="0"/>
    <s v="SCON_ORIGI"/>
    <s v="SCON_Atualiz"/>
    <x v="10"/>
    <x v="0"/>
    <d v="2015-06-03T19:32:00"/>
    <d v="2015-06-23T18:52:00"/>
    <s v="Para emitir em definitivo o contrato."/>
    <d v="1900-01-18T23:20:00"/>
    <x v="174"/>
    <d v="1900-01-13T00:00:00"/>
    <s v="19:32"/>
  </r>
  <r>
    <x v="0"/>
    <s v="8379/2014"/>
    <x v="0"/>
    <s v="CLC_ORIGI"/>
    <s v="CLC_Atualiz"/>
    <x v="8"/>
    <x v="0"/>
    <d v="2015-06-23T18:52:00"/>
    <d v="2015-06-24T15:23:00"/>
    <s v="Concluídos os procedimentos de formalização do Contrato nº 82/15, anexado o extrato de publicação"/>
    <d v="1899-12-30T20:31:00"/>
    <x v="175"/>
    <d v="1900-01-01T00:00:00"/>
    <s v="18:52"/>
  </r>
  <r>
    <x v="0"/>
    <s v="8379/2014"/>
    <x v="0"/>
    <s v="SAEO_ORIGI"/>
    <s v="SAEO_Atualiz"/>
    <x v="14"/>
    <x v="0"/>
    <d v="2015-06-24T15:23:00"/>
    <d v="2015-06-24T16:51:00"/>
    <s v="Para lançamentos e registros."/>
    <d v="1899-12-30T01:28:00"/>
    <x v="79"/>
    <d v="1899-12-31T00:00:00"/>
    <s v="15:23"/>
  </r>
  <r>
    <x v="0"/>
    <s v="2370/2014"/>
    <x v="0"/>
    <s v="147ZE_ORIGI"/>
    <s v="147ZE_Atualiz"/>
    <x v="25"/>
    <x v="0"/>
    <s v="-"/>
    <d v="2014-04-09T16:20:00"/>
    <s v="-"/>
    <d v="1899-12-30T00:00:00"/>
    <x v="42"/>
    <e v="#VALUE!"/>
    <e v="#VALUE!"/>
  </r>
  <r>
    <x v="0"/>
    <s v="2370/2014"/>
    <x v="0"/>
    <s v="ASSISEG_ORIGI"/>
    <s v="SESEG_Atualiz"/>
    <x v="2"/>
    <x v="1"/>
    <d v="2014-04-09T16:20:00"/>
    <d v="2014-04-23T13:57:00"/>
    <s v="Para apreciação."/>
    <d v="1900-01-12T21:37:00"/>
    <x v="176"/>
    <d v="1900-01-06T00:00:00"/>
    <s v="16:20"/>
  </r>
  <r>
    <x v="0"/>
    <s v="2370/2014"/>
    <x v="0"/>
    <s v="147ZE_ORIGI"/>
    <s v="147ZE_Atualiz"/>
    <x v="25"/>
    <x v="0"/>
    <d v="2014-04-23T13:57:00"/>
    <d v="2014-04-28T19:23:00"/>
    <s v="Para adequações conforme e-mail encaminhado nesta data."/>
    <d v="1900-01-04T05:26:00"/>
    <x v="177"/>
    <d v="1900-01-03T00:00:00"/>
    <s v="13:57"/>
  </r>
  <r>
    <x v="0"/>
    <s v="2370/2014"/>
    <x v="0"/>
    <s v="ASSISEG_ORIGI"/>
    <s v="SESEG_Atualiz"/>
    <x v="2"/>
    <x v="1"/>
    <d v="2014-04-28T19:23:00"/>
    <d v="2014-05-19T11:41:00"/>
    <s v="Devolutiva dos orçamentos readequados."/>
    <d v="1900-01-19T16:18:00"/>
    <x v="178"/>
    <n v="-8"/>
    <s v="19:23"/>
  </r>
  <r>
    <x v="0"/>
    <s v="2370/2014"/>
    <x v="0"/>
    <s v="CAA_ORIGI"/>
    <s v="CIP_Atualiz"/>
    <x v="3"/>
    <x v="1"/>
    <d v="2014-05-19T11:41:00"/>
    <d v="2014-05-20T16:17:00"/>
    <s v="Para análise"/>
    <d v="1899-12-31T04:36:00"/>
    <x v="179"/>
    <d v="1900-01-01T00:00:00"/>
    <s v="11:41"/>
  </r>
  <r>
    <x v="0"/>
    <s v="2370/2014"/>
    <x v="0"/>
    <s v="ASSISEG_ORIGI"/>
    <s v="SESEG_Atualiz"/>
    <x v="2"/>
    <x v="1"/>
    <d v="2014-05-20T16:17:00"/>
    <d v="2014-05-21T15:00:00"/>
    <s v="Para informar."/>
    <d v="1899-12-30T22:43:00"/>
    <x v="180"/>
    <d v="1900-01-01T00:00:00"/>
    <s v="16:17"/>
  </r>
  <r>
    <x v="0"/>
    <s v="2370/2014"/>
    <x v="0"/>
    <s v="CAA_ORIGI"/>
    <s v="CIP_Atualiz"/>
    <x v="3"/>
    <x v="1"/>
    <d v="2014-05-21T15:00:00"/>
    <d v="2014-05-22T15:04:00"/>
    <s v="Para análise e encaminhamento."/>
    <d v="1899-12-31T00:04:00"/>
    <x v="181"/>
    <d v="1900-01-01T00:00:00"/>
    <s v="15:0"/>
  </r>
  <r>
    <x v="0"/>
    <s v="2370/2014"/>
    <x v="0"/>
    <s v="SECADM_ORIGI"/>
    <s v="SECADM_Atualiz"/>
    <x v="4"/>
    <x v="0"/>
    <d v="2014-05-22T15:04:00"/>
    <d v="2014-05-22T19:17:00"/>
    <s v="Segue para os procedimentos necessários aos serviços de monitoramento do Fórum de Foz do Iguaçú."/>
    <d v="1899-12-30T04:13:00"/>
    <x v="182"/>
    <d v="1899-12-31T00:00:00"/>
    <s v="15:4"/>
  </r>
  <r>
    <x v="0"/>
    <s v="2370/2014"/>
    <x v="0"/>
    <s v="SPO_ORIGI"/>
    <s v="SPO_Atualiz"/>
    <x v="5"/>
    <x v="0"/>
    <d v="2014-05-22T19:17:00"/>
    <d v="2014-05-23T19:28:00"/>
    <s v="Solicito informar disponibilidade orçamentária"/>
    <d v="1899-12-31T00:11:00"/>
    <x v="183"/>
    <d v="1900-01-01T00:00:00"/>
    <s v="19:17"/>
  </r>
  <r>
    <x v="0"/>
    <s v="2370/2014"/>
    <x v="0"/>
    <s v="CO_ORIGI"/>
    <s v="CO_Atualiz"/>
    <x v="6"/>
    <x v="0"/>
    <d v="2014-05-23T19:28:00"/>
    <d v="2014-05-26T13:22:00"/>
    <s v="Com informação"/>
    <d v="1900-01-01T17:54:00"/>
    <x v="184"/>
    <d v="1900-01-01T00:00:00"/>
    <s v="19:28"/>
  </r>
  <r>
    <x v="0"/>
    <s v="2370/2014"/>
    <x v="0"/>
    <s v="SECOFC_ORIGI"/>
    <s v="SECOFC_Atualiz"/>
    <x v="7"/>
    <x v="0"/>
    <d v="2014-05-26T13:22:00"/>
    <d v="2014-05-26T14:29:00"/>
    <s v="Para ciência e encaminhamento."/>
    <d v="1899-12-30T01:07:00"/>
    <x v="185"/>
    <d v="1899-12-31T00:00:00"/>
    <s v="13:22"/>
  </r>
  <r>
    <x v="0"/>
    <s v="2370/2014"/>
    <x v="0"/>
    <s v="CLC_ORIGI"/>
    <s v="CLC_Atualiz"/>
    <x v="8"/>
    <x v="0"/>
    <d v="2014-05-26T14:29:00"/>
    <d v="2014-06-04T18:30:00"/>
    <s v="Para procedimentos."/>
    <d v="1900-01-08T04:01:00"/>
    <x v="186"/>
    <n v="-15"/>
    <s v="14:29"/>
  </r>
  <r>
    <x v="0"/>
    <s v="2370/2014"/>
    <x v="0"/>
    <s v="SC_ORIGI"/>
    <s v="SC_Atualiz"/>
    <x v="9"/>
    <x v="0"/>
    <d v="2014-06-04T18:30:00"/>
    <d v="2014-06-13T12:20:00"/>
    <s v="Para elaborar Termo de Dispensa de Licitação - art. 24, II, da Lei nº 8.666/93."/>
    <d v="1900-01-07T17:50:00"/>
    <x v="187"/>
    <d v="1900-01-07T00:00:00"/>
    <s v="18:30"/>
  </r>
  <r>
    <x v="0"/>
    <s v="2370/2014"/>
    <x v="0"/>
    <s v="CLC_ORIGI"/>
    <s v="CLC_Atualiz"/>
    <x v="8"/>
    <x v="0"/>
    <d v="2014-06-13T12:20:00"/>
    <d v="2014-06-18T18:25:00"/>
    <s v="com termo de dispensa"/>
    <d v="1900-01-04T06:05:00"/>
    <x v="188"/>
    <d v="1900-01-03T00:00:00"/>
    <s v="12:20"/>
  </r>
  <r>
    <x v="0"/>
    <s v="2370/2014"/>
    <x v="0"/>
    <s v="SCON_ORIGI"/>
    <s v="SCON_Atualiz"/>
    <x v="10"/>
    <x v="0"/>
    <d v="2014-06-18T18:25:00"/>
    <d v="2014-06-26T13:05:00"/>
    <s v="Para elaboração de minuta contratual."/>
    <d v="1900-01-06T18:40:00"/>
    <x v="189"/>
    <d v="1900-01-04T00:00:00"/>
    <s v="18:25"/>
  </r>
  <r>
    <x v="0"/>
    <s v="2370/2014"/>
    <x v="0"/>
    <s v="CLC_ORIGI"/>
    <s v="CLC_Atualiz"/>
    <x v="8"/>
    <x v="0"/>
    <d v="2014-06-26T13:05:00"/>
    <d v="2014-06-27T15:58:00"/>
    <s v="Segue minuta do contrato, para análise, com o aceite da empresa. Já considerando a adequação"/>
    <d v="1899-12-31T02:53:00"/>
    <x v="190"/>
    <d v="1900-01-01T00:00:00"/>
    <s v="13:5"/>
  </r>
  <r>
    <x v="0"/>
    <s v="2370/2014"/>
    <x v="0"/>
    <s v="SC_ORIGI"/>
    <s v="SC_Atualiz"/>
    <x v="9"/>
    <x v="0"/>
    <d v="2014-06-27T15:58:00"/>
    <d v="2014-06-27T18:57:00"/>
    <s v="Para adequação."/>
    <d v="1899-12-30T02:59:00"/>
    <x v="191"/>
    <d v="1899-12-31T00:00:00"/>
    <s v="15:58"/>
  </r>
  <r>
    <x v="0"/>
    <s v="2370/2014"/>
    <x v="0"/>
    <s v="CLC_ORIGI"/>
    <s v="CLC_Atualiz"/>
    <x v="8"/>
    <x v="0"/>
    <d v="2014-06-27T18:57:00"/>
    <d v="2014-06-30T19:39:00"/>
    <s v="Alterações no Termo de dispensa"/>
    <d v="1900-01-02T00:42:00"/>
    <x v="192"/>
    <d v="1900-01-01T00:00:00"/>
    <s v="18:57"/>
  </r>
  <r>
    <x v="0"/>
    <s v="2370/2014"/>
    <x v="0"/>
    <s v="SECADM_ORIGI"/>
    <s v="SECADM_Atualiz"/>
    <x v="4"/>
    <x v="0"/>
    <d v="2014-06-30T19:39:00"/>
    <d v="2014-07-01T19:47:00"/>
    <s v="Para autorizar a dispensa de licitação, na forma do art. 24, II, da Lei nº 8.666/93."/>
    <d v="1899-12-31T00:08:00"/>
    <x v="193"/>
    <n v="-22"/>
    <s v="19:39"/>
  </r>
  <r>
    <x v="0"/>
    <s v="2370/2014"/>
    <x v="0"/>
    <s v="ASSDG_ORIGI"/>
    <s v="ASSDG_Atualiz"/>
    <x v="12"/>
    <x v="0"/>
    <d v="2014-07-01T19:47:00"/>
    <d v="2014-07-05T16:23:00"/>
    <s v="Para análise da minuta contratual, após encaminhe-se à Direção Geral."/>
    <d v="1900-01-02T20:36:00"/>
    <x v="194"/>
    <d v="1900-01-03T00:00:00"/>
    <s v="19:47"/>
  </r>
  <r>
    <x v="0"/>
    <s v="2370/2014"/>
    <x v="0"/>
    <s v="DG_ORIGI"/>
    <s v="DG_Atualiz"/>
    <x v="1"/>
    <x v="0"/>
    <d v="2014-07-05T16:23:00"/>
    <d v="2014-07-07T17:28:00"/>
    <s v="Para apreciação."/>
    <d v="1900-01-01T01:05:00"/>
    <x v="195"/>
    <d v="1899-12-31T00:00:00"/>
    <s v="16:23"/>
  </r>
  <r>
    <x v="0"/>
    <s v="2370/2014"/>
    <x v="0"/>
    <s v="CLC_ORIGI"/>
    <s v="CLC_Atualiz"/>
    <x v="8"/>
    <x v="0"/>
    <d v="2014-07-07T17:28:00"/>
    <d v="2014-07-07T17:53:00"/>
    <s v="para publicação"/>
    <d v="1899-12-30T00:25:00"/>
    <x v="196"/>
    <d v="1899-12-31T00:00:00"/>
    <s v="17:28"/>
  </r>
  <r>
    <x v="0"/>
    <s v="2370/2014"/>
    <x v="0"/>
    <s v="CO_ORIGI"/>
    <s v="CO_Atualiz"/>
    <x v="6"/>
    <x v="0"/>
    <d v="2014-07-07T17:53:00"/>
    <d v="2014-07-07T18:39:00"/>
    <s v="À Coordenadoria de Orçamento Para empenhar."/>
    <d v="1899-12-30T00:46:00"/>
    <x v="197"/>
    <d v="1899-12-31T00:00:00"/>
    <s v="17:53"/>
  </r>
  <r>
    <x v="0"/>
    <s v="2370/2014"/>
    <x v="0"/>
    <s v="ACO_ORIGI"/>
    <s v="ACO_Atualiz"/>
    <x v="13"/>
    <x v="0"/>
    <d v="2014-07-07T18:39:00"/>
    <d v="2014-07-08T11:44:00"/>
    <s v="Para emissão de empenho"/>
    <d v="1899-12-30T17:05:00"/>
    <x v="198"/>
    <d v="1900-01-01T00:00:00"/>
    <s v="18:39"/>
  </r>
  <r>
    <x v="0"/>
    <s v="2370/2014"/>
    <x v="0"/>
    <s v="SECOFC_ORIGI"/>
    <s v="SECOFC_Atualiz"/>
    <x v="7"/>
    <x v="0"/>
    <d v="2014-07-08T11:44:00"/>
    <d v="2014-07-08T13:10:00"/>
    <s v="-"/>
    <d v="1899-12-30T01:26:00"/>
    <x v="199"/>
    <d v="1899-12-31T00:00:00"/>
    <s v="11:44"/>
  </r>
  <r>
    <x v="0"/>
    <s v="2370/2014"/>
    <x v="0"/>
    <s v="DG_ORIGI"/>
    <s v="DG_Atualiz"/>
    <x v="1"/>
    <x v="0"/>
    <d v="2014-07-08T11:44:00"/>
    <d v="2014-07-09T14:11:00"/>
    <s v="-"/>
    <d v="1899-12-31T02:27:00"/>
    <x v="200"/>
    <d v="1900-01-01T00:00:00"/>
    <s v="11:44"/>
  </r>
  <r>
    <x v="0"/>
    <s v="2370/2014"/>
    <x v="0"/>
    <s v="ACO_ORIGI"/>
    <s v="ACO_Atualiz"/>
    <x v="13"/>
    <x v="0"/>
    <d v="2014-07-09T14:11:00"/>
    <d v="2014-07-09T14:21:00"/>
    <s v="Conclusão de trâmite colaborativo"/>
    <d v="1899-12-30T00:10:00"/>
    <x v="201"/>
    <d v="1899-12-31T00:00:00"/>
    <s v="14:11"/>
  </r>
  <r>
    <x v="0"/>
    <s v="2370/2014"/>
    <x v="0"/>
    <s v="SAEO_ORIGI"/>
    <s v="SAEO_Atualiz"/>
    <x v="14"/>
    <x v="0"/>
    <d v="2014-07-09T14:21:00"/>
    <d v="2014-07-09T16:57:00"/>
    <s v="Para registros."/>
    <d v="1899-12-30T02:36:00"/>
    <x v="202"/>
    <d v="1899-12-31T00:00:00"/>
    <s v="14:21"/>
  </r>
  <r>
    <x v="0"/>
    <s v="2370/2014"/>
    <x v="0"/>
    <s v="CLC_ORIGI"/>
    <s v="CLC_Atualiz"/>
    <x v="8"/>
    <x v="0"/>
    <d v="2014-07-09T16:57:00"/>
    <d v="2014-07-10T14:44:00"/>
    <s v="Conforme item 2 do despacho doc.129470/14."/>
    <d v="1899-12-30T21:47:00"/>
    <x v="203"/>
    <d v="1900-01-01T00:00:00"/>
    <s v="16:57"/>
  </r>
  <r>
    <x v="0"/>
    <s v="2370/2014"/>
    <x v="0"/>
    <s v="SC_ORIGI"/>
    <s v="SC_Atualiz"/>
    <x v="9"/>
    <x v="0"/>
    <d v="2014-07-10T14:44:00"/>
    <d v="2014-07-15T13:01:00"/>
    <s v="Para registro no SIASG"/>
    <d v="1900-01-03T22:17:00"/>
    <x v="204"/>
    <d v="1900-01-03T00:00:00"/>
    <s v="14:44"/>
  </r>
  <r>
    <x v="0"/>
    <s v="2370/2014"/>
    <x v="0"/>
    <s v="SCON_ORIGI"/>
    <s v="SCON_Atualiz"/>
    <x v="10"/>
    <x v="0"/>
    <d v="2014-07-15T13:01:00"/>
    <d v="2014-07-28T18:02:00"/>
    <s v="Para emitir contrato."/>
    <d v="1900-01-12T05:01:00"/>
    <x v="205"/>
    <d v="1900-01-09T00:00:00"/>
    <s v="13:1"/>
  </r>
  <r>
    <x v="0"/>
    <s v="2370/2014"/>
    <x v="0"/>
    <s v="CLC_ORIGI"/>
    <s v="CLC_Atualiz"/>
    <x v="8"/>
    <x v="0"/>
    <d v="2014-07-28T18:02:00"/>
    <d v="2014-07-29T19:18:00"/>
    <s v="Concluídos os procedimentos referentes ao Contrato nº 102/14."/>
    <d v="1899-12-31T01:16:00"/>
    <x v="206"/>
    <d v="1900-01-01T00:00:00"/>
    <s v="18:2"/>
  </r>
  <r>
    <x v="0"/>
    <s v="2370/2014"/>
    <x v="0"/>
    <s v="SAEO_ORIGI"/>
    <s v="SAEO_Atualiz"/>
    <x v="14"/>
    <x v="0"/>
    <d v="2014-07-29T19:18:00"/>
    <d v="2014-07-30T15:04:00"/>
    <s v="Para lançamentos e registros"/>
    <d v="1899-12-30T19:46:00"/>
    <x v="207"/>
    <d v="1900-01-01T00:00:00"/>
    <s v="19:18"/>
  </r>
  <r>
    <x v="1"/>
    <s v="304/2016"/>
    <x v="1"/>
    <s v="SAPC_ORIGI"/>
    <s v="SAPC_Atualiz"/>
    <x v="26"/>
    <x v="0"/>
    <s v="-"/>
    <d v="2015-01-16T17:01:00"/>
    <s v="-"/>
    <d v="1899-12-30T00:00:00"/>
    <x v="42"/>
    <e v="#VALUE!"/>
    <e v="#VALUE!"/>
  </r>
  <r>
    <x v="1"/>
    <s v="304/2016"/>
    <x v="1"/>
    <s v="CAA_ORIGI"/>
    <s v="CIP_Atualiz"/>
    <x v="3"/>
    <x v="1"/>
    <d v="2015-01-16T17:01:00"/>
    <d v="2015-01-24T16:49:00"/>
    <s v="PARA APRECIAÇÃO"/>
    <d v="1900-01-06T23:48:00"/>
    <x v="208"/>
    <d v="1900-01-05T00:00:00"/>
    <s v="17:1"/>
  </r>
  <r>
    <x v="1"/>
    <s v="304/2016"/>
    <x v="1"/>
    <s v="SAPC_ORIGI"/>
    <s v="SAPC_Atualiz"/>
    <x v="26"/>
    <x v="0"/>
    <d v="2015-01-24T16:49:00"/>
    <d v="2015-02-19T16:36:00"/>
    <s v="informar"/>
    <d v="1900-01-24T23:47:00"/>
    <x v="209"/>
    <n v="-4"/>
    <s v="16:49"/>
  </r>
  <r>
    <x v="1"/>
    <s v="304/2016"/>
    <x v="1"/>
    <s v="CAA_ORIGI"/>
    <s v="CIP_Atualiz"/>
    <x v="3"/>
    <x v="1"/>
    <d v="2015-02-19T16:36:00"/>
    <d v="2015-02-24T14:34:00"/>
    <s v="para apreciação superior"/>
    <d v="1900-01-03T21:58:00"/>
    <x v="210"/>
    <d v="1900-01-03T00:00:00"/>
    <s v="16:36"/>
  </r>
  <r>
    <x v="1"/>
    <s v="304/2016"/>
    <x v="1"/>
    <s v="SAPC_ORIGI"/>
    <s v="SAPC_Atualiz"/>
    <x v="26"/>
    <x v="0"/>
    <d v="2015-02-24T14:34:00"/>
    <d v="2015-03-06T17:52:00"/>
    <s v="Para complementar."/>
    <d v="1900-01-09T03:18:00"/>
    <x v="211"/>
    <n v="-13"/>
    <s v="14:34"/>
  </r>
  <r>
    <x v="1"/>
    <s v="304/2016"/>
    <x v="1"/>
    <s v="CAA_ORIGI"/>
    <s v="CIP_Atualiz"/>
    <x v="3"/>
    <x v="1"/>
    <d v="2015-03-06T17:52:00"/>
    <d v="2015-03-12T15:54:00"/>
    <s v="Com as alterações solicitadas."/>
    <d v="1900-01-04T22:02:00"/>
    <x v="212"/>
    <d v="1900-01-04T00:00:00"/>
    <s v="17:52"/>
  </r>
  <r>
    <x v="1"/>
    <s v="304/2016"/>
    <x v="1"/>
    <s v="SAPC_ORIGI"/>
    <s v="SAPC_Atualiz"/>
    <x v="26"/>
    <x v="0"/>
    <d v="2015-03-12T15:54:00"/>
    <d v="2015-03-18T18:31:00"/>
    <s v="Para informar."/>
    <d v="1900-01-05T02:37:00"/>
    <x v="213"/>
    <d v="1900-01-04T00:00:00"/>
    <s v="15:54"/>
  </r>
  <r>
    <x v="1"/>
    <s v="304/2016"/>
    <x v="1"/>
    <s v="CAA_ORIGI"/>
    <s v="CIP_Atualiz"/>
    <x v="3"/>
    <x v="1"/>
    <d v="2015-03-18T18:31:00"/>
    <d v="2015-03-23T16:04:00"/>
    <s v="Para apreciação"/>
    <d v="1900-01-03T21:33:00"/>
    <x v="214"/>
    <d v="1900-01-03T00:00:00"/>
    <s v="18:31"/>
  </r>
  <r>
    <x v="1"/>
    <s v="304/2016"/>
    <x v="1"/>
    <s v="SECADM_ORIGI"/>
    <s v="SECADM_Atualiz"/>
    <x v="4"/>
    <x v="0"/>
    <d v="2015-03-23T16:04:00"/>
    <d v="2015-03-23T19:59:00"/>
    <s v="para orçamento"/>
    <d v="1899-12-30T03:55:00"/>
    <x v="215"/>
    <d v="1899-12-31T00:00:00"/>
    <s v="16:4"/>
  </r>
  <r>
    <x v="1"/>
    <s v="304/2016"/>
    <x v="1"/>
    <s v="CLC_ORIGI"/>
    <s v="CLC_Atualiz"/>
    <x v="8"/>
    <x v="0"/>
    <d v="2015-03-23T19:59:00"/>
    <d v="2015-03-24T13:58:00"/>
    <s v="Para verificar orçamentos."/>
    <d v="1899-12-30T17:59:00"/>
    <x v="216"/>
    <d v="1900-01-01T00:00:00"/>
    <s v="19:59"/>
  </r>
  <r>
    <x v="1"/>
    <s v="304/2016"/>
    <x v="1"/>
    <s v="SC_ORIGI"/>
    <s v="SC_Atualiz"/>
    <x v="9"/>
    <x v="0"/>
    <d v="2015-03-24T13:58:00"/>
    <d v="2015-05-13T12:21:00"/>
    <s v="Para orçar."/>
    <d v="1900-02-17T22:23:00"/>
    <x v="217"/>
    <n v="-8"/>
    <s v="13:58"/>
  </r>
  <r>
    <x v="1"/>
    <s v="304/2016"/>
    <x v="1"/>
    <s v="CLC_ORIGI"/>
    <s v="CLC_Atualiz"/>
    <x v="8"/>
    <x v="0"/>
    <d v="2015-05-13T12:21:00"/>
    <d v="2015-05-13T15:52:00"/>
    <s v="Segue Pesquisa de Preços, e orçamentos das empresas consultadas."/>
    <d v="1899-12-30T03:31:00"/>
    <x v="218"/>
    <d v="1899-12-31T00:00:00"/>
    <s v="12:21"/>
  </r>
  <r>
    <x v="1"/>
    <s v="304/2016"/>
    <x v="1"/>
    <s v="SPO_ORIGI"/>
    <s v="SPO_Atualiz"/>
    <x v="5"/>
    <x v="0"/>
    <d v="2015-05-13T15:52:00"/>
    <d v="2015-05-13T18:17:00"/>
    <s v="Para informar disponibilidade orçamentária."/>
    <d v="1899-12-30T02:25:00"/>
    <x v="219"/>
    <d v="1899-12-31T00:00:00"/>
    <s v="15:52"/>
  </r>
  <r>
    <x v="1"/>
    <s v="304/2016"/>
    <x v="1"/>
    <s v="SAPC_ORIGI"/>
    <s v="SAPC_Atualiz"/>
    <x v="26"/>
    <x v="0"/>
    <d v="2015-05-13T18:17:00"/>
    <d v="2015-05-14T17:59:00"/>
    <s v="Para ratificar a estimativa de execução para 2015."/>
    <d v="1899-12-30T23:42:00"/>
    <x v="220"/>
    <d v="1900-01-01T00:00:00"/>
    <s v="18:17"/>
  </r>
  <r>
    <x v="1"/>
    <s v="304/2016"/>
    <x v="1"/>
    <s v="SPO_ORIGI"/>
    <s v="SPO_Atualiz"/>
    <x v="5"/>
    <x v="0"/>
    <d v="2015-05-14T17:59:00"/>
    <d v="2015-05-14T18:56:00"/>
    <s v="Com a informação."/>
    <d v="1899-12-30T00:57:00"/>
    <x v="221"/>
    <d v="1899-12-31T00:00:00"/>
    <s v="17:59"/>
  </r>
  <r>
    <x v="1"/>
    <s v="304/2016"/>
    <x v="1"/>
    <s v="CO_ORIGI"/>
    <s v="CO_Atualiz"/>
    <x v="6"/>
    <x v="0"/>
    <d v="2015-05-14T18:56:00"/>
    <d v="2015-05-14T19:33:00"/>
    <s v="Com a informação."/>
    <d v="1899-12-30T00:37:00"/>
    <x v="222"/>
    <d v="1899-12-31T00:00:00"/>
    <s v="18:56"/>
  </r>
  <r>
    <x v="1"/>
    <s v="304/2016"/>
    <x v="1"/>
    <s v="SECOFC_ORIGI"/>
    <s v="SECOFC_Atualiz"/>
    <x v="7"/>
    <x v="0"/>
    <d v="2015-05-14T19:33:00"/>
    <d v="2015-05-15T16:53:00"/>
    <s v="Para ciência e encaminhamento."/>
    <d v="1899-12-30T21:20:00"/>
    <x v="223"/>
    <d v="1900-01-01T00:00:00"/>
    <s v="19:33"/>
  </r>
  <r>
    <x v="1"/>
    <s v="304/2016"/>
    <x v="1"/>
    <s v="CLC_ORIGI"/>
    <s v="CLC_Atualiz"/>
    <x v="8"/>
    <x v="0"/>
    <d v="2015-05-15T16:53:00"/>
    <d v="2015-05-15T19:29:00"/>
    <s v="Para procedimentos."/>
    <d v="1899-12-30T02:36:00"/>
    <x v="224"/>
    <d v="1899-12-31T00:00:00"/>
    <s v="16:53"/>
  </r>
  <r>
    <x v="1"/>
    <s v="304/2016"/>
    <x v="1"/>
    <s v="SC_ORIGI"/>
    <s v="SC_Atualiz"/>
    <x v="9"/>
    <x v="0"/>
    <d v="2015-05-15T19:29:00"/>
    <d v="2015-05-20T16:26:00"/>
    <s v="Para elaborar Termo de Abertura de Licitação."/>
    <d v="1900-01-03T20:57:00"/>
    <x v="225"/>
    <d v="1900-01-03T00:00:00"/>
    <s v="19:29"/>
  </r>
  <r>
    <x v="1"/>
    <s v="304/2016"/>
    <x v="1"/>
    <s v="CLC_ORIGI"/>
    <s v="CLC_Atualiz"/>
    <x v="8"/>
    <x v="0"/>
    <d v="2015-05-20T16:26:00"/>
    <d v="2015-05-20T18:31:00"/>
    <s v="Segue Termo de Abertura de Licitação"/>
    <d v="1899-12-30T02:05:00"/>
    <x v="226"/>
    <d v="1899-12-31T00:00:00"/>
    <s v="16:26"/>
  </r>
  <r>
    <x v="1"/>
    <s v="304/2016"/>
    <x v="1"/>
    <s v="SECADM_ORIGI"/>
    <s v="SECADM_Atualiz"/>
    <x v="4"/>
    <x v="0"/>
    <d v="2015-05-20T18:31:00"/>
    <d v="2015-05-20T20:35:00"/>
    <s v="Para autorizar o Termo de Abertura de Licitação."/>
    <d v="1899-12-30T02:04:00"/>
    <x v="227"/>
    <d v="1899-12-31T00:00:00"/>
    <s v="18:31"/>
  </r>
  <r>
    <x v="1"/>
    <s v="304/2016"/>
    <x v="1"/>
    <s v="CLC_ORIGI"/>
    <s v="CLC_Atualiz"/>
    <x v="8"/>
    <x v="0"/>
    <d v="2015-05-20T20:35:00"/>
    <d v="2015-05-21T14:55:00"/>
    <s v="Para elaboração da minuta do edital."/>
    <d v="1899-12-30T18:20:00"/>
    <x v="228"/>
    <d v="1900-01-01T00:00:00"/>
    <s v="20:35"/>
  </r>
  <r>
    <x v="1"/>
    <s v="304/2016"/>
    <x v="1"/>
    <s v="SLIC_ORIGI"/>
    <s v="SLIC_Atualiz"/>
    <x v="27"/>
    <x v="0"/>
    <d v="2015-05-21T14:55:00"/>
    <d v="2015-05-26T17:33:00"/>
    <s v="Para emissão do edital. À SCON Para emissão da minuta de contrato."/>
    <d v="1900-01-04T02:38:00"/>
    <x v="229"/>
    <d v="1900-01-03T00:00:00"/>
    <s v="14:55"/>
  </r>
  <r>
    <x v="1"/>
    <s v="304/2016"/>
    <x v="1"/>
    <s v="SCON_ORIGI"/>
    <s v="SCON_Atualiz"/>
    <x v="10"/>
    <x v="0"/>
    <d v="2015-05-26T17:33:00"/>
    <d v="2015-05-27T16:46:00"/>
    <s v="Para elaboração da minuta contratual - Anexo IV."/>
    <d v="1899-12-30T23:13:00"/>
    <x v="230"/>
    <d v="1900-01-01T00:00:00"/>
    <s v="17:33"/>
  </r>
  <r>
    <x v="1"/>
    <s v="304/2016"/>
    <x v="1"/>
    <s v="SLIC_ORIGI"/>
    <s v="SLIC_Atualiz"/>
    <x v="27"/>
    <x v="0"/>
    <d v="2015-05-27T16:46:00"/>
    <d v="2015-05-27T18:41:00"/>
    <s v="Inserida minuta contratual em campo próprio."/>
    <d v="1899-12-30T01:55:00"/>
    <x v="231"/>
    <d v="1899-12-31T00:00:00"/>
    <s v="16:46"/>
  </r>
  <r>
    <x v="1"/>
    <s v="304/2016"/>
    <x v="1"/>
    <s v="CLC_ORIGI"/>
    <s v="CLC_Atualiz"/>
    <x v="8"/>
    <x v="0"/>
    <d v="2015-05-27T18:41:00"/>
    <d v="2015-05-27T19:48:00"/>
    <s v="Para análise e encaminhamento."/>
    <d v="1899-12-30T01:07:00"/>
    <x v="49"/>
    <d v="1899-12-31T00:00:00"/>
    <s v="18:41"/>
  </r>
  <r>
    <x v="1"/>
    <s v="304/2016"/>
    <x v="1"/>
    <s v="SECADM_ORIGI"/>
    <s v="SECADM_Atualiz"/>
    <x v="4"/>
    <x v="0"/>
    <d v="2015-05-27T19:48:00"/>
    <d v="2015-05-28T19:16:00"/>
    <s v="À apreciação superior."/>
    <d v="1899-12-30T23:28:00"/>
    <x v="232"/>
    <d v="1900-01-01T00:00:00"/>
    <s v="19:48"/>
  </r>
  <r>
    <x v="1"/>
    <s v="304/2016"/>
    <x v="1"/>
    <s v="CAA_ORIGI"/>
    <s v="CIP_Atualiz"/>
    <x v="3"/>
    <x v="1"/>
    <d v="2015-05-28T19:16:00"/>
    <d v="2015-05-29T10:20:00"/>
    <s v="readequação do Projeto B ico"/>
    <d v="1899-12-30T15:04:00"/>
    <x v="233"/>
    <d v="1900-01-01T00:00:00"/>
    <s v="19:16"/>
  </r>
  <r>
    <x v="1"/>
    <s v="304/2016"/>
    <x v="1"/>
    <s v="SAPC_ORIGI"/>
    <s v="SAPC_Atualiz"/>
    <x v="26"/>
    <x v="0"/>
    <d v="2015-05-29T10:20:00"/>
    <d v="2015-05-29T13:11:00"/>
    <s v="Para adequar a redação do ANS - item 11."/>
    <d v="1899-12-30T02:51:00"/>
    <x v="234"/>
    <d v="1899-12-31T00:00:00"/>
    <s v="10:20"/>
  </r>
  <r>
    <x v="1"/>
    <s v="304/2016"/>
    <x v="1"/>
    <s v="SLIC_ORIGI"/>
    <s v="SLIC_Atualiz"/>
    <x v="27"/>
    <x v="0"/>
    <d v="2015-05-29T13:11:00"/>
    <d v="2015-06-01T18:40:00"/>
    <s v="Para ciência da retificação do projeto b ico."/>
    <d v="1900-01-02T05:29:00"/>
    <x v="235"/>
    <n v="-20"/>
    <s v="13:11"/>
  </r>
  <r>
    <x v="1"/>
    <s v="304/2016"/>
    <x v="1"/>
    <s v="CLC_ORIGI"/>
    <s v="CLC_Atualiz"/>
    <x v="8"/>
    <x v="0"/>
    <d v="2015-06-01T18:40:00"/>
    <d v="2015-06-01T20:20:00"/>
    <s v="Para análise e encaminhamento."/>
    <d v="1899-12-30T01:40:00"/>
    <x v="236"/>
    <d v="1899-12-31T00:00:00"/>
    <s v="18:40"/>
  </r>
  <r>
    <x v="1"/>
    <s v="304/2016"/>
    <x v="1"/>
    <s v="SECADM_ORIGI"/>
    <s v="SECADM_Atualiz"/>
    <x v="4"/>
    <x v="0"/>
    <d v="2015-06-01T20:20:00"/>
    <d v="2015-06-03T19:52:00"/>
    <s v="À apreciação superior."/>
    <d v="1899-12-31T23:32:00"/>
    <x v="237"/>
    <d v="1900-01-02T00:00:00"/>
    <s v="20:20"/>
  </r>
  <r>
    <x v="1"/>
    <s v="304/2016"/>
    <x v="1"/>
    <s v="CPL_ORIGI"/>
    <s v="CPL_Atualiz"/>
    <x v="11"/>
    <x v="0"/>
    <d v="2015-06-03T19:52:00"/>
    <d v="2015-06-05T15:30:00"/>
    <s v="análise e demais encaminhamentos pertinentes"/>
    <d v="1899-12-31T19:38:00"/>
    <x v="238"/>
    <d v="1900-01-01T00:00:00"/>
    <s v="19:52"/>
  </r>
  <r>
    <x v="1"/>
    <s v="304/2016"/>
    <x v="1"/>
    <s v="ASSDG_ORIGI"/>
    <s v="ASSDG_Atualiz"/>
    <x v="12"/>
    <x v="0"/>
    <d v="2015-06-05T15:30:00"/>
    <d v="2015-06-12T15:28:00"/>
    <s v="para análise e aprovação."/>
    <d v="1900-01-05T23:58:00"/>
    <x v="239"/>
    <d v="1900-01-05T00:00:00"/>
    <s v="15:30"/>
  </r>
  <r>
    <x v="1"/>
    <s v="304/2016"/>
    <x v="1"/>
    <s v="DG_ORIGI"/>
    <s v="DG_Atualiz"/>
    <x v="1"/>
    <x v="0"/>
    <d v="2015-06-12T15:28:00"/>
    <d v="2015-06-12T16:48:00"/>
    <s v="Para apreciação."/>
    <d v="1899-12-30T01:20:00"/>
    <x v="240"/>
    <d v="1899-12-31T00:00:00"/>
    <s v="15:28"/>
  </r>
  <r>
    <x v="1"/>
    <s v="304/2016"/>
    <x v="1"/>
    <s v="SLIC_ORIGI"/>
    <s v="SLIC_Atualiz"/>
    <x v="27"/>
    <x v="0"/>
    <d v="2015-06-12T16:48:00"/>
    <d v="2015-06-17T14:58:00"/>
    <s v="PARA PUBLICAÇÃO DO EDITAL"/>
    <d v="1900-01-03T22:10:00"/>
    <x v="241"/>
    <d v="1900-01-03T00:00:00"/>
    <s v="16:48"/>
  </r>
  <r>
    <x v="1"/>
    <s v="304/2016"/>
    <x v="1"/>
    <s v="CPL_ORIGI"/>
    <s v="CPL_Atualiz"/>
    <x v="11"/>
    <x v="0"/>
    <d v="2015-06-17T14:58:00"/>
    <d v="2015-06-17T18:20:00"/>
    <s v="Com edital e anexos, em definitivo, para assinatura."/>
    <d v="1899-12-30T03:22:00"/>
    <x v="242"/>
    <d v="1899-12-31T00:00:00"/>
    <s v="14:58"/>
  </r>
  <r>
    <x v="1"/>
    <s v="304/2016"/>
    <x v="1"/>
    <s v="SLIC_ORIGI"/>
    <s v="SLIC_Atualiz"/>
    <x v="27"/>
    <x v="0"/>
    <d v="2015-06-17T18:20:00"/>
    <d v="2015-06-18T15:27:00"/>
    <s v="Edital assinado."/>
    <d v="1899-12-30T21:07:00"/>
    <x v="243"/>
    <d v="1900-01-01T00:00:00"/>
    <s v="18:20"/>
  </r>
  <r>
    <x v="1"/>
    <s v="304/2016"/>
    <x v="1"/>
    <s v="CPL_ORIGI"/>
    <s v="CPL_Atualiz"/>
    <x v="11"/>
    <x v="0"/>
    <d v="2015-06-18T15:27:00"/>
    <d v="2015-06-24T15:19:00"/>
    <s v="Para aguardar a data de abertura do certame."/>
    <d v="1900-01-04T23:52:00"/>
    <x v="244"/>
    <d v="1900-01-04T00:00:00"/>
    <s v="15:27"/>
  </r>
  <r>
    <x v="1"/>
    <s v="304/2016"/>
    <x v="1"/>
    <s v="CAA_ORIGI"/>
    <s v="CIP_Atualiz"/>
    <x v="3"/>
    <x v="1"/>
    <d v="2015-06-24T15:19:00"/>
    <d v="2015-06-25T16:30:00"/>
    <s v="para manifestação e alterações, no que couber."/>
    <d v="1899-12-31T01:11:00"/>
    <x v="245"/>
    <d v="1900-01-01T00:00:00"/>
    <s v="15:19"/>
  </r>
  <r>
    <x v="1"/>
    <s v="304/2016"/>
    <x v="1"/>
    <s v="SAPC_ORIGI"/>
    <s v="SAPC_Atualiz"/>
    <x v="26"/>
    <x v="0"/>
    <d v="2015-06-25T16:30:00"/>
    <d v="2015-06-25T18:59:00"/>
    <s v="Informo que foi enviado email para consulta por escrito ao CREA."/>
    <d v="1899-12-30T02:29:00"/>
    <x v="246"/>
    <d v="1899-12-31T00:00:00"/>
    <s v="16:30"/>
  </r>
  <r>
    <x v="1"/>
    <s v="304/2016"/>
    <x v="1"/>
    <s v="CPL_ORIGI"/>
    <s v="CPL_Atualiz"/>
    <x v="11"/>
    <x v="0"/>
    <d v="2015-06-25T18:59:00"/>
    <d v="2015-06-25T19:14:00"/>
    <s v="A pedido. Atenciosamente,"/>
    <d v="1899-12-30T00:15:00"/>
    <x v="131"/>
    <d v="1899-12-31T00:00:00"/>
    <s v="18:59"/>
  </r>
  <r>
    <x v="1"/>
    <s v="304/2016"/>
    <x v="1"/>
    <s v="SAPC_ORIGI"/>
    <s v="SAPC_Atualiz"/>
    <x v="26"/>
    <x v="0"/>
    <d v="2015-06-25T19:14:00"/>
    <d v="2015-06-26T13:54:00"/>
    <s v="para manifestação."/>
    <d v="1899-12-30T18:40:00"/>
    <x v="247"/>
    <d v="1900-01-01T00:00:00"/>
    <s v="19:14"/>
  </r>
  <r>
    <x v="1"/>
    <s v="304/2016"/>
    <x v="1"/>
    <s v="CAA_ORIGI"/>
    <s v="CIP_Atualiz"/>
    <x v="3"/>
    <x v="1"/>
    <d v="2015-06-26T13:54:00"/>
    <d v="2015-06-26T14:24:00"/>
    <s v="Com as informações solicitadas."/>
    <d v="1899-12-30T00:30:00"/>
    <x v="248"/>
    <d v="1899-12-31T00:00:00"/>
    <s v="13:54"/>
  </r>
  <r>
    <x v="1"/>
    <s v="304/2016"/>
    <x v="1"/>
    <s v="CPL_ORIGI"/>
    <s v="CPL_Atualiz"/>
    <x v="11"/>
    <x v="0"/>
    <d v="2015-06-26T14:24:00"/>
    <d v="2015-06-26T14:33:00"/>
    <s v="Conforme doc. 119835, estamos aguardando resposta por escrito do CREA."/>
    <d v="1899-12-30T00:09:00"/>
    <x v="249"/>
    <d v="1899-12-31T00:00:00"/>
    <s v="14:24"/>
  </r>
  <r>
    <x v="1"/>
    <s v="304/2016"/>
    <x v="1"/>
    <s v="SLIC_ORIGI"/>
    <s v="SLIC_Atualiz"/>
    <x v="27"/>
    <x v="0"/>
    <d v="2015-06-26T14:33:00"/>
    <d v="2015-06-30T09:42:00"/>
    <s v="para suspender."/>
    <d v="1900-01-02T19:09:00"/>
    <x v="250"/>
    <d v="1900-01-02T00:00:00"/>
    <s v="14:33"/>
  </r>
  <r>
    <x v="1"/>
    <s v="304/2016"/>
    <x v="1"/>
    <s v="CPL_ORIGI"/>
    <s v="CPL_Atualiz"/>
    <x v="11"/>
    <x v="0"/>
    <d v="2015-06-30T09:42:00"/>
    <d v="2015-06-30T16:08:00"/>
    <s v="Em devolução."/>
    <d v="1899-12-30T06:26:00"/>
    <x v="251"/>
    <d v="1899-12-31T00:00:00"/>
    <s v="9:42"/>
  </r>
  <r>
    <x v="1"/>
    <s v="304/2016"/>
    <x v="1"/>
    <s v="CAA_ORIGI"/>
    <s v="CIP_Atualiz"/>
    <x v="3"/>
    <x v="1"/>
    <d v="2015-06-30T16:08:00"/>
    <d v="2015-07-01T14:58:00"/>
    <s v="Para aguardar manifestação do CREA"/>
    <d v="1899-12-30T22:50:00"/>
    <x v="252"/>
    <n v="-22"/>
    <s v="16:8"/>
  </r>
  <r>
    <x v="1"/>
    <s v="304/2016"/>
    <x v="1"/>
    <s v="SAPC_ORIGI"/>
    <s v="SAPC_Atualiz"/>
    <x v="26"/>
    <x v="0"/>
    <d v="2015-07-01T14:58:00"/>
    <d v="2015-07-10T17:21:00"/>
    <s v="Com base nas respostas do CREA à consulta realizada, não há razão para que se proceda alteração."/>
    <d v="1900-01-08T02:23:00"/>
    <x v="253"/>
    <d v="1900-01-07T00:00:00"/>
    <s v="14:58"/>
  </r>
  <r>
    <x v="1"/>
    <s v="304/2016"/>
    <x v="1"/>
    <s v="CAA_ORIGI"/>
    <s v="CIP_Atualiz"/>
    <x v="3"/>
    <x v="1"/>
    <d v="2015-07-10T17:21:00"/>
    <d v="2015-07-13T16:54:00"/>
    <s v="Com as alterações para apreciação superior. Atenciosamente,"/>
    <d v="1900-01-01T23:33:00"/>
    <x v="254"/>
    <d v="1900-01-01T00:00:00"/>
    <s v="17:21"/>
  </r>
  <r>
    <x v="1"/>
    <s v="304/2016"/>
    <x v="1"/>
    <s v="SAPC_ORIGI"/>
    <s v="SAPC_Atualiz"/>
    <x v="26"/>
    <x v="0"/>
    <d v="2015-07-13T16:54:00"/>
    <d v="2015-07-14T14:59:00"/>
    <s v="Para justificar as exigências pertinentes à habilitação."/>
    <d v="1899-12-30T22:05:00"/>
    <x v="255"/>
    <d v="1900-01-01T00:00:00"/>
    <s v="16:54"/>
  </r>
  <r>
    <x v="1"/>
    <s v="304/2016"/>
    <x v="1"/>
    <s v="CAA_ORIGI"/>
    <s v="CIP_Atualiz"/>
    <x v="3"/>
    <x v="1"/>
    <d v="2015-07-14T14:59:00"/>
    <d v="2015-07-15T13:35:00"/>
    <s v="Com as informações solicitadas."/>
    <d v="1899-12-30T22:36:00"/>
    <x v="256"/>
    <d v="1900-01-01T00:00:00"/>
    <s v="14:59"/>
  </r>
  <r>
    <x v="1"/>
    <s v="304/2016"/>
    <x v="1"/>
    <s v="SAPC_ORIGI"/>
    <s v="SAPC_Atualiz"/>
    <x v="26"/>
    <x v="0"/>
    <d v="2015-07-15T13:35:00"/>
    <d v="2015-08-21T18:09:00"/>
    <s v="Para adequações ao projeto b ico, conforme minuta anexada."/>
    <d v="1900-02-05T04:34:00"/>
    <x v="257"/>
    <d v="1900-01-04T00:00:00"/>
    <s v="13:35"/>
  </r>
  <r>
    <x v="1"/>
    <s v="304/2016"/>
    <x v="1"/>
    <s v="CAA_ORIGI"/>
    <s v="CIP_Atualiz"/>
    <x v="3"/>
    <x v="1"/>
    <d v="2015-08-21T18:09:00"/>
    <d v="2015-08-25T16:51:00"/>
    <s v="Para apreciação superior."/>
    <d v="1900-01-02T22:42:00"/>
    <x v="258"/>
    <d v="1900-01-02T00:00:00"/>
    <s v="18:9"/>
  </r>
  <r>
    <x v="1"/>
    <s v="304/2016"/>
    <x v="1"/>
    <s v="SAPC_ORIGI"/>
    <s v="SAPC_Atualiz"/>
    <x v="26"/>
    <x v="0"/>
    <d v="2015-08-25T16:51:00"/>
    <d v="2015-08-31T15:01:00"/>
    <s v="Para esclarecer."/>
    <d v="1900-01-04T22:10:00"/>
    <x v="259"/>
    <d v="1900-01-04T00:00:00"/>
    <s v="16:51"/>
  </r>
  <r>
    <x v="1"/>
    <s v="304/2016"/>
    <x v="1"/>
    <s v="CAA_ORIGI"/>
    <s v="CIP_Atualiz"/>
    <x v="3"/>
    <x v="1"/>
    <d v="2015-08-31T15:01:00"/>
    <d v="2015-09-01T14:41:00"/>
    <s v="Para análise e tramitação."/>
    <d v="1899-12-30T23:40:00"/>
    <x v="260"/>
    <n v="-21"/>
    <s v="15:1"/>
  </r>
  <r>
    <x v="1"/>
    <s v="304/2016"/>
    <x v="1"/>
    <s v="SECADM_ORIGI"/>
    <s v="SECADM_Atualiz"/>
    <x v="4"/>
    <x v="0"/>
    <d v="2015-09-01T14:41:00"/>
    <d v="2015-09-01T18:19:00"/>
    <s v="Para ciencia e encaminhamento."/>
    <d v="1899-12-30T03:38:00"/>
    <x v="261"/>
    <d v="1899-12-31T00:00:00"/>
    <s v="14:41"/>
  </r>
  <r>
    <x v="1"/>
    <s v="304/2016"/>
    <x v="1"/>
    <s v="CAA_ORIGI"/>
    <s v="CIP_Atualiz"/>
    <x v="3"/>
    <x v="1"/>
    <d v="2015-09-01T18:19:00"/>
    <d v="2015-09-02T12:57:00"/>
    <s v="a pedido"/>
    <d v="1899-12-30T18:38:00"/>
    <x v="262"/>
    <d v="1900-01-01T00:00:00"/>
    <s v="18:19"/>
  </r>
  <r>
    <x v="1"/>
    <s v="304/2016"/>
    <x v="1"/>
    <s v="SECADM_ORIGI"/>
    <s v="SECADM_Atualiz"/>
    <x v="4"/>
    <x v="0"/>
    <d v="2015-09-02T12:57:00"/>
    <d v="2015-09-03T19:21:00"/>
    <s v="Conforme desp 164146, houve alteração do projeto b ico."/>
    <d v="1899-12-31T06:24:00"/>
    <x v="263"/>
    <d v="1900-01-01T00:00:00"/>
    <s v="12:57"/>
  </r>
  <r>
    <x v="1"/>
    <s v="304/2016"/>
    <x v="1"/>
    <s v="CPL_ORIGI"/>
    <s v="CPL_Atualiz"/>
    <x v="11"/>
    <x v="0"/>
    <d v="2015-09-03T19:21:00"/>
    <d v="2015-09-03T20:01:00"/>
    <s v="providências pertinentes"/>
    <d v="1899-12-30T00:40:00"/>
    <x v="264"/>
    <d v="1899-12-31T00:00:00"/>
    <s v="19:21"/>
  </r>
  <r>
    <x v="1"/>
    <s v="304/2016"/>
    <x v="1"/>
    <s v="SLIC_ORIGI"/>
    <s v="SLIC_Atualiz"/>
    <x v="27"/>
    <x v="0"/>
    <d v="2015-09-03T20:01:00"/>
    <d v="2015-09-11T17:26:00"/>
    <s v="Para providências cabíveis."/>
    <d v="1900-01-06T21:25:00"/>
    <x v="265"/>
    <d v="1900-01-04T00:00:00"/>
    <s v="20:1"/>
  </r>
  <r>
    <x v="1"/>
    <s v="304/2016"/>
    <x v="1"/>
    <s v="CLC_ORIGI"/>
    <s v="CLC_Atualiz"/>
    <x v="8"/>
    <x v="0"/>
    <d v="2015-09-11T17:26:00"/>
    <d v="2015-09-15T18:31:00"/>
    <s v="A pedido."/>
    <d v="1900-01-03T01:05:00"/>
    <x v="266"/>
    <d v="1900-01-02T00:00:00"/>
    <s v="17:26"/>
  </r>
  <r>
    <x v="1"/>
    <s v="304/2016"/>
    <x v="1"/>
    <s v="SECADM_ORIGI"/>
    <s v="SECADM_Atualiz"/>
    <x v="4"/>
    <x v="0"/>
    <d v="2015-09-15T18:31:00"/>
    <d v="2015-09-15T19:48:00"/>
    <s v="com informação"/>
    <d v="1899-12-30T01:17:00"/>
    <x v="267"/>
    <d v="1899-12-31T00:00:00"/>
    <s v="18:31"/>
  </r>
  <r>
    <x v="1"/>
    <s v="304/2016"/>
    <x v="1"/>
    <s v="CAA_ORIGI"/>
    <s v="CIP_Atualiz"/>
    <x v="3"/>
    <x v="1"/>
    <d v="2015-09-15T19:48:00"/>
    <d v="2015-09-21T17:49:00"/>
    <s v="Para adequações visando atender ao despacho exarado pela CLC no doc. 173528 deste PAD."/>
    <d v="1900-01-04T22:01:00"/>
    <x v="268"/>
    <d v="1900-01-04T00:00:00"/>
    <s v="19:48"/>
  </r>
  <r>
    <x v="1"/>
    <s v="304/2016"/>
    <x v="1"/>
    <s v="SAPC_ORIGI"/>
    <s v="SAPC_Atualiz"/>
    <x v="26"/>
    <x v="0"/>
    <d v="2015-09-21T17:49:00"/>
    <d v="2015-10-01T17:50:00"/>
    <s v="Para adequações."/>
    <d v="1900-01-09T00:01:00"/>
    <x v="269"/>
    <n v="-14"/>
    <s v="17:49"/>
  </r>
  <r>
    <x v="1"/>
    <s v="304/2016"/>
    <x v="1"/>
    <s v="CAA_ORIGI"/>
    <s v="CIP_Atualiz"/>
    <x v="3"/>
    <x v="1"/>
    <d v="2015-10-01T17:50:00"/>
    <d v="2015-10-06T13:50:00"/>
    <s v="Encaminho para apreciação superior, com as alterações solicitadas. Atenciosamente,"/>
    <d v="1900-01-03T20:00:00"/>
    <x v="270"/>
    <d v="1900-01-03T00:00:00"/>
    <s v="17:50"/>
  </r>
  <r>
    <x v="1"/>
    <s v="304/2016"/>
    <x v="1"/>
    <s v="SECADM_ORIGI"/>
    <s v="SECADM_Atualiz"/>
    <x v="4"/>
    <x v="0"/>
    <d v="2015-10-06T13:50:00"/>
    <d v="2015-10-08T16:50:00"/>
    <s v="Para análise."/>
    <d v="1900-01-01T03:00:00"/>
    <x v="271"/>
    <d v="1900-01-02T00:00:00"/>
    <s v="13:50"/>
  </r>
  <r>
    <x v="1"/>
    <s v="304/2016"/>
    <x v="1"/>
    <s v="CLC_ORIGI"/>
    <s v="CLC_Atualiz"/>
    <x v="8"/>
    <x v="0"/>
    <d v="2015-10-08T16:50:00"/>
    <d v="2015-10-08T18:05:00"/>
    <s v="Segue o projeto b ico com as readequações."/>
    <d v="1899-12-30T01:15:00"/>
    <x v="272"/>
    <d v="1899-12-31T00:00:00"/>
    <s v="16:50"/>
  </r>
  <r>
    <x v="1"/>
    <s v="304/2016"/>
    <x v="1"/>
    <s v="SLIC_ORIGI"/>
    <s v="SLIC_Atualiz"/>
    <x v="27"/>
    <x v="0"/>
    <d v="2015-10-08T18:05:00"/>
    <d v="2015-10-16T16:09:00"/>
    <s v="Para readequar minuta do Edital."/>
    <d v="1900-01-06T22:04:00"/>
    <x v="273"/>
    <d v="1900-01-05T00:00:00"/>
    <s v="18:5"/>
  </r>
  <r>
    <x v="1"/>
    <s v="304/2016"/>
    <x v="1"/>
    <s v="SCON_ORIGI"/>
    <s v="SCON_Atualiz"/>
    <x v="10"/>
    <x v="0"/>
    <d v="2015-10-16T16:09:00"/>
    <d v="2015-10-20T17:15:00"/>
    <s v="Para adequações à minuta contratual."/>
    <d v="1900-01-03T01:06:00"/>
    <x v="274"/>
    <d v="1900-01-02T00:00:00"/>
    <s v="16:9"/>
  </r>
  <r>
    <x v="1"/>
    <s v="304/2016"/>
    <x v="1"/>
    <s v="SLIC_ORIGI"/>
    <s v="SLIC_Atualiz"/>
    <x v="27"/>
    <x v="0"/>
    <d v="2015-10-20T17:15:00"/>
    <d v="2015-10-20T19:54:00"/>
    <s v="Anexada minuta do contrato anexo IV e anexo IV-I"/>
    <d v="1899-12-30T02:39:00"/>
    <x v="32"/>
    <d v="1899-12-31T00:00:00"/>
    <s v="17:15"/>
  </r>
  <r>
    <x v="1"/>
    <s v="304/2016"/>
    <x v="1"/>
    <s v="CLC_ORIGI"/>
    <s v="CLC_Atualiz"/>
    <x v="8"/>
    <x v="0"/>
    <d v="2015-10-20T19:54:00"/>
    <d v="2015-10-21T19:50:00"/>
    <s v="Para encaminhamento."/>
    <d v="1899-12-30T23:56:00"/>
    <x v="275"/>
    <d v="1900-01-01T00:00:00"/>
    <s v="19:54"/>
  </r>
  <r>
    <x v="1"/>
    <s v="304/2016"/>
    <x v="1"/>
    <s v="SECADM_ORIGI"/>
    <s v="SECADM_Atualiz"/>
    <x v="4"/>
    <x v="0"/>
    <d v="2015-10-21T19:50:00"/>
    <d v="2015-10-21T20:35:00"/>
    <s v="Para análise."/>
    <d v="1899-12-30T00:45:00"/>
    <x v="276"/>
    <d v="1899-12-31T00:00:00"/>
    <s v="19:50"/>
  </r>
  <r>
    <x v="1"/>
    <s v="304/2016"/>
    <x v="1"/>
    <s v="CPL_ORIGI"/>
    <s v="CPL_Atualiz"/>
    <x v="11"/>
    <x v="0"/>
    <d v="2015-10-21T20:35:00"/>
    <d v="2015-10-22T19:29:00"/>
    <s v="análise e demais providências"/>
    <d v="1899-12-30T22:54:00"/>
    <x v="277"/>
    <d v="1900-01-01T00:00:00"/>
    <s v="20:35"/>
  </r>
  <r>
    <x v="1"/>
    <s v="304/2016"/>
    <x v="1"/>
    <s v="ASSDG_ORIGI"/>
    <s v="ASSDG_Atualiz"/>
    <x v="12"/>
    <x v="0"/>
    <d v="2015-10-22T19:29:00"/>
    <d v="2015-10-23T16:21:00"/>
    <s v="Para análise e aprovação."/>
    <d v="1899-12-30T20:52:00"/>
    <x v="278"/>
    <d v="1900-01-01T00:00:00"/>
    <s v="19:29"/>
  </r>
  <r>
    <x v="1"/>
    <s v="304/2016"/>
    <x v="1"/>
    <s v="SLIC_ORIGI"/>
    <s v="SLIC_Atualiz"/>
    <x v="27"/>
    <x v="0"/>
    <d v="2015-10-23T16:21:00"/>
    <d v="2015-10-26T16:28:00"/>
    <s v="A pedido."/>
    <d v="1900-01-02T00:07:00"/>
    <x v="279"/>
    <d v="1900-01-01T00:00:00"/>
    <s v="16:21"/>
  </r>
  <r>
    <x v="1"/>
    <s v="304/2016"/>
    <x v="1"/>
    <s v="ASSDG_ORIGI"/>
    <s v="ASSDG_Atualiz"/>
    <x v="12"/>
    <x v="0"/>
    <d v="2015-10-26T16:28:00"/>
    <d v="2015-10-27T16:12:00"/>
    <s v="Em devolução."/>
    <d v="1899-12-30T23:44:00"/>
    <x v="280"/>
    <d v="1900-01-01T00:00:00"/>
    <s v="16:28"/>
  </r>
  <r>
    <x v="1"/>
    <s v="304/2016"/>
    <x v="1"/>
    <s v="DG_ORIGI"/>
    <s v="DG_Atualiz"/>
    <x v="1"/>
    <x v="0"/>
    <d v="2015-10-27T16:12:00"/>
    <d v="2015-10-27T18:41:00"/>
    <s v="Com a análise da minuta do edital e seus anexos"/>
    <d v="1899-12-30T02:29:00"/>
    <x v="281"/>
    <d v="1899-12-31T00:00:00"/>
    <s v="16:12"/>
  </r>
  <r>
    <x v="1"/>
    <s v="304/2016"/>
    <x v="1"/>
    <s v="SLIC_ORIGI"/>
    <s v="SLIC_Atualiz"/>
    <x v="27"/>
    <x v="0"/>
    <d v="2015-10-27T18:41:00"/>
    <d v="2015-10-28T11:14:00"/>
    <s v="À Seção de Licitações."/>
    <d v="1899-12-30T16:33:00"/>
    <x v="282"/>
    <d v="1900-01-01T00:00:00"/>
    <s v="18:41"/>
  </r>
  <r>
    <x v="1"/>
    <s v="304/2016"/>
    <x v="1"/>
    <s v="CPL_ORIGI"/>
    <s v="CPL_Atualiz"/>
    <x v="11"/>
    <x v="0"/>
    <d v="2015-10-28T11:14:00"/>
    <d v="2015-10-28T14:09:00"/>
    <s v="Seguem edital e demais anexos, em definitivo, para assinaturas."/>
    <d v="1899-12-30T02:55:00"/>
    <x v="112"/>
    <d v="1899-12-31T00:00:00"/>
    <s v="11:14"/>
  </r>
  <r>
    <x v="1"/>
    <s v="304/2016"/>
    <x v="1"/>
    <s v="SLIC_ORIGI"/>
    <s v="SLIC_Atualiz"/>
    <x v="27"/>
    <x v="0"/>
    <d v="2015-10-28T14:09:00"/>
    <d v="2015-11-03T16:32:00"/>
    <s v="Edital assinado."/>
    <d v="1900-01-05T02:23:00"/>
    <x v="283"/>
    <n v="-19"/>
    <s v="14:9"/>
  </r>
  <r>
    <x v="1"/>
    <s v="304/2016"/>
    <x v="1"/>
    <s v="CPL_ORIGI"/>
    <s v="CPL_Atualiz"/>
    <x v="11"/>
    <x v="0"/>
    <d v="2015-11-03T16:32:00"/>
    <d v="2015-11-10T17:52:00"/>
    <s v="Para aguardar a data de abertura do certame - 12Nov2015."/>
    <d v="1900-01-06T01:20:00"/>
    <x v="284"/>
    <d v="1900-01-05T00:00:00"/>
    <s v="16:32"/>
  </r>
  <r>
    <x v="1"/>
    <s v="304/2016"/>
    <x v="1"/>
    <s v="CAA_ORIGI"/>
    <s v="CIP_Atualiz"/>
    <x v="3"/>
    <x v="1"/>
    <d v="2015-11-10T17:52:00"/>
    <d v="2015-11-11T16:46:00"/>
    <s v="Para manifestação."/>
    <d v="1899-12-30T22:54:00"/>
    <x v="285"/>
    <d v="1900-01-01T00:00:00"/>
    <s v="17:52"/>
  </r>
  <r>
    <x v="1"/>
    <s v="304/2016"/>
    <x v="1"/>
    <s v="CPL_ORIGI"/>
    <s v="CPL_Atualiz"/>
    <x v="11"/>
    <x v="0"/>
    <d v="2015-11-11T16:46:00"/>
    <d v="2015-11-12T17:08:00"/>
    <s v="análise"/>
    <d v="1899-12-31T00:22:00"/>
    <x v="286"/>
    <d v="1900-01-01T00:00:00"/>
    <s v="16:46"/>
  </r>
  <r>
    <x v="1"/>
    <s v="304/2016"/>
    <x v="1"/>
    <s v="ASSDG_ORIGI"/>
    <s v="ASSDG_Atualiz"/>
    <x v="12"/>
    <x v="0"/>
    <d v="2015-11-12T17:08:00"/>
    <d v="2015-11-12T18:29:00"/>
    <s v="para análise."/>
    <d v="1899-12-30T01:21:00"/>
    <x v="287"/>
    <d v="1899-12-31T00:00:00"/>
    <s v="17:8"/>
  </r>
  <r>
    <x v="1"/>
    <s v="304/2016"/>
    <x v="1"/>
    <s v="DG_ORIGI"/>
    <s v="DG_Atualiz"/>
    <x v="1"/>
    <x v="0"/>
    <d v="2015-11-12T18:29:00"/>
    <d v="2015-11-12T18:35:00"/>
    <s v="Para apreciação."/>
    <d v="1899-12-30T00:06:00"/>
    <x v="288"/>
    <d v="1899-12-31T00:00:00"/>
    <s v="18:29"/>
  </r>
  <r>
    <x v="1"/>
    <s v="304/2016"/>
    <x v="1"/>
    <s v="CPL_ORIGI"/>
    <s v="CPL_Atualiz"/>
    <x v="11"/>
    <x v="0"/>
    <d v="2015-11-12T18:35:00"/>
    <d v="2015-11-12T19:32:00"/>
    <s v="para dar continuidade."/>
    <d v="1899-12-30T00:57:00"/>
    <x v="133"/>
    <d v="1899-12-31T00:00:00"/>
    <s v="18:35"/>
  </r>
  <r>
    <x v="1"/>
    <s v="304/2016"/>
    <x v="1"/>
    <s v="SLIC_ORIGI"/>
    <s v="SLIC_Atualiz"/>
    <x v="27"/>
    <x v="0"/>
    <d v="2015-11-12T19:32:00"/>
    <d v="2015-11-13T14:20:00"/>
    <s v="Para anexar comprovante de suspensão no sistema comprasnet"/>
    <d v="1899-12-30T18:48:00"/>
    <x v="289"/>
    <d v="1900-01-01T00:00:00"/>
    <s v="19:32"/>
  </r>
  <r>
    <x v="1"/>
    <s v="304/2016"/>
    <x v="1"/>
    <s v="CPL_ORIGI"/>
    <s v="CPL_Atualiz"/>
    <x v="11"/>
    <x v="0"/>
    <d v="2015-11-13T14:20:00"/>
    <d v="2015-11-13T15:23:00"/>
    <s v="Edital com reabertura de prazo."/>
    <d v="1899-12-30T01:03:00"/>
    <x v="290"/>
    <d v="1899-12-31T00:00:00"/>
    <s v="14:20"/>
  </r>
  <r>
    <x v="1"/>
    <s v="304/2016"/>
    <x v="1"/>
    <s v="SLIC_ORIGI"/>
    <s v="SLIC_Atualiz"/>
    <x v="27"/>
    <x v="0"/>
    <d v="2015-11-13T15:23:00"/>
    <d v="2015-11-16T17:57:00"/>
    <s v="Edital assinado."/>
    <d v="1900-01-02T02:34:00"/>
    <x v="291"/>
    <d v="1900-01-01T00:00:00"/>
    <s v="15:23"/>
  </r>
  <r>
    <x v="1"/>
    <s v="304/2016"/>
    <x v="1"/>
    <s v="CPL_ORIGI"/>
    <s v="CPL_Atualiz"/>
    <x v="11"/>
    <x v="0"/>
    <d v="2015-11-16T17:57:00"/>
    <d v="2015-12-17T14:42:00"/>
    <s v="Para aguardar a data de abertura do certame - 26Nov2015 as 15hs."/>
    <d v="1900-01-29T20:45:00"/>
    <x v="292"/>
    <d v="1900-01-01T00:00:00"/>
    <s v="17:57"/>
  </r>
  <r>
    <x v="1"/>
    <s v="304/2016"/>
    <x v="1"/>
    <s v="ASSDG_ORIGI"/>
    <s v="ASSDG_Atualiz"/>
    <x v="12"/>
    <x v="0"/>
    <d v="2015-12-17T14:42:00"/>
    <d v="2015-12-17T18:45:00"/>
    <s v="para análise"/>
    <d v="1899-12-30T04:03:00"/>
    <x v="165"/>
    <d v="1899-12-31T00:00:00"/>
    <s v="14:42"/>
  </r>
  <r>
    <x v="1"/>
    <s v="304/2016"/>
    <x v="1"/>
    <s v="DG_ORIGI"/>
    <s v="DG_Atualiz"/>
    <x v="1"/>
    <x v="0"/>
    <d v="2015-12-17T18:45:00"/>
    <d v="2015-12-17T19:03:00"/>
    <s v="Com o parecer, para apreciação."/>
    <d v="1899-12-30T00:18:00"/>
    <x v="293"/>
    <d v="1899-12-31T00:00:00"/>
    <s v="18:45"/>
  </r>
  <r>
    <x v="1"/>
    <s v="304/2016"/>
    <x v="1"/>
    <s v="CPL_ORIGI"/>
    <s v="CPL_Atualiz"/>
    <x v="11"/>
    <x v="0"/>
    <d v="2015-12-17T19:03:00"/>
    <d v="2015-12-22T11:20:00"/>
    <s v="Para dar continuidade."/>
    <d v="1900-01-03T16:17:00"/>
    <x v="294"/>
    <d v="1900-01-01T00:00:00"/>
    <s v="19:3"/>
  </r>
  <r>
    <x v="1"/>
    <s v="304/2016"/>
    <x v="1"/>
    <s v="ASSDG_ORIGI"/>
    <s v="ASSDG_Atualiz"/>
    <x v="12"/>
    <x v="0"/>
    <d v="2015-12-22T11:20:00"/>
    <d v="2015-12-22T15:44:00"/>
    <s v="Para análise, homologação e adjudicação"/>
    <d v="1899-12-30T04:24:00"/>
    <x v="295"/>
    <d v="1899-12-30T00:00:00"/>
    <s v="11:20"/>
  </r>
  <r>
    <x v="1"/>
    <s v="304/2016"/>
    <x v="1"/>
    <s v="DG_ORIGI"/>
    <s v="DG_Atualiz"/>
    <x v="1"/>
    <x v="0"/>
    <d v="2015-12-22T15:44:00"/>
    <d v="2015-12-22T18:30:00"/>
    <s v="Com o parecer."/>
    <d v="1899-12-30T02:46:00"/>
    <x v="296"/>
    <d v="1899-12-30T00:00:00"/>
    <s v="15:44"/>
  </r>
  <r>
    <x v="1"/>
    <s v="304/2016"/>
    <x v="1"/>
    <s v="CO_ORIGI"/>
    <s v="CO_Atualiz"/>
    <x v="6"/>
    <x v="0"/>
    <d v="2015-12-22T18:30:00"/>
    <d v="2015-12-22T19:23:00"/>
    <s v="Para empenhar."/>
    <d v="1899-12-30T00:53:00"/>
    <x v="297"/>
    <d v="1899-12-30T00:00:00"/>
    <s v="18:30"/>
  </r>
  <r>
    <x v="1"/>
    <s v="304/2016"/>
    <x v="1"/>
    <s v="ACO_ORIGI"/>
    <s v="ACO_Atualiz"/>
    <x v="13"/>
    <x v="0"/>
    <d v="2015-12-22T19:23:00"/>
    <d v="2015-12-23T14:11:00"/>
    <s v="Para emissão de nota de empenho."/>
    <d v="1899-12-30T18:48:00"/>
    <x v="289"/>
    <d v="1899-12-30T00:00:00"/>
    <s v="19:23"/>
  </r>
  <r>
    <x v="1"/>
    <s v="304/2016"/>
    <x v="1"/>
    <s v="SECOFC_ORIGI"/>
    <s v="SECOFC_Atualiz"/>
    <x v="7"/>
    <x v="0"/>
    <d v="2015-12-23T14:11:00"/>
    <d v="2015-12-23T15:41:00"/>
    <s v="-"/>
    <d v="1899-12-30T01:30:00"/>
    <x v="35"/>
    <d v="1899-12-30T00:00:00"/>
    <s v="14:11"/>
  </r>
  <r>
    <x v="1"/>
    <s v="304/2016"/>
    <x v="1"/>
    <s v="DG_ORIGI"/>
    <s v="DG_Atualiz"/>
    <x v="1"/>
    <x v="0"/>
    <d v="2015-12-23T14:11:00"/>
    <d v="2015-12-23T16:44:00"/>
    <s v="-"/>
    <d v="1899-12-30T02:33:00"/>
    <x v="298"/>
    <d v="1899-12-30T00:00:00"/>
    <s v="14:11"/>
  </r>
  <r>
    <x v="1"/>
    <s v="304/2016"/>
    <x v="1"/>
    <s v="ACO_ORIGI"/>
    <s v="ACO_Atualiz"/>
    <x v="13"/>
    <x v="0"/>
    <d v="2015-12-23T16:44:00"/>
    <d v="2015-12-23T17:51:00"/>
    <s v="Conclusão de trâmite colaborativo"/>
    <d v="1899-12-30T01:07:00"/>
    <x v="49"/>
    <d v="1899-12-30T00:00:00"/>
    <s v="16:44"/>
  </r>
  <r>
    <x v="1"/>
    <s v="304/2016"/>
    <x v="1"/>
    <s v="SAEO_ORIGI"/>
    <s v="SAEO_Atualiz"/>
    <x v="14"/>
    <x v="0"/>
    <d v="2015-12-23T17:51:00"/>
    <d v="2015-12-23T20:50:00"/>
    <s v="Para registros."/>
    <d v="1899-12-30T02:59:00"/>
    <x v="191"/>
    <d v="1899-12-30T00:00:00"/>
    <s v="17:51"/>
  </r>
  <r>
    <x v="1"/>
    <s v="304/2016"/>
    <x v="1"/>
    <s v="SCON_ORIGI"/>
    <s v="SCON_Atualiz"/>
    <x v="10"/>
    <x v="0"/>
    <d v="2015-12-23T20:50:00"/>
    <d v="2016-01-19T16:37:00"/>
    <s v="Para formalização dos procedimentos contratuais."/>
    <d v="1900-01-25T19:47:00"/>
    <x v="299"/>
    <d v="1900-08-17T00:00:00"/>
    <s v="20:50"/>
  </r>
  <r>
    <x v="1"/>
    <s v="304/2016"/>
    <x v="1"/>
    <s v="CLC_ORIGI"/>
    <s v="CLC_Atualiz"/>
    <x v="8"/>
    <x v="0"/>
    <d v="2016-01-19T16:37:00"/>
    <d v="2016-01-19T17:48:00"/>
    <s v="Concluídos os procedimentos referentes ao Contrato nº 12/16."/>
    <d v="1899-12-30T01:11:00"/>
    <x v="300"/>
    <d v="1899-12-31T00:00:00"/>
    <s v="16:37"/>
  </r>
  <r>
    <x v="1"/>
    <s v="304/2016"/>
    <x v="1"/>
    <s v="SAEO_ORIGI"/>
    <s v="SAEO_Atualiz"/>
    <x v="14"/>
    <x v="0"/>
    <d v="2016-01-19T17:48:00"/>
    <d v="2016-01-21T13:27:00"/>
    <s v="Para lançamentos e registros."/>
    <d v="1899-12-31T19:39:00"/>
    <x v="301"/>
    <d v="1900-01-02T00:00:00"/>
    <s v="17:48"/>
  </r>
  <r>
    <x v="1"/>
    <s v="304/2016"/>
    <x v="1"/>
    <s v="SMOP_ORIGI"/>
    <s v="SMIC_Atualiz"/>
    <x v="28"/>
    <x v="1"/>
    <d v="2016-01-21T13:27:00"/>
    <d v="2016-01-22T18:01:00"/>
    <s v="Para informar."/>
    <d v="1899-12-31T04:34:00"/>
    <x v="302"/>
    <d v="1900-01-01T00:00:00"/>
    <s v="13:27"/>
  </r>
  <r>
    <x v="1"/>
    <s v="304/2016"/>
    <x v="1"/>
    <s v="SAPRE_ORIGI"/>
    <s v="SAPRE_Atualiz"/>
    <x v="29"/>
    <x v="1"/>
    <d v="2016-01-22T18:01:00"/>
    <d v="2016-01-28T16:53:00"/>
    <s v="Para verificar."/>
    <d v="1900-01-04T22:52:00"/>
    <x v="303"/>
    <d v="1900-01-04T00:00:00"/>
    <s v="18:1"/>
  </r>
  <r>
    <x v="1"/>
    <s v="304/2016"/>
    <x v="1"/>
    <s v="SAEO_ORIGI"/>
    <s v="SAEO_Atualiz"/>
    <x v="14"/>
    <x v="0"/>
    <d v="2016-01-28T16:53:00"/>
    <d v="2016-01-28T18:55:00"/>
    <s v="Com as informações de previsão de execução solicitadas."/>
    <d v="1899-12-30T02:02:00"/>
    <x v="304"/>
    <d v="1899-12-31T00:00:00"/>
    <s v="16:53"/>
  </r>
  <r>
    <x v="1"/>
    <s v="304/2016"/>
    <x v="1"/>
    <s v="SPO_ORIGI"/>
    <s v="SPO_Atualiz"/>
    <x v="5"/>
    <x v="0"/>
    <d v="2016-01-28T18:55:00"/>
    <d v="2016-01-29T15:45:00"/>
    <s v="DISP. ORÇAMENTÁRIA - EMISSÃO NE 2016 - CANCELAMENTO DE RP - SERV. DE LIMP. DE VIDROS EM ALTURA"/>
    <d v="1899-12-30T20:50:00"/>
    <x v="305"/>
    <d v="1900-01-01T00:00:00"/>
    <s v="18:55"/>
  </r>
  <r>
    <x v="1"/>
    <s v="304/2016"/>
    <x v="1"/>
    <s v="CO_ORIGI"/>
    <s v="CO_Atualiz"/>
    <x v="6"/>
    <x v="0"/>
    <d v="2016-01-29T15:45:00"/>
    <d v="2016-01-29T17:31:00"/>
    <s v="Com a informação de disponibilidade orçamentária."/>
    <d v="1899-12-30T01:46:00"/>
    <x v="306"/>
    <d v="1899-12-31T00:00:00"/>
    <s v="15:45"/>
  </r>
  <r>
    <x v="1"/>
    <s v="304/2016"/>
    <x v="1"/>
    <s v="SECOFC_ORIGI"/>
    <s v="SECOFC_Atualiz"/>
    <x v="7"/>
    <x v="0"/>
    <d v="2016-01-29T17:31:00"/>
    <d v="2016-01-29T18:06:00"/>
    <s v="Para ciência e encaminhamento."/>
    <d v="1899-12-30T00:35:00"/>
    <x v="170"/>
    <d v="1899-12-31T00:00:00"/>
    <s v="17:31"/>
  </r>
  <r>
    <x v="1"/>
    <s v="304/2016"/>
    <x v="1"/>
    <s v="DG_ORIGI"/>
    <s v="DG_Atualiz"/>
    <x v="1"/>
    <x v="0"/>
    <d v="2016-01-29T18:06:00"/>
    <d v="2016-01-29T19:53:00"/>
    <s v="Com solicitação de autorização."/>
    <d v="1899-12-30T01:47:00"/>
    <x v="307"/>
    <d v="1899-12-31T00:00:00"/>
    <s v="18:6"/>
  </r>
  <r>
    <x v="1"/>
    <s v="304/2016"/>
    <x v="1"/>
    <s v="CO_ORIGI"/>
    <s v="CO_Atualiz"/>
    <x v="6"/>
    <x v="0"/>
    <d v="2016-01-29T19:53:00"/>
    <d v="2016-02-01T14:38:00"/>
    <s v="para empenhar"/>
    <d v="1900-01-01T18:45:00"/>
    <x v="308"/>
    <n v="-19"/>
    <s v="19:53"/>
  </r>
  <r>
    <x v="1"/>
    <s v="304/2016"/>
    <x v="1"/>
    <s v="ACO_ORIGI"/>
    <s v="ACO_Atualiz"/>
    <x v="13"/>
    <x v="0"/>
    <d v="2016-02-01T14:38:00"/>
    <d v="2016-02-01T15:29:00"/>
    <s v="Para emissão de Nota de Empenho e cancelamento de saldo inscrito em Restos a Pagar."/>
    <d v="1899-12-30T00:51:00"/>
    <x v="309"/>
    <d v="1899-12-31T00:00:00"/>
    <s v="14:38"/>
  </r>
  <r>
    <x v="1"/>
    <s v="304/2016"/>
    <x v="1"/>
    <s v="DG_ORIGI"/>
    <s v="DG_Atualiz"/>
    <x v="1"/>
    <x v="0"/>
    <d v="2016-02-01T15:29:00"/>
    <d v="2016-02-02T15:41:00"/>
    <s v="Valor autorizado para emissão de nota de empenho difere"/>
    <d v="1899-12-31T00:12:00"/>
    <x v="310"/>
    <d v="1900-01-01T00:00:00"/>
    <s v="15:29"/>
  </r>
  <r>
    <x v="1"/>
    <s v="304/2016"/>
    <x v="1"/>
    <s v="CO_ORIGI"/>
    <s v="CO_Atualiz"/>
    <x v="6"/>
    <x v="0"/>
    <d v="2016-02-02T15:41:00"/>
    <d v="2016-02-02T17:02:00"/>
    <s v="Para emissão da nota de empenho."/>
    <d v="1899-12-30T01:21:00"/>
    <x v="287"/>
    <d v="1899-12-31T00:00:00"/>
    <s v="15:41"/>
  </r>
  <r>
    <x v="1"/>
    <s v="304/2016"/>
    <x v="1"/>
    <s v="ACO_ORIGI"/>
    <s v="ACO_Atualiz"/>
    <x v="13"/>
    <x v="0"/>
    <d v="2016-02-02T17:02:00"/>
    <d v="2016-02-02T19:06:00"/>
    <s v="Para emissão de uma nota de empenho e cancelamento de saldo inscrito em Restos a Pagar."/>
    <d v="1899-12-30T02:04:00"/>
    <x v="311"/>
    <d v="1899-12-31T00:00:00"/>
    <s v="17:2"/>
  </r>
  <r>
    <x v="1"/>
    <s v="304/2016"/>
    <x v="1"/>
    <s v="SECOFC_ORIGI"/>
    <s v="SECOFC_Atualiz"/>
    <x v="7"/>
    <x v="0"/>
    <d v="2016-02-02T19:06:00"/>
    <d v="2016-02-02T19:14:00"/>
    <s v="-"/>
    <d v="1899-12-30T00:08:00"/>
    <x v="312"/>
    <d v="1899-12-31T00:00:00"/>
    <s v="19:6"/>
  </r>
  <r>
    <x v="1"/>
    <s v="304/2016"/>
    <x v="1"/>
    <s v="DG_ORIGI"/>
    <s v="DG_Atualiz"/>
    <x v="1"/>
    <x v="0"/>
    <d v="2016-02-02T19:06:00"/>
    <d v="2016-02-02T19:47:00"/>
    <s v="-"/>
    <d v="1899-12-30T00:41:00"/>
    <x v="168"/>
    <d v="1899-12-31T00:00:00"/>
    <s v="19:6"/>
  </r>
  <r>
    <x v="1"/>
    <s v="304/2016"/>
    <x v="1"/>
    <s v="ACO_ORIGI"/>
    <s v="ACO_Atualiz"/>
    <x v="13"/>
    <x v="0"/>
    <d v="2016-02-02T19:47:00"/>
    <d v="2016-02-03T12:43:00"/>
    <s v="Conclusão de trâmite colaborativo"/>
    <d v="1899-12-30T16:56:00"/>
    <x v="313"/>
    <d v="1900-01-01T00:00:00"/>
    <s v="19:47"/>
  </r>
  <r>
    <x v="1"/>
    <s v="304/2016"/>
    <x v="1"/>
    <s v="SAEO_ORIGI"/>
    <s v="SAEO_Atualiz"/>
    <x v="14"/>
    <x v="0"/>
    <d v="2016-02-03T12:43:00"/>
    <d v="2016-02-04T18:24:00"/>
    <s v="Para registros."/>
    <d v="1899-12-31T05:41:00"/>
    <x v="314"/>
    <d v="1900-01-01T00:00:00"/>
    <s v="12:43"/>
  </r>
  <r>
    <x v="1"/>
    <s v="304/2016"/>
    <x v="1"/>
    <s v="CO_ORIGI"/>
    <s v="CO_Atualiz"/>
    <x v="6"/>
    <x v="0"/>
    <d v="2016-02-04T18:24:00"/>
    <d v="2016-02-04T18:56:00"/>
    <s v="Para ciência e encaminhamento à SACONT."/>
    <d v="1899-12-30T00:32:00"/>
    <x v="315"/>
    <d v="1899-12-31T00:00:00"/>
    <s v="18:24"/>
  </r>
  <r>
    <x v="1"/>
    <s v="304/2016"/>
    <x v="1"/>
    <s v="SACONT_ORIGI"/>
    <s v="SACONT_Atualiz"/>
    <x v="21"/>
    <x v="0"/>
    <d v="2016-02-04T18:56:00"/>
    <d v="2016-02-05T14:34:00"/>
    <s v="Para os lançamentos e registros devidos referentes ao Contrato nº 12/16."/>
    <d v="1899-12-30T19:38:00"/>
    <x v="316"/>
    <d v="1900-01-01T00:00:00"/>
    <s v="18:56"/>
  </r>
  <r>
    <x v="1"/>
    <s v="304/2016"/>
    <x v="1"/>
    <s v="ACFIC_ORIGI"/>
    <s v="ACFIC_Atualiz"/>
    <x v="22"/>
    <x v="0"/>
    <d v="2016-02-05T14:34:00"/>
    <d v="2016-02-15T17:14:00"/>
    <s v="para indicar retenções"/>
    <d v="1900-01-09T02:40:00"/>
    <x v="317"/>
    <d v="1900-01-04T00:00:00"/>
    <s v="14:34"/>
  </r>
  <r>
    <x v="1"/>
    <s v="304/2016"/>
    <x v="1"/>
    <s v="SPCF_ORIGI"/>
    <s v="SPCF_Atualiz"/>
    <x v="30"/>
    <x v="0"/>
    <d v="2016-02-15T17:14:00"/>
    <d v="2016-02-18T13:30:00"/>
    <s v="Para anotações"/>
    <d v="1900-01-01T20:16:00"/>
    <x v="318"/>
    <d v="1900-01-03T00:00:00"/>
    <s v="17:14"/>
  </r>
  <r>
    <x v="1"/>
    <s v="304/2016"/>
    <x v="1"/>
    <s v="CFIC_ORIGI"/>
    <s v="CFIC_Atualiz"/>
    <x v="31"/>
    <x v="0"/>
    <d v="2016-02-18T13:30:00"/>
    <d v="2016-02-18T15:13:00"/>
    <s v="Para ciência e encaminhamento."/>
    <d v="1899-12-30T01:43:00"/>
    <x v="12"/>
    <d v="1899-12-31T00:00:00"/>
    <s v="13:30"/>
  </r>
  <r>
    <x v="1"/>
    <s v="304/2016"/>
    <x v="1"/>
    <s v="SCL_ORIGI"/>
    <s v="SCL_Atualiz"/>
    <x v="32"/>
    <x v="0"/>
    <d v="2016-02-18T15:13:00"/>
    <d v="2016-02-19T11:26:00"/>
    <s v="Para auditoria dos procedimentos."/>
    <d v="1899-12-30T20:13:00"/>
    <x v="319"/>
    <d v="1900-01-01T00:00:00"/>
    <s v="15:13"/>
  </r>
  <r>
    <x v="1"/>
    <s v="304/2016"/>
    <x v="1"/>
    <s v="SAPRE_ORIGI"/>
    <s v="SAPRE_Atualiz"/>
    <x v="29"/>
    <x v="1"/>
    <d v="2016-02-19T11:26:00"/>
    <d v="2016-03-07T19:30:00"/>
    <s v="De acordo, para acompanhamento da contratação."/>
    <d v="1900-01-16T08:04:00"/>
    <x v="320"/>
    <n v="-10"/>
    <s v="11:26"/>
  </r>
  <r>
    <x v="1"/>
    <s v="304/2016"/>
    <x v="1"/>
    <s v="CIP_ORIGI"/>
    <s v="CIP_Atualiz"/>
    <x v="3"/>
    <x v="1"/>
    <d v="2016-03-07T19:30:00"/>
    <d v="2016-03-10T12:20:00"/>
    <s v="Para análise do pedido."/>
    <d v="1900-01-01T16:50:00"/>
    <x v="321"/>
    <d v="1900-01-03T00:00:00"/>
    <s v="19:30"/>
  </r>
  <r>
    <x v="1"/>
    <s v="304/2016"/>
    <x v="1"/>
    <s v="SAPRE_ORIGI"/>
    <s v="SAPRE_Atualiz"/>
    <x v="29"/>
    <x v="1"/>
    <d v="2016-03-10T12:20:00"/>
    <d v="2016-03-11T17:03:00"/>
    <s v="Para informar se a contratada apresentou toda documentação exigida, no prazo especificado no contrat"/>
    <d v="1899-12-31T04:43:00"/>
    <x v="322"/>
    <d v="1900-01-01T00:00:00"/>
    <s v="12:20"/>
  </r>
  <r>
    <x v="1"/>
    <s v="304/2016"/>
    <x v="1"/>
    <s v="CIP_ORIGI"/>
    <s v="CIP_Atualiz"/>
    <x v="3"/>
    <x v="1"/>
    <d v="2016-03-11T17:03:00"/>
    <d v="2016-03-14T13:11:00"/>
    <s v="Com as iformações solicitadas."/>
    <d v="1900-01-01T20:08:00"/>
    <x v="323"/>
    <d v="1900-01-01T00:00:00"/>
    <s v="17:3"/>
  </r>
  <r>
    <x v="1"/>
    <s v="304/2016"/>
    <x v="1"/>
    <s v="SECADM_ORIGI"/>
    <s v="SECADM_Atualiz"/>
    <x v="4"/>
    <x v="0"/>
    <d v="2016-03-14T13:11:00"/>
    <d v="2016-03-14T21:23:00"/>
    <s v="Para análise quanto à possibilidade de atender-se o pedido da empresa Top Team"/>
    <d v="1899-12-30T08:12:00"/>
    <x v="324"/>
    <d v="1899-12-31T00:00:00"/>
    <s v="13:11"/>
  </r>
  <r>
    <x v="1"/>
    <s v="304/2016"/>
    <x v="1"/>
    <s v="CIP_ORIGI"/>
    <s v="CIP_Atualiz"/>
    <x v="3"/>
    <x v="1"/>
    <d v="2016-03-14T21:23:00"/>
    <d v="2016-03-15T16:42:00"/>
    <s v="de acordo."/>
    <d v="1899-12-30T19:19:00"/>
    <x v="325"/>
    <d v="1900-01-01T00:00:00"/>
    <s v="21:23"/>
  </r>
  <r>
    <x v="1"/>
    <s v="304/2016"/>
    <x v="1"/>
    <s v="SAPRE_ORIGI"/>
    <s v="SAPRE_Atualiz"/>
    <x v="29"/>
    <x v="1"/>
    <d v="2016-03-15T16:42:00"/>
    <d v="2016-04-14T11:12:00"/>
    <s v="Deferido o pedido do fornecedor."/>
    <d v="1900-01-28T18:30:00"/>
    <x v="326"/>
    <n v="-2"/>
    <s v="16:42"/>
  </r>
  <r>
    <x v="1"/>
    <s v="304/2016"/>
    <x v="1"/>
    <s v="CIP_ORIGI"/>
    <s v="CIP_Atualiz"/>
    <x v="3"/>
    <x v="1"/>
    <d v="2016-04-14T11:12:00"/>
    <d v="2016-04-14T17:33:00"/>
    <s v="Para apreciação superior."/>
    <d v="1899-12-30T06:21:00"/>
    <x v="327"/>
    <d v="1899-12-31T00:00:00"/>
    <s v="11:12"/>
  </r>
  <r>
    <x v="1"/>
    <s v="304/2016"/>
    <x v="1"/>
    <s v="SECADM_ORIGI"/>
    <s v="SECADM_Atualiz"/>
    <x v="4"/>
    <x v="0"/>
    <d v="2016-04-14T17:33:00"/>
    <d v="2016-04-15T13:15:00"/>
    <s v="Para ciência e envio para minuta do aditivo."/>
    <d v="1899-12-30T19:42:00"/>
    <x v="328"/>
    <d v="1900-01-01T00:00:00"/>
    <s v="17:33"/>
  </r>
  <r>
    <x v="1"/>
    <s v="304/2016"/>
    <x v="1"/>
    <s v="CCLC_ORIGI"/>
    <s v="CCLC_Atualiz"/>
    <x v="33"/>
    <x v="0"/>
    <d v="2016-04-15T13:15:00"/>
    <d v="2016-04-15T13:28:00"/>
    <s v="Para aditamento contratual"/>
    <d v="1899-12-30T00:13:00"/>
    <x v="329"/>
    <d v="1899-12-31T00:00:00"/>
    <s v="13:15"/>
  </r>
  <r>
    <x v="1"/>
    <s v="304/2016"/>
    <x v="1"/>
    <s v="CLC_ORIGI"/>
    <s v="CLC_Atualiz"/>
    <x v="8"/>
    <x v="0"/>
    <d v="2016-04-15T13:28:00"/>
    <d v="2016-04-15T17:27:00"/>
    <s v="."/>
    <d v="1899-12-30T03:59:00"/>
    <x v="330"/>
    <d v="1899-12-31T00:00:00"/>
    <s v="13:28"/>
  </r>
  <r>
    <x v="1"/>
    <s v="304/2016"/>
    <x v="1"/>
    <s v="SCON_ORIGI"/>
    <s v="SCON_Atualiz"/>
    <x v="10"/>
    <x v="0"/>
    <d v="2016-04-15T17:27:00"/>
    <d v="2016-04-27T15:58:00"/>
    <s v="Para elaborar a minuta do Termo de Supressão parcial dos quantitativos contratados do contrato 12/16"/>
    <d v="1900-01-10T22:31:00"/>
    <x v="331"/>
    <d v="1900-01-07T00:00:00"/>
    <s v="17:27"/>
  </r>
  <r>
    <x v="1"/>
    <s v="304/2016"/>
    <x v="1"/>
    <s v="CLC_ORIGI"/>
    <s v="CLC_Atualiz"/>
    <x v="8"/>
    <x v="0"/>
    <d v="2016-04-27T15:58:00"/>
    <d v="2016-04-28T19:18:00"/>
    <s v="Segue minuta do 1º termo aditivo de supressão parcial, para análise."/>
    <d v="1899-12-31T03:20:00"/>
    <x v="332"/>
    <d v="1900-01-01T00:00:00"/>
    <s v="15:58"/>
  </r>
  <r>
    <x v="1"/>
    <s v="304/2016"/>
    <x v="1"/>
    <s v="ASSDG_ORIGI"/>
    <s v="ASSDG_Atualiz"/>
    <x v="12"/>
    <x v="0"/>
    <d v="2016-04-28T19:18:00"/>
    <d v="2016-04-29T14:47:00"/>
    <s v="Para análise da minuta do Primeiro Termo Aditivo de supressão do contrato nº 12/16."/>
    <d v="1899-12-30T19:29:00"/>
    <x v="333"/>
    <d v="1900-01-01T00:00:00"/>
    <s v="19:18"/>
  </r>
  <r>
    <x v="1"/>
    <s v="304/2016"/>
    <x v="1"/>
    <s v="DG_ORIGI"/>
    <s v="DG_Atualiz"/>
    <x v="1"/>
    <x v="0"/>
    <d v="2016-04-29T14:47:00"/>
    <d v="2016-05-02T17:06:00"/>
    <s v="Para apreciação."/>
    <d v="1900-01-02T02:19:00"/>
    <x v="334"/>
    <n v="-18"/>
    <s v="14:47"/>
  </r>
  <r>
    <x v="1"/>
    <s v="304/2016"/>
    <x v="1"/>
    <s v="CO_ORIGI"/>
    <s v="CO_Atualiz"/>
    <x v="6"/>
    <x v="0"/>
    <d v="2016-05-02T17:06:00"/>
    <d v="2016-05-02T17:51:00"/>
    <s v="para adequação da pertinente NE."/>
    <d v="1899-12-30T00:45:00"/>
    <x v="276"/>
    <d v="1899-12-31T00:00:00"/>
    <s v="17:6"/>
  </r>
  <r>
    <x v="1"/>
    <s v="304/2016"/>
    <x v="1"/>
    <s v="SAEO_ORIGI"/>
    <s v="SAEO_Atualiz"/>
    <x v="14"/>
    <x v="0"/>
    <d v="2016-05-02T17:51:00"/>
    <d v="2016-05-03T18:06:00"/>
    <s v="Para conhecimento e providências pertinentes a minuta do 1º Termo Aditivo do contrato"/>
    <d v="1899-12-31T00:15:00"/>
    <x v="335"/>
    <d v="1900-01-01T00:00:00"/>
    <s v="17:51"/>
  </r>
  <r>
    <x v="1"/>
    <s v="304/2016"/>
    <x v="1"/>
    <s v="SAPRE_ORIGI"/>
    <s v="SAPRE_Atualiz"/>
    <x v="29"/>
    <x v="1"/>
    <d v="2016-05-03T18:06:00"/>
    <d v="2016-05-04T15:59:00"/>
    <s v="Para informar."/>
    <d v="1899-12-30T21:53:00"/>
    <x v="336"/>
    <d v="1900-01-01T00:00:00"/>
    <s v="18:6"/>
  </r>
  <r>
    <x v="1"/>
    <s v="304/2016"/>
    <x v="1"/>
    <s v="SAEO_ORIGI"/>
    <s v="SAEO_Atualiz"/>
    <x v="14"/>
    <x v="0"/>
    <d v="2016-05-04T15:59:00"/>
    <d v="2016-05-04T17:58:00"/>
    <s v="Para anulação parcial de saldos de empenho."/>
    <d v="1899-12-30T01:59:00"/>
    <x v="337"/>
    <d v="1899-12-31T00:00:00"/>
    <s v="15:59"/>
  </r>
  <r>
    <x v="1"/>
    <s v="304/2016"/>
    <x v="1"/>
    <s v="CO_ORIGI"/>
    <s v="CO_Atualiz"/>
    <x v="6"/>
    <x v="0"/>
    <d v="2016-05-04T17:58:00"/>
    <d v="2016-05-04T18:50:00"/>
    <s v="Para solicitar autorização a fim de adequar saldo de nota de empenho."/>
    <d v="1899-12-30T00:52:00"/>
    <x v="338"/>
    <d v="1899-12-31T00:00:00"/>
    <s v="17:58"/>
  </r>
  <r>
    <x v="1"/>
    <s v="304/2016"/>
    <x v="1"/>
    <s v="SECOFC_ORIGI"/>
    <s v="SECOFC_Atualiz"/>
    <x v="7"/>
    <x v="0"/>
    <d v="2016-05-04T18:50:00"/>
    <d v="2016-05-05T14:19:00"/>
    <s v="Para ciência e encaminhamento."/>
    <d v="1899-12-30T19:29:00"/>
    <x v="339"/>
    <d v="1900-01-01T00:00:00"/>
    <s v="18:50"/>
  </r>
  <r>
    <x v="1"/>
    <s v="304/2016"/>
    <x v="1"/>
    <s v="DG_ORIGI"/>
    <s v="DG_Atualiz"/>
    <x v="1"/>
    <x v="0"/>
    <d v="2016-05-05T14:19:00"/>
    <d v="2016-05-05T18:16:00"/>
    <s v="Com solicitação de autorização."/>
    <d v="1899-12-30T03:57:00"/>
    <x v="340"/>
    <d v="1899-12-31T00:00:00"/>
    <s v="14:19"/>
  </r>
  <r>
    <x v="1"/>
    <s v="304/2016"/>
    <x v="1"/>
    <s v="CO_ORIGI"/>
    <s v="CO_Atualiz"/>
    <x v="6"/>
    <x v="0"/>
    <d v="2016-05-05T18:16:00"/>
    <d v="2016-05-05T18:42:00"/>
    <s v="para empenhar"/>
    <d v="1899-12-30T00:26:00"/>
    <x v="341"/>
    <d v="1899-12-31T00:00:00"/>
    <s v="18:16"/>
  </r>
  <r>
    <x v="1"/>
    <s v="304/2016"/>
    <x v="1"/>
    <s v="ACO_ORIGI"/>
    <s v="ACO_Atualiz"/>
    <x v="13"/>
    <x v="0"/>
    <d v="2016-05-05T18:42:00"/>
    <d v="2016-05-06T11:42:00"/>
    <s v="Para efetivar a anulação parcial da Nota de Empenho conforme autorização retro"/>
    <d v="1899-12-30T17:00:00"/>
    <x v="342"/>
    <d v="1900-01-01T00:00:00"/>
    <s v="18:42"/>
  </r>
  <r>
    <x v="1"/>
    <s v="304/2016"/>
    <x v="1"/>
    <s v="SECOFC_ORIGI"/>
    <s v="SECOFC_Atualiz"/>
    <x v="7"/>
    <x v="0"/>
    <d v="2016-05-06T11:42:00"/>
    <d v="2016-05-06T12:47:00"/>
    <s v="-"/>
    <d v="1899-12-30T01:05:00"/>
    <x v="343"/>
    <d v="1899-12-31T00:00:00"/>
    <s v="11:42"/>
  </r>
  <r>
    <x v="1"/>
    <s v="304/2016"/>
    <x v="1"/>
    <s v="DG_ORIGI"/>
    <s v="DG_Atualiz"/>
    <x v="1"/>
    <x v="0"/>
    <d v="2016-05-06T11:42:00"/>
    <d v="2016-05-06T19:41:00"/>
    <s v="-"/>
    <d v="1899-12-30T07:59:00"/>
    <x v="344"/>
    <d v="1899-12-31T00:00:00"/>
    <s v="11:42"/>
  </r>
  <r>
    <x v="1"/>
    <s v="304/2016"/>
    <x v="1"/>
    <s v="ACO_ORIGI"/>
    <s v="ACO_Atualiz"/>
    <x v="13"/>
    <x v="0"/>
    <d v="2016-05-06T19:41:00"/>
    <d v="2016-05-09T13:47:00"/>
    <s v="Conclusão de trâmite colaborativo"/>
    <d v="1900-01-01T18:06:00"/>
    <x v="345"/>
    <d v="1900-01-01T00:00:00"/>
    <s v="19:41"/>
  </r>
  <r>
    <x v="1"/>
    <s v="304/2016"/>
    <x v="1"/>
    <s v="SCON_ORIGI"/>
    <s v="SCON_Atualiz"/>
    <x v="10"/>
    <x v="0"/>
    <d v="2016-05-09T13:47:00"/>
    <d v="2016-05-17T19:07:00"/>
    <s v="Para emissão do primeiro termo aditivo"/>
    <d v="1900-01-07T05:20:00"/>
    <x v="346"/>
    <d v="1900-01-06T00:00:00"/>
    <s v="13:47"/>
  </r>
  <r>
    <x v="1"/>
    <s v="304/2016"/>
    <x v="1"/>
    <s v="CLC_ORIGI"/>
    <s v="CLC_Atualiz"/>
    <x v="8"/>
    <x v="0"/>
    <d v="2016-05-17T19:07:00"/>
    <d v="2016-05-18T16:52:00"/>
    <s v="Concluídos os procedimentos referentes ao 1º Termo aditivo."/>
    <d v="1899-12-30T21:45:00"/>
    <x v="347"/>
    <d v="1900-01-01T00:00:00"/>
    <s v="19:7"/>
  </r>
  <r>
    <x v="1"/>
    <s v="304/2016"/>
    <x v="1"/>
    <s v="SAEO_ORIGI"/>
    <s v="SAEO_Atualiz"/>
    <x v="14"/>
    <x v="0"/>
    <d v="2016-05-18T16:52:00"/>
    <d v="2016-05-18T19:00:00"/>
    <s v="Para os registros necessários."/>
    <d v="1899-12-30T02:08:00"/>
    <x v="348"/>
    <d v="1899-12-31T00:00:00"/>
    <s v="16:52"/>
  </r>
  <r>
    <x v="1"/>
    <s v="304/2016"/>
    <x v="1"/>
    <s v="CO_ORIGI"/>
    <s v="CO_Atualiz"/>
    <x v="6"/>
    <x v="0"/>
    <d v="2016-05-18T19:00:00"/>
    <d v="2016-05-18T19:06:00"/>
    <s v="Para ciência e encaminhamento à SACONT, conforme despacho anterior."/>
    <d v="1899-12-30T00:06:00"/>
    <x v="288"/>
    <d v="1899-12-31T00:00:00"/>
    <s v="19:0"/>
  </r>
  <r>
    <x v="1"/>
    <s v="304/2016"/>
    <x v="1"/>
    <s v="SACONT_ORIGI"/>
    <s v="SACONT_Atualiz"/>
    <x v="21"/>
    <x v="0"/>
    <d v="2016-05-18T19:06:00"/>
    <d v="2016-05-19T14:57:00"/>
    <s v="Para registros / anotações, conforme item II do despacho / documento nº 093818/2016"/>
    <d v="1899-12-30T19:51:00"/>
    <x v="349"/>
    <d v="1900-01-01T00:00:00"/>
    <s v="19:6"/>
  </r>
  <r>
    <x v="1"/>
    <s v="304/2016"/>
    <x v="1"/>
    <s v="SPCF_ORIGI"/>
    <s v="SPCF_Atualiz"/>
    <x v="30"/>
    <x v="0"/>
    <d v="2016-05-19T14:57:00"/>
    <d v="2016-05-20T13:56:00"/>
    <s v="Para anotações."/>
    <d v="1899-12-30T22:59:00"/>
    <x v="16"/>
    <d v="1900-01-01T00:00:00"/>
    <s v="14:57"/>
  </r>
  <r>
    <x v="1"/>
    <s v="304/2016"/>
    <x v="1"/>
    <s v="CFIC_ORIGI"/>
    <s v="CFIC_Atualiz"/>
    <x v="31"/>
    <x v="0"/>
    <d v="2016-05-20T13:56:00"/>
    <d v="2016-05-20T16:41:00"/>
    <s v="Para ciência e encaminhamento."/>
    <d v="1899-12-30T02:45:00"/>
    <x v="350"/>
    <d v="1899-12-31T00:00:00"/>
    <s v="13:56"/>
  </r>
  <r>
    <x v="1"/>
    <s v="304/2016"/>
    <x v="1"/>
    <s v="SAPRE_ORIGI"/>
    <s v="SAPRE_Atualiz"/>
    <x v="29"/>
    <x v="1"/>
    <d v="2016-05-20T16:41:00"/>
    <d v="2016-10-28T18:45:00"/>
    <s v="Para ciência e acompanhamento."/>
    <d v="1900-06-09T02:04:00"/>
    <x v="351"/>
    <d v="1900-01-06T00:00:00"/>
    <s v="16:41"/>
  </r>
  <r>
    <x v="1"/>
    <s v="304/2016"/>
    <x v="1"/>
    <s v="SACONT_ORIGI"/>
    <s v="SACONT_Atualiz"/>
    <x v="21"/>
    <x v="0"/>
    <d v="2016-10-28T18:45:00"/>
    <s v="-"/>
    <s v="Para cálculo de reajuste"/>
    <d v="1899-12-30T00:00:00"/>
    <x v="42"/>
    <e v="#VALUE!"/>
    <s v="18:45"/>
  </r>
  <r>
    <x v="1"/>
    <s v="5087/2016"/>
    <x v="1"/>
    <s v="SAPRE_ORIGI"/>
    <s v="SAPRE_Atualiz"/>
    <x v="29"/>
    <x v="1"/>
    <d v="2016-05-30T20:13:00"/>
    <d v="2016-05-31T20:13:00"/>
    <s v="-"/>
    <d v="1899-12-31T00:00:00"/>
    <x v="0"/>
    <d v="1900-01-01T00:00:00"/>
    <s v="20:13"/>
  </r>
  <r>
    <x v="1"/>
    <s v="5087/2016"/>
    <x v="1"/>
    <s v="CIP_ORIGI"/>
    <s v="CIP_Atualiz"/>
    <x v="3"/>
    <x v="1"/>
    <d v="2016-05-31T20:13:00"/>
    <d v="2016-06-09T15:29:00"/>
    <s v="PARA APRECIAÇÃO SUPERIOR."/>
    <d v="1900-01-07T19:16:00"/>
    <x v="352"/>
    <n v="-17"/>
    <s v="20:13"/>
  </r>
  <r>
    <x v="1"/>
    <s v="5087/2016"/>
    <x v="1"/>
    <s v="SAPRE_ORIGI"/>
    <s v="SAPRE_Atualiz"/>
    <x v="29"/>
    <x v="1"/>
    <d v="2016-06-09T15:29:00"/>
    <d v="2016-08-04T15:48:00"/>
    <s v="informs"/>
    <d v="1900-02-24T00:19:00"/>
    <x v="353"/>
    <n v="-4"/>
    <s v="15:29"/>
  </r>
  <r>
    <x v="1"/>
    <s v="5087/2016"/>
    <x v="1"/>
    <s v="CIP_ORIGI"/>
    <s v="CIP_Atualiz"/>
    <x v="3"/>
    <x v="1"/>
    <d v="2016-08-04T15:48:00"/>
    <d v="2016-08-09T18:47:00"/>
    <s v="Com o projeto alterado"/>
    <d v="1900-01-04T02:59:00"/>
    <x v="354"/>
    <d v="1900-01-03T00:00:00"/>
    <s v="15:48"/>
  </r>
  <r>
    <x v="1"/>
    <s v="5087/2016"/>
    <x v="1"/>
    <s v="SECGS_ORIGI"/>
    <s v="SECGS_Atualiz"/>
    <x v="18"/>
    <x v="1"/>
    <d v="2016-08-09T18:47:00"/>
    <d v="2016-08-10T11:43:00"/>
    <s v="Para apreciação."/>
    <d v="1899-12-30T16:56:00"/>
    <x v="313"/>
    <d v="1900-01-01T00:00:00"/>
    <s v="18:47"/>
  </r>
  <r>
    <x v="1"/>
    <s v="5087/2016"/>
    <x v="1"/>
    <s v="SECGA_ORIGI"/>
    <s v="SECGA_Atualiz"/>
    <x v="20"/>
    <x v="0"/>
    <d v="2016-08-10T11:43:00"/>
    <d v="2016-08-12T15:00:00"/>
    <s v="Para procedimentos cabíveis"/>
    <d v="1900-01-01T03:17:00"/>
    <x v="355"/>
    <d v="1900-01-02T00:00:00"/>
    <s v="11:43"/>
  </r>
  <r>
    <x v="1"/>
    <s v="5087/2016"/>
    <x v="1"/>
    <s v="CLC_ORIGI"/>
    <s v="CLC_Atualiz"/>
    <x v="8"/>
    <x v="0"/>
    <d v="2016-08-12T15:00:00"/>
    <d v="2016-08-12T18:40:00"/>
    <s v="Para providenciar a contratação verificando preço também de Atas de RP."/>
    <d v="1899-12-30T03:40:00"/>
    <x v="356"/>
    <d v="1899-12-31T00:00:00"/>
    <s v="15:0"/>
  </r>
  <r>
    <x v="1"/>
    <s v="5087/2016"/>
    <x v="1"/>
    <s v="SC_ORIGI"/>
    <s v="SC_Atualiz"/>
    <x v="9"/>
    <x v="0"/>
    <d v="2016-08-12T18:40:00"/>
    <d v="2016-09-01T16:00:00"/>
    <s v="Para orçar."/>
    <d v="1900-01-18T21:20:00"/>
    <x v="357"/>
    <n v="-6"/>
    <s v="18:40"/>
  </r>
  <r>
    <x v="1"/>
    <s v="5087/2016"/>
    <x v="1"/>
    <s v="SAPRE_ORIGI"/>
    <s v="SAPRE_Atualiz"/>
    <x v="29"/>
    <x v="1"/>
    <d v="2016-09-01T16:00:00"/>
    <d v="2016-09-02T13:15:00"/>
    <s v="A pedido."/>
    <d v="1899-12-30T21:15:00"/>
    <x v="358"/>
    <d v="1900-01-01T00:00:00"/>
    <s v="16:0"/>
  </r>
  <r>
    <x v="1"/>
    <s v="5087/2016"/>
    <x v="1"/>
    <s v="SC_ORIGI"/>
    <s v="SC_Atualiz"/>
    <x v="9"/>
    <x v="0"/>
    <d v="2016-09-02T13:15:00"/>
    <d v="2016-09-19T14:47:00"/>
    <s v="Com o projeto alterado"/>
    <d v="1900-01-16T01:32:00"/>
    <x v="359"/>
    <d v="1900-01-09T00:00:00"/>
    <s v="13:15"/>
  </r>
  <r>
    <x v="1"/>
    <s v="5087/2016"/>
    <x v="1"/>
    <s v="CLC_ORIGI"/>
    <s v="CLC_Atualiz"/>
    <x v="8"/>
    <x v="0"/>
    <d v="2016-09-19T14:47:00"/>
    <d v="2016-09-20T12:58:00"/>
    <s v="Para os devidos fins."/>
    <d v="1899-12-30T22:11:00"/>
    <x v="360"/>
    <d v="1900-01-01T00:00:00"/>
    <s v="14:47"/>
  </r>
  <r>
    <x v="1"/>
    <s v="5087/2016"/>
    <x v="1"/>
    <s v="SPO_ORIGI"/>
    <s v="SPO_Atualiz"/>
    <x v="5"/>
    <x v="0"/>
    <d v="2016-09-20T12:58:00"/>
    <d v="2016-09-20T16:49:00"/>
    <s v="Para informar a disponibilidade orçamentária."/>
    <d v="1899-12-30T03:51:00"/>
    <x v="361"/>
    <d v="1899-12-31T00:00:00"/>
    <s v="12:58"/>
  </r>
  <r>
    <x v="1"/>
    <s v="5087/2016"/>
    <x v="1"/>
    <s v="CO_ORIGI"/>
    <s v="CO_Atualiz"/>
    <x v="6"/>
    <x v="0"/>
    <d v="2016-09-20T16:49:00"/>
    <d v="2016-09-20T17:20:00"/>
    <s v="Com a informação de disponibilidade orçamentária."/>
    <d v="1899-12-30T00:31:00"/>
    <x v="77"/>
    <d v="1899-12-31T00:00:00"/>
    <s v="16:49"/>
  </r>
  <r>
    <x v="1"/>
    <s v="5087/2016"/>
    <x v="1"/>
    <s v="SECOFC_ORIGI"/>
    <s v="SECOFC_Atualiz"/>
    <x v="7"/>
    <x v="0"/>
    <d v="2016-09-20T17:20:00"/>
    <d v="2016-09-20T20:21:00"/>
    <s v="Para ciência e encaminhamento."/>
    <d v="1899-12-30T03:01:00"/>
    <x v="362"/>
    <d v="1899-12-31T00:00:00"/>
    <s v="17:20"/>
  </r>
  <r>
    <x v="1"/>
    <s v="5087/2016"/>
    <x v="1"/>
    <s v="CLC_ORIGI"/>
    <s v="CLC_Atualiz"/>
    <x v="8"/>
    <x v="0"/>
    <d v="2016-09-20T20:21:00"/>
    <d v="2016-09-21T14:26:00"/>
    <s v="Com informação de disponibilidade orçamentária, para demais providências."/>
    <d v="1899-12-30T18:05:00"/>
    <x v="363"/>
    <d v="1900-01-01T00:00:00"/>
    <s v="20:21"/>
  </r>
  <r>
    <x v="1"/>
    <s v="5087/2016"/>
    <x v="1"/>
    <s v="SC_ORIGI"/>
    <s v="SC_Atualiz"/>
    <x v="9"/>
    <x v="0"/>
    <d v="2016-09-21T14:26:00"/>
    <d v="2016-09-22T18:57:00"/>
    <s v="Para elaborar o Termo de Abertura de Licitação."/>
    <d v="1899-12-31T04:31:00"/>
    <x v="364"/>
    <d v="1900-01-01T00:00:00"/>
    <s v="14:26"/>
  </r>
  <r>
    <x v="1"/>
    <s v="5087/2016"/>
    <x v="1"/>
    <s v="CLC_ORIGI"/>
    <s v="CLC_Atualiz"/>
    <x v="8"/>
    <x v="0"/>
    <d v="2016-09-22T18:57:00"/>
    <d v="2016-09-27T18:43:00"/>
    <s v="Para os devidos fins."/>
    <d v="1900-01-03T23:46:00"/>
    <x v="365"/>
    <d v="1900-01-03T00:00:00"/>
    <s v="18:57"/>
  </r>
  <r>
    <x v="1"/>
    <s v="5087/2016"/>
    <x v="1"/>
    <s v="SECGA_ORIGI"/>
    <s v="SECGA_Atualiz"/>
    <x v="20"/>
    <x v="0"/>
    <d v="2016-09-27T18:43:00"/>
    <d v="2016-09-28T15:41:00"/>
    <s v="Para autorizar o Termo de Abertura de Licitação nº 156/2016."/>
    <d v="1899-12-30T20:58:00"/>
    <x v="366"/>
    <d v="1900-01-01T00:00:00"/>
    <s v="18:43"/>
  </r>
  <r>
    <x v="1"/>
    <s v="5087/2016"/>
    <x v="1"/>
    <s v="CLC_ORIGI"/>
    <s v="CLC_Atualiz"/>
    <x v="8"/>
    <x v="0"/>
    <d v="2016-09-28T15:41:00"/>
    <d v="2016-10-04T19:32:00"/>
    <s v="para elaboração da minuta do edital na modalidade pregão eletrônico"/>
    <d v="1900-01-05T03:51:00"/>
    <x v="367"/>
    <n v="-18"/>
    <s v="15:41"/>
  </r>
  <r>
    <x v="1"/>
    <s v="5087/2016"/>
    <x v="1"/>
    <s v="SLIC_ORIGI"/>
    <s v="SLIC_Atualiz"/>
    <x v="27"/>
    <x v="0"/>
    <d v="2016-10-04T19:32:00"/>
    <d v="2016-10-07T16:26:00"/>
    <s v="Para elaborar a minuta do edital."/>
    <d v="1900-01-01T20:54:00"/>
    <x v="368"/>
    <d v="1900-01-03T00:00:00"/>
    <s v="19:32"/>
  </r>
  <r>
    <x v="1"/>
    <s v="5087/2016"/>
    <x v="1"/>
    <s v="CLC_ORIGI"/>
    <s v="CLC_Atualiz"/>
    <x v="8"/>
    <x v="0"/>
    <d v="2016-10-07T16:26:00"/>
    <d v="2016-10-10T16:56:00"/>
    <s v="Para análise e encaminhamento."/>
    <d v="1900-01-02T00:30:00"/>
    <x v="369"/>
    <d v="1900-01-01T00:00:00"/>
    <s v="16:26"/>
  </r>
  <r>
    <x v="1"/>
    <s v="5087/2016"/>
    <x v="1"/>
    <s v="SECGA_ORIGI"/>
    <s v="SECGA_Atualiz"/>
    <x v="20"/>
    <x v="0"/>
    <d v="2016-10-10T16:56:00"/>
    <d v="2016-10-10T19:06:00"/>
    <s v="Submetemos à apreciação superior."/>
    <d v="1899-12-30T02:10:00"/>
    <x v="370"/>
    <d v="1899-12-31T00:00:00"/>
    <s v="16:56"/>
  </r>
  <r>
    <x v="1"/>
    <s v="5087/2016"/>
    <x v="1"/>
    <s v="CPL_ORIGI"/>
    <s v="CPL_Atualiz"/>
    <x v="11"/>
    <x v="0"/>
    <d v="2016-10-10T19:06:00"/>
    <d v="2016-10-10T19:31:00"/>
    <s v="De acordo com a minuta do edital e seus anexos. Segue para análise dessa CPL e demais encaminhamen"/>
    <d v="1899-12-30T00:25:00"/>
    <x v="371"/>
    <d v="1899-12-31T00:00:00"/>
    <s v="19:6"/>
  </r>
  <r>
    <x v="1"/>
    <s v="5087/2016"/>
    <x v="1"/>
    <s v="ASSDG_ORIGI"/>
    <s v="ASSDG_Atualiz"/>
    <x v="12"/>
    <x v="0"/>
    <d v="2016-10-10T19:31:00"/>
    <d v="2016-10-14T18:16:00"/>
    <s v="Para análise e aprovação."/>
    <d v="1900-01-02T22:45:00"/>
    <x v="372"/>
    <d v="1900-01-03T00:00:00"/>
    <s v="19:31"/>
  </r>
  <r>
    <x v="1"/>
    <s v="5087/2016"/>
    <x v="1"/>
    <s v="DG_ORIGI"/>
    <s v="DG_Atualiz"/>
    <x v="1"/>
    <x v="0"/>
    <d v="2016-10-14T18:16:00"/>
    <d v="2016-10-14T18:30:00"/>
    <s v="Para os devidos fins."/>
    <d v="1899-12-30T00:14:00"/>
    <x v="373"/>
    <d v="1899-12-31T00:00:00"/>
    <s v="18:16"/>
  </r>
  <r>
    <x v="1"/>
    <s v="5087/2016"/>
    <x v="1"/>
    <s v="SLIC_ORIGI"/>
    <s v="SLIC_Atualiz"/>
    <x v="27"/>
    <x v="0"/>
    <d v="2016-10-14T18:30:00"/>
    <d v="2016-10-16T10:11:00"/>
    <s v="À Seção de Licitações."/>
    <d v="1899-12-31T15:41:00"/>
    <x v="374"/>
    <d v="1899-12-31T00:00:00"/>
    <s v="18:30"/>
  </r>
  <r>
    <x v="1"/>
    <s v="5087/2016"/>
    <x v="1"/>
    <s v="CPL_ORIGI"/>
    <s v="CPL_Atualiz"/>
    <x v="11"/>
    <x v="0"/>
    <d v="2016-10-16T10:11:00"/>
    <d v="2016-10-17T12:47:00"/>
    <s v="Com edital e anexos, em definitivo, para assinaturas."/>
    <d v="1899-12-31T02:36:00"/>
    <x v="375"/>
    <d v="1899-12-31T00:00:00"/>
    <s v="10:11"/>
  </r>
  <r>
    <x v="1"/>
    <s v="5087/2016"/>
    <x v="1"/>
    <s v="SLIC_ORIGI"/>
    <s v="SLIC_Atualiz"/>
    <x v="27"/>
    <x v="0"/>
    <d v="2016-10-17T12:47:00"/>
    <d v="2016-10-18T12:00:00"/>
    <s v="Edital assinado."/>
    <d v="1899-12-30T23:13:00"/>
    <x v="230"/>
    <d v="1900-01-01T00:00:00"/>
    <s v="12:47"/>
  </r>
  <r>
    <x v="1"/>
    <s v="5087/2016"/>
    <x v="1"/>
    <s v="CPL_ORIGI"/>
    <s v="CPL_Atualiz"/>
    <x v="11"/>
    <x v="0"/>
    <d v="2016-10-18T12:00:00"/>
    <s v="-"/>
    <s v="Para os procedimentos quanto a fase externa da licitação."/>
    <d v="1899-12-30T00:00:00"/>
    <x v="42"/>
    <e v="#VALUE!"/>
    <s v="12:0"/>
  </r>
  <r>
    <x v="1"/>
    <s v="9656/2012 "/>
    <x v="1"/>
    <s v="SAPC_ORIGI"/>
    <s v="SAPC_Atualiz"/>
    <x v="26"/>
    <x v="0"/>
    <s v="-"/>
    <d v="2012-11-29T17:43:00"/>
    <s v="-"/>
    <d v="1899-12-30T00:00:00"/>
    <x v="42"/>
    <e v="#VALUE!"/>
    <e v="#VALUE!"/>
  </r>
  <r>
    <x v="1"/>
    <s v="9656/2012 "/>
    <x v="1"/>
    <s v="CAA_ORIGI"/>
    <s v="CIP_Atualiz"/>
    <x v="3"/>
    <x v="1"/>
    <d v="2012-11-29T17:43:00"/>
    <d v="2012-11-30T12:31:00"/>
    <s v="Para apreciação superior"/>
    <d v="1899-12-30T18:48:00"/>
    <x v="289"/>
    <d v="1900-01-01T00:00:00"/>
    <s v="17:43"/>
  </r>
  <r>
    <x v="1"/>
    <s v="9656/2012 "/>
    <x v="1"/>
    <s v="SAPC_ORIGI"/>
    <s v="SAPC_Atualiz"/>
    <x v="26"/>
    <x v="0"/>
    <d v="2012-11-30T12:31:00"/>
    <d v="2012-11-30T17:52:00"/>
    <s v="Segue com as complementações e questionamentos ao projeto b ico - minuta anexa para análise."/>
    <d v="1899-12-30T05:21:00"/>
    <x v="376"/>
    <d v="1899-12-31T00:00:00"/>
    <s v="12:31"/>
  </r>
  <r>
    <x v="1"/>
    <s v="9656/2012 "/>
    <x v="1"/>
    <s v="CAA_ORIGI"/>
    <s v="CIP_Atualiz"/>
    <x v="3"/>
    <x v="1"/>
    <d v="2012-11-30T17:52:00"/>
    <d v="2012-12-04T13:04:00"/>
    <s v="Para apreciação, com as correções solicitadas. Atenciosamente,"/>
    <d v="1900-01-02T19:12:00"/>
    <x v="377"/>
    <n v="-11"/>
    <s v="17:52"/>
  </r>
  <r>
    <x v="1"/>
    <s v="9656/2012 "/>
    <x v="1"/>
    <s v="SAPC_ORIGI"/>
    <s v="SAPC_Atualiz"/>
    <x v="26"/>
    <x v="0"/>
    <d v="2012-12-04T13:04:00"/>
    <d v="2012-12-10T09:39:00"/>
    <s v="Solicito verificar todas as alterações/complementações inseridas na minuta anexa."/>
    <d v="1900-01-04T20:35:00"/>
    <x v="378"/>
    <d v="1900-01-04T00:00:00"/>
    <s v="13:4"/>
  </r>
  <r>
    <x v="1"/>
    <s v="9656/2012 "/>
    <x v="1"/>
    <s v="CAA_ORIGI"/>
    <s v="CIP_Atualiz"/>
    <x v="3"/>
    <x v="1"/>
    <d v="2012-12-10T09:39:00"/>
    <d v="2012-12-10T18:26:00"/>
    <s v="Para apreciação, com as devida retificações e inclusões. Atenciosamente,"/>
    <d v="1899-12-30T08:47:00"/>
    <x v="379"/>
    <d v="1899-12-31T00:00:00"/>
    <s v="9:39"/>
  </r>
  <r>
    <x v="1"/>
    <s v="9656/2012 "/>
    <x v="1"/>
    <s v="SAPC_ORIGI"/>
    <s v="SAPC_Atualiz"/>
    <x v="26"/>
    <x v="0"/>
    <d v="2012-12-10T18:26:00"/>
    <d v="2012-12-10T18:51:00"/>
    <s v="A pedido, para demais complementações dos cargos da CMP."/>
    <d v="1899-12-30T00:25:00"/>
    <x v="196"/>
    <d v="1899-12-31T00:00:00"/>
    <s v="18:26"/>
  </r>
  <r>
    <x v="1"/>
    <s v="9656/2012 "/>
    <x v="1"/>
    <s v="SGMC_ORIGI"/>
    <s v="SGMC_Atualiz"/>
    <x v="34"/>
    <x v="0"/>
    <d v="2012-12-10T18:51:00"/>
    <d v="2012-12-11T13:19:00"/>
    <s v="Para informar com a urgência devida"/>
    <d v="1899-12-30T18:28:00"/>
    <x v="380"/>
    <d v="1900-01-01T00:00:00"/>
    <s v="18:51"/>
  </r>
  <r>
    <x v="1"/>
    <s v="9656/2012 "/>
    <x v="1"/>
    <s v="SGPA_ORIGI"/>
    <s v="SGPA_Atualiz"/>
    <x v="35"/>
    <x v="0"/>
    <d v="2012-12-11T13:19:00"/>
    <d v="2012-12-12T18:49:00"/>
    <s v="a pedido."/>
    <d v="1899-12-31T05:30:00"/>
    <x v="381"/>
    <d v="1900-01-01T00:00:00"/>
    <s v="13:19"/>
  </r>
  <r>
    <x v="1"/>
    <s v="9656/2012 "/>
    <x v="1"/>
    <s v="SAPC_ORIGI"/>
    <s v="SAPC_Atualiz"/>
    <x v="26"/>
    <x v="0"/>
    <d v="2012-12-12T18:49:00"/>
    <d v="2012-12-28T16:22:00"/>
    <s v="Enviadas informações solicitadas."/>
    <d v="1900-01-14T21:33:00"/>
    <x v="382"/>
    <d v="1900-01-04T00:00:00"/>
    <s v="18:49"/>
  </r>
  <r>
    <x v="1"/>
    <s v="9656/2012 "/>
    <x v="1"/>
    <s v="CAA_ORIGI"/>
    <s v="CIP_Atualiz"/>
    <x v="3"/>
    <x v="1"/>
    <d v="2012-12-28T16:22:00"/>
    <d v="2013-01-07T15:02:00"/>
    <s v="Para apreciação superior"/>
    <d v="1900-01-08T22:40:00"/>
    <x v="383"/>
    <d v="1900-08-08T00:00:00"/>
    <s v="16:22"/>
  </r>
  <r>
    <x v="1"/>
    <s v="9656/2012 "/>
    <x v="1"/>
    <s v="SAPC_ORIGI"/>
    <s v="SAPC_Atualiz"/>
    <x v="26"/>
    <x v="0"/>
    <d v="2013-01-07T15:02:00"/>
    <d v="2013-01-07T19:30:00"/>
    <s v="adequações"/>
    <d v="1899-12-30T04:28:00"/>
    <x v="384"/>
    <d v="1899-12-31T00:00:00"/>
    <s v="15:2"/>
  </r>
  <r>
    <x v="1"/>
    <s v="9656/2012 "/>
    <x v="1"/>
    <s v="CAA_ORIGI"/>
    <s v="CIP_Atualiz"/>
    <x v="3"/>
    <x v="1"/>
    <d v="2013-01-07T19:30:00"/>
    <d v="2013-01-08T14:46:00"/>
    <s v="Com as alterações solicitadas. Atenciosamente,"/>
    <d v="1899-12-30T19:16:00"/>
    <x v="385"/>
    <d v="1900-01-01T00:00:00"/>
    <s v="19:30"/>
  </r>
  <r>
    <x v="1"/>
    <s v="9656/2012 "/>
    <x v="1"/>
    <s v="CMP_ORIGI"/>
    <s v="CMP_Atualiz"/>
    <x v="36"/>
    <x v="0"/>
    <d v="2013-01-08T14:46:00"/>
    <d v="2013-01-09T18:34:00"/>
    <s v="Para ciência e ratificação ao projeto b ico respectivamente ao item que caberá a essa Coordenadoria"/>
    <d v="1899-12-31T03:48:00"/>
    <x v="386"/>
    <d v="1900-01-01T00:00:00"/>
    <s v="14:46"/>
  </r>
  <r>
    <x v="1"/>
    <s v="9656/2012 "/>
    <x v="1"/>
    <s v="SGPA_ORIGI"/>
    <s v="SGPA_Atualiz"/>
    <x v="35"/>
    <x v="0"/>
    <d v="2013-01-09T18:34:00"/>
    <d v="2013-01-09T18:39:00"/>
    <s v="Para ciência e ratificação."/>
    <d v="1899-12-30T00:05:00"/>
    <x v="58"/>
    <d v="1899-12-31T00:00:00"/>
    <s v="18:34"/>
  </r>
  <r>
    <x v="1"/>
    <s v="9656/2012 "/>
    <x v="1"/>
    <s v="CAA_ORIGI"/>
    <s v="CIP_Atualiz"/>
    <x v="3"/>
    <x v="1"/>
    <d v="2013-01-09T18:39:00"/>
    <d v="2013-01-09T18:58:00"/>
    <s v="Segue sugestão de alterações no projeto b ico."/>
    <d v="1899-12-30T00:19:00"/>
    <x v="387"/>
    <d v="1899-12-31T00:00:00"/>
    <s v="18:39"/>
  </r>
  <r>
    <x v="1"/>
    <s v="9656/2012 "/>
    <x v="1"/>
    <s v="SAPC_ORIGI"/>
    <s v="SAPC_Atualiz"/>
    <x v="26"/>
    <x v="0"/>
    <d v="2013-01-09T18:58:00"/>
    <d v="2013-01-11T13:54:00"/>
    <s v="Segue para adequações, de acordo com as sugestões apresentadas pela CMP."/>
    <d v="1899-12-31T18:56:00"/>
    <x v="388"/>
    <d v="1900-01-02T00:00:00"/>
    <s v="18:58"/>
  </r>
  <r>
    <x v="1"/>
    <s v="9656/2012 "/>
    <x v="1"/>
    <s v="CGATI_ORIGI"/>
    <s v="CGATI_Atualiz"/>
    <x v="37"/>
    <x v="0"/>
    <d v="2013-01-11T13:54:00"/>
    <d v="2013-01-11T14:52:00"/>
    <s v="Conforme doc. 3293/2012. Atenciosamente,"/>
    <d v="1899-12-30T00:58:00"/>
    <x v="389"/>
    <d v="1899-12-31T00:00:00"/>
    <s v="13:54"/>
  </r>
  <r>
    <x v="1"/>
    <s v="9656/2012 "/>
    <x v="1"/>
    <s v="CEPCST_ORIGI"/>
    <s v="CEPCST_Atualiz"/>
    <x v="38"/>
    <x v="0"/>
    <d v="2013-01-11T14:52:00"/>
    <d v="2013-01-15T14:47:00"/>
    <s v="Ratifico o projeto basico"/>
    <d v="1900-01-02T23:55:00"/>
    <x v="390"/>
    <d v="1900-01-02T00:00:00"/>
    <s v="14:52"/>
  </r>
  <r>
    <x v="1"/>
    <s v="9656/2012 "/>
    <x v="1"/>
    <s v="SAPC_ORIGI"/>
    <s v="SAPC_Atualiz"/>
    <x v="26"/>
    <x v="0"/>
    <d v="2013-01-15T14:47:00"/>
    <d v="2013-01-15T17:36:00"/>
    <s v="PARA INFORMAR"/>
    <d v="1899-12-30T02:49:00"/>
    <x v="391"/>
    <d v="1899-12-31T00:00:00"/>
    <s v="14:47"/>
  </r>
  <r>
    <x v="1"/>
    <s v="9656/2012 "/>
    <x v="1"/>
    <s v="CMP_ORIGI"/>
    <s v="CMP_Atualiz"/>
    <x v="36"/>
    <x v="0"/>
    <d v="2013-01-15T17:36:00"/>
    <d v="2013-01-16T16:07:00"/>
    <s v="Encaminho para informar - doc. 8696/2013. Atenciosamente,"/>
    <d v="1899-12-30T22:31:00"/>
    <x v="26"/>
    <d v="1900-01-01T00:00:00"/>
    <s v="17:36"/>
  </r>
  <r>
    <x v="1"/>
    <s v="9656/2012 "/>
    <x v="1"/>
    <s v="CEPCST_ORIGI"/>
    <s v="CEPCST_Atualiz"/>
    <x v="38"/>
    <x v="0"/>
    <d v="2013-01-16T16:07:00"/>
    <d v="2013-01-23T16:47:00"/>
    <s v="Com a informação."/>
    <d v="1900-01-06T00:40:00"/>
    <x v="392"/>
    <d v="1900-01-05T00:00:00"/>
    <s v="16:7"/>
  </r>
  <r>
    <x v="1"/>
    <s v="9656/2012 "/>
    <x v="1"/>
    <s v="CLC_ORIGI"/>
    <s v="CLC_Atualiz"/>
    <x v="8"/>
    <x v="0"/>
    <d v="2013-01-23T16:47:00"/>
    <d v="2013-01-23T19:39:00"/>
    <s v="para analise"/>
    <d v="1899-12-30T02:52:00"/>
    <x v="27"/>
    <d v="1899-12-31T00:00:00"/>
    <s v="16:47"/>
  </r>
  <r>
    <x v="1"/>
    <s v="9656/2012 "/>
    <x v="1"/>
    <s v="SC_ORIGI"/>
    <s v="SC_Atualiz"/>
    <x v="9"/>
    <x v="0"/>
    <d v="2013-01-23T19:39:00"/>
    <d v="2013-01-25T16:57:00"/>
    <s v="Para orçar."/>
    <d v="1899-12-31T21:18:00"/>
    <x v="393"/>
    <d v="1900-01-02T00:00:00"/>
    <s v="19:39"/>
  </r>
  <r>
    <x v="1"/>
    <s v="9656/2012 "/>
    <x v="1"/>
    <s v="SAPC_ORIGI"/>
    <s v="SAPC_Atualiz"/>
    <x v="26"/>
    <x v="0"/>
    <d v="2013-01-25T16:57:00"/>
    <d v="2013-02-23T12:02:00"/>
    <s v="À PEDIDO"/>
    <d v="1900-01-27T19:05:00"/>
    <x v="394"/>
    <n v="-1"/>
    <s v="16:57"/>
  </r>
  <r>
    <x v="1"/>
    <s v="9656/2012 "/>
    <x v="1"/>
    <s v="SC_ORIGI"/>
    <s v="SC_Atualiz"/>
    <x v="9"/>
    <x v="0"/>
    <d v="2013-02-23T12:02:00"/>
    <d v="2013-02-28T16:28:00"/>
    <s v="Encaminha processo com alterações informadas."/>
    <d v="1900-01-04T04:26:00"/>
    <x v="395"/>
    <d v="1900-01-03T00:00:00"/>
    <s v="12:2"/>
  </r>
  <r>
    <x v="1"/>
    <s v="9656/2012 "/>
    <x v="1"/>
    <s v="SAPC_ORIGI"/>
    <s v="SAPC_Atualiz"/>
    <x v="26"/>
    <x v="0"/>
    <d v="2013-02-28T16:28:00"/>
    <d v="2013-03-12T14:40:00"/>
    <s v="Para readequar o projeto b ico conforme reunião com a CLC na data de hoje."/>
    <d v="1900-01-10T22:12:00"/>
    <x v="396"/>
    <n v="-11"/>
    <s v="16:28"/>
  </r>
  <r>
    <x v="1"/>
    <s v="9656/2012 "/>
    <x v="1"/>
    <s v="CAA_ORIGI"/>
    <s v="CIP_Atualiz"/>
    <x v="3"/>
    <x v="1"/>
    <d v="2013-03-12T14:40:00"/>
    <d v="2013-03-12T17:19:00"/>
    <s v="Encaminho projeto b ico com readequações. Atenciosamente,"/>
    <d v="1899-12-30T02:39:00"/>
    <x v="32"/>
    <d v="1899-12-31T00:00:00"/>
    <s v="14:40"/>
  </r>
  <r>
    <x v="1"/>
    <s v="9656/2012 "/>
    <x v="1"/>
    <s v="CLC_ORIGI"/>
    <s v="CLC_Atualiz"/>
    <x v="8"/>
    <x v="0"/>
    <d v="2013-03-12T17:19:00"/>
    <d v="2013-03-12T19:10:00"/>
    <s v="Para continuidade dos procedimentos, projeto readequado conforme reunião."/>
    <d v="1899-12-30T01:51:00"/>
    <x v="397"/>
    <d v="1899-12-31T00:00:00"/>
    <s v="17:19"/>
  </r>
  <r>
    <x v="1"/>
    <s v="9656/2012 "/>
    <x v="1"/>
    <s v="SC_ORIGI"/>
    <s v="SC_Atualiz"/>
    <x v="9"/>
    <x v="0"/>
    <d v="2013-03-12T19:10:00"/>
    <d v="2013-03-18T16:38:00"/>
    <s v="Para emitir novo termo de abertura de licitação."/>
    <d v="1900-01-04T21:28:00"/>
    <x v="398"/>
    <d v="1900-01-04T00:00:00"/>
    <s v="19:10"/>
  </r>
  <r>
    <x v="1"/>
    <s v="9656/2012 "/>
    <x v="1"/>
    <s v="CLC_ORIGI"/>
    <s v="CLC_Atualiz"/>
    <x v="8"/>
    <x v="0"/>
    <d v="2013-03-18T16:38:00"/>
    <d v="2013-03-18T17:36:00"/>
    <s v="ORÇAMENTO"/>
    <d v="1899-12-30T00:58:00"/>
    <x v="389"/>
    <d v="1899-12-31T00:00:00"/>
    <s v="16:38"/>
  </r>
  <r>
    <x v="1"/>
    <s v="9656/2012 "/>
    <x v="1"/>
    <s v="SPO_ORIGI"/>
    <s v="SPO_Atualiz"/>
    <x v="5"/>
    <x v="0"/>
    <d v="2013-03-18T17:36:00"/>
    <d v="2013-03-20T18:07:00"/>
    <s v="Para informar disponibilidade orçamentária."/>
    <d v="1900-01-01T00:31:00"/>
    <x v="399"/>
    <d v="1900-01-02T00:00:00"/>
    <s v="17:36"/>
  </r>
  <r>
    <x v="1"/>
    <s v="9656/2012 "/>
    <x v="1"/>
    <s v="CO_ORIGI"/>
    <s v="CO_Atualiz"/>
    <x v="6"/>
    <x v="0"/>
    <d v="2013-03-20T18:07:00"/>
    <d v="2013-03-20T18:20:00"/>
    <s v="Com a informação."/>
    <d v="1899-12-30T00:13:00"/>
    <x v="329"/>
    <d v="1899-12-31T00:00:00"/>
    <s v="18:7"/>
  </r>
  <r>
    <x v="1"/>
    <s v="9656/2012 "/>
    <x v="1"/>
    <s v="SECOFC_ORIGI"/>
    <s v="SECOFC_Atualiz"/>
    <x v="7"/>
    <x v="0"/>
    <d v="2013-03-20T18:20:00"/>
    <d v="2013-03-20T19:35:00"/>
    <s v="Para solicitar autorização."/>
    <d v="1899-12-30T01:15:00"/>
    <x v="272"/>
    <d v="1899-12-31T00:00:00"/>
    <s v="18:20"/>
  </r>
  <r>
    <x v="1"/>
    <s v="9656/2012 "/>
    <x v="1"/>
    <s v="CLC_ORIGI"/>
    <s v="CLC_Atualiz"/>
    <x v="8"/>
    <x v="0"/>
    <d v="2013-03-20T19:35:00"/>
    <d v="2013-03-22T14:05:00"/>
    <s v="Para orocedimentos."/>
    <d v="1899-12-31T18:30:00"/>
    <x v="400"/>
    <d v="1900-01-02T00:00:00"/>
    <s v="19:35"/>
  </r>
  <r>
    <x v="1"/>
    <s v="9656/2012 "/>
    <x v="1"/>
    <s v="SC_ORIGI"/>
    <s v="SC_Atualiz"/>
    <x v="9"/>
    <x v="0"/>
    <d v="2013-03-22T14:05:00"/>
    <d v="2013-04-03T17:28:00"/>
    <s v="Para elaborar o termo de Abertura de Licitação."/>
    <d v="1900-01-11T03:23:00"/>
    <x v="401"/>
    <n v="-14"/>
    <s v="14:5"/>
  </r>
  <r>
    <x v="1"/>
    <s v="9656/2012 "/>
    <x v="1"/>
    <s v="CLC_ORIGI"/>
    <s v="CLC_Atualiz"/>
    <x v="8"/>
    <x v="0"/>
    <d v="2013-04-03T17:28:00"/>
    <d v="2013-04-04T15:52:00"/>
    <s v="TERMO DE ABERTURA DE LICITAÇÃO"/>
    <d v="1899-12-30T22:24:00"/>
    <x v="402"/>
    <d v="1900-01-01T00:00:00"/>
    <s v="17:28"/>
  </r>
  <r>
    <x v="1"/>
    <s v="9656/2012 "/>
    <x v="1"/>
    <s v="SC_ORIGI"/>
    <s v="SC_Atualiz"/>
    <x v="9"/>
    <x v="0"/>
    <d v="2013-04-04T15:52:00"/>
    <d v="2013-04-04T18:05:00"/>
    <s v="Para retificar o termo de abertura de licitação."/>
    <d v="1899-12-30T02:13:00"/>
    <x v="403"/>
    <d v="1899-12-31T00:00:00"/>
    <s v="15:52"/>
  </r>
  <r>
    <x v="1"/>
    <s v="9656/2012 "/>
    <x v="1"/>
    <s v="CLC_ORIGI"/>
    <s v="CLC_Atualiz"/>
    <x v="8"/>
    <x v="0"/>
    <d v="2013-04-04T18:05:00"/>
    <d v="2013-04-04T18:23:00"/>
    <s v="TERMO DE ABERTURA DE LICITAÇÃO RETIFICADO"/>
    <d v="1899-12-30T00:18:00"/>
    <x v="404"/>
    <d v="1899-12-31T00:00:00"/>
    <s v="18:5"/>
  </r>
  <r>
    <x v="1"/>
    <s v="9656/2012 "/>
    <x v="1"/>
    <s v="SPO_ORIGI"/>
    <s v="SPO_Atualiz"/>
    <x v="5"/>
    <x v="0"/>
    <d v="2013-04-04T18:23:00"/>
    <d v="2013-04-09T17:46:00"/>
    <s v="Para adequar disponibilidade orçamentária."/>
    <d v="1900-01-03T23:23:00"/>
    <x v="405"/>
    <d v="1900-01-03T00:00:00"/>
    <s v="18:23"/>
  </r>
  <r>
    <x v="1"/>
    <s v="9656/2012 "/>
    <x v="1"/>
    <s v="SAEO_ORIGI"/>
    <s v="SAEO_Atualiz"/>
    <x v="14"/>
    <x v="0"/>
    <d v="2013-04-09T17:46:00"/>
    <d v="2013-04-10T12:23:00"/>
    <s v="Para informar."/>
    <d v="1899-12-30T18:37:00"/>
    <x v="406"/>
    <d v="1900-01-01T00:00:00"/>
    <s v="17:46"/>
  </r>
  <r>
    <x v="1"/>
    <s v="9656/2012 "/>
    <x v="1"/>
    <s v="SPO_ORIGI"/>
    <s v="SPO_Atualiz"/>
    <x v="5"/>
    <x v="0"/>
    <d v="2013-04-10T12:23:00"/>
    <d v="2013-04-10T19:52:00"/>
    <s v="A pedido"/>
    <d v="1899-12-30T07:29:00"/>
    <x v="407"/>
    <d v="1899-12-31T00:00:00"/>
    <s v="12:23"/>
  </r>
  <r>
    <x v="1"/>
    <s v="9656/2012 "/>
    <x v="1"/>
    <s v="CO_ORIGI"/>
    <s v="CO_Atualiz"/>
    <x v="6"/>
    <x v="0"/>
    <d v="2013-04-10T19:52:00"/>
    <d v="2013-04-11T12:45:00"/>
    <s v="Com a solicitação."/>
    <d v="1899-12-30T16:53:00"/>
    <x v="408"/>
    <d v="1900-01-01T00:00:00"/>
    <s v="19:52"/>
  </r>
  <r>
    <x v="1"/>
    <s v="9656/2012 "/>
    <x v="1"/>
    <s v="SECOFC_ORIGI"/>
    <s v="SECOFC_Atualiz"/>
    <x v="7"/>
    <x v="0"/>
    <d v="2013-04-11T12:45:00"/>
    <d v="2013-04-12T14:30:00"/>
    <s v="Para análise e encaminhamento"/>
    <d v="1899-12-31T01:45:00"/>
    <x v="409"/>
    <d v="1900-01-01T00:00:00"/>
    <s v="12:45"/>
  </r>
  <r>
    <x v="1"/>
    <s v="9656/2012 "/>
    <x v="1"/>
    <s v="SECADM_ORIGI"/>
    <s v="SECADM_Atualiz"/>
    <x v="4"/>
    <x v="0"/>
    <d v="2013-04-12T14:30:00"/>
    <d v="2013-04-12T20:08:00"/>
    <s v="Para análise"/>
    <d v="1899-12-30T05:38:00"/>
    <x v="410"/>
    <d v="1899-12-31T00:00:00"/>
    <s v="14:30"/>
  </r>
  <r>
    <x v="1"/>
    <s v="9656/2012 "/>
    <x v="1"/>
    <s v="CAA_ORIGI"/>
    <s v="CIP_Atualiz"/>
    <x v="3"/>
    <x v="1"/>
    <d v="2013-04-12T20:08:00"/>
    <d v="2013-04-15T13:52:00"/>
    <s v="Para atender ao que dispõe o despacho da SECOFC no doc. 076854."/>
    <d v="1900-01-01T17:44:00"/>
    <x v="411"/>
    <d v="1900-01-01T00:00:00"/>
    <s v="20:8"/>
  </r>
  <r>
    <x v="1"/>
    <s v="9656/2012 "/>
    <x v="1"/>
    <s v="SECADM_ORIGI"/>
    <s v="SECADM_Atualiz"/>
    <x v="4"/>
    <x v="0"/>
    <d v="2013-04-15T13:52:00"/>
    <d v="2013-04-17T17:49:00"/>
    <s v="Segue o projeto b ico com a redução do objeto - item 01."/>
    <d v="1900-01-01T03:57:00"/>
    <x v="412"/>
    <d v="1900-01-02T00:00:00"/>
    <s v="13:52"/>
  </r>
  <r>
    <x v="1"/>
    <s v="9656/2012 "/>
    <x v="1"/>
    <s v="SECOFC_ORIGI"/>
    <s v="SECOFC_Atualiz"/>
    <x v="7"/>
    <x v="0"/>
    <d v="2013-04-17T17:49:00"/>
    <d v="2013-04-18T12:24:00"/>
    <s v="Com o projeto b ico readequado."/>
    <d v="1899-12-30T18:35:00"/>
    <x v="413"/>
    <d v="1900-01-01T00:00:00"/>
    <s v="17:49"/>
  </r>
  <r>
    <x v="1"/>
    <s v="9656/2012 "/>
    <x v="1"/>
    <s v="CO_ORIGI"/>
    <s v="CO_Atualiz"/>
    <x v="6"/>
    <x v="0"/>
    <d v="2013-04-18T12:24:00"/>
    <d v="2013-04-18T16:39:00"/>
    <s v="Para ciência."/>
    <d v="1899-12-30T04:15:00"/>
    <x v="414"/>
    <d v="1899-12-31T00:00:00"/>
    <s v="12:24"/>
  </r>
  <r>
    <x v="1"/>
    <s v="9656/2012 "/>
    <x v="1"/>
    <s v="SPO_ORIGI"/>
    <s v="SPO_Atualiz"/>
    <x v="5"/>
    <x v="0"/>
    <d v="2013-04-18T16:39:00"/>
    <d v="2013-04-19T14:44:00"/>
    <s v="Para informar."/>
    <d v="1899-12-30T22:05:00"/>
    <x v="415"/>
    <d v="1900-01-01T00:00:00"/>
    <s v="16:39"/>
  </r>
  <r>
    <x v="1"/>
    <s v="9656/2012 "/>
    <x v="1"/>
    <s v="CAA_ORIGI"/>
    <s v="CIP_Atualiz"/>
    <x v="3"/>
    <x v="1"/>
    <d v="2013-04-19T14:44:00"/>
    <d v="2013-04-19T15:58:00"/>
    <s v="O projeto b ico com a redução de postos, de doc. 078.079/2013, não apresenta valores. Dessa forma,"/>
    <d v="1899-12-30T01:14:00"/>
    <x v="416"/>
    <d v="1899-12-31T00:00:00"/>
    <s v="14:44"/>
  </r>
  <r>
    <x v="1"/>
    <s v="9656/2012 "/>
    <x v="1"/>
    <s v="CLC_ORIGI"/>
    <s v="CLC_Atualiz"/>
    <x v="8"/>
    <x v="0"/>
    <d v="2013-04-19T15:58:00"/>
    <d v="2013-04-22T13:41:00"/>
    <s v="Solicitamos considerar a redução do item 01 - projeto b ico adequado doc. 78079."/>
    <d v="1900-01-01T21:43:00"/>
    <x v="417"/>
    <d v="1900-01-01T00:00:00"/>
    <s v="15:58"/>
  </r>
  <r>
    <x v="1"/>
    <s v="9656/2012 "/>
    <x v="1"/>
    <s v="SC_ORIGI"/>
    <s v="SC_Atualiz"/>
    <x v="9"/>
    <x v="0"/>
    <d v="2013-04-22T13:41:00"/>
    <d v="2013-04-22T16:33:00"/>
    <s v="Para readequar a planilha de valores."/>
    <d v="1899-12-30T02:52:00"/>
    <x v="27"/>
    <d v="1899-12-31T00:00:00"/>
    <s v="13:41"/>
  </r>
  <r>
    <x v="1"/>
    <s v="9656/2012 "/>
    <x v="1"/>
    <s v="CLC_ORIGI"/>
    <s v="CLC_Atualiz"/>
    <x v="8"/>
    <x v="0"/>
    <d v="2013-04-22T16:33:00"/>
    <d v="2013-04-22T18:02:00"/>
    <s v="PLANILHA READEQUADA E TERMO"/>
    <d v="1899-12-30T01:29:00"/>
    <x v="107"/>
    <d v="1899-12-31T00:00:00"/>
    <s v="16:33"/>
  </r>
  <r>
    <x v="1"/>
    <s v="9656/2012 "/>
    <x v="1"/>
    <s v="SLIC_ORIGI"/>
    <s v="SLIC_Atualiz"/>
    <x v="27"/>
    <x v="0"/>
    <d v="2013-04-22T18:02:00"/>
    <d v="2013-04-24T13:36:00"/>
    <s v="Para elaborar a minuta do edital."/>
    <d v="1899-12-31T19:34:00"/>
    <x v="418"/>
    <d v="1900-01-02T00:00:00"/>
    <s v="18:2"/>
  </r>
  <r>
    <x v="1"/>
    <s v="9656/2012 "/>
    <x v="1"/>
    <s v="SC_ORIGI"/>
    <s v="SC_Atualiz"/>
    <x v="9"/>
    <x v="0"/>
    <d v="2013-04-24T13:36:00"/>
    <d v="2013-04-24T14:06:00"/>
    <s v="A pedido"/>
    <d v="1899-12-30T00:30:00"/>
    <x v="419"/>
    <d v="1899-12-31T00:00:00"/>
    <s v="13:36"/>
  </r>
  <r>
    <x v="1"/>
    <s v="9656/2012 "/>
    <x v="1"/>
    <s v="CLC_ORIGI"/>
    <s v="CLC_Atualiz"/>
    <x v="8"/>
    <x v="0"/>
    <d v="2013-04-24T14:06:00"/>
    <d v="2013-04-24T14:16:00"/>
    <s v="TERMO DE ABERTURA DE LICITAÇÃO CORRIGIDO"/>
    <d v="1899-12-30T00:10:00"/>
    <x v="201"/>
    <d v="1899-12-31T00:00:00"/>
    <s v="14:6"/>
  </r>
  <r>
    <x v="1"/>
    <s v="9656/2012 "/>
    <x v="1"/>
    <s v="SPO_ORIGI"/>
    <s v="SPO_Atualiz"/>
    <x v="5"/>
    <x v="0"/>
    <d v="2013-04-24T14:16:00"/>
    <d v="2013-04-30T17:11:00"/>
    <s v="Para adequar disponiblidade orçamentária."/>
    <d v="1900-01-05T02:55:00"/>
    <x v="420"/>
    <d v="1900-01-04T00:00:00"/>
    <s v="14:16"/>
  </r>
  <r>
    <x v="1"/>
    <s v="9656/2012 "/>
    <x v="1"/>
    <s v="SECADM_ORIGI"/>
    <s v="SECADM_Atualiz"/>
    <x v="4"/>
    <x v="0"/>
    <d v="2013-04-30T17:11:00"/>
    <d v="2013-04-30T18:29:00"/>
    <s v="Para informações."/>
    <d v="1899-12-30T01:18:00"/>
    <x v="421"/>
    <d v="1899-12-31T00:00:00"/>
    <s v="17:11"/>
  </r>
  <r>
    <x v="1"/>
    <s v="9656/2012 "/>
    <x v="1"/>
    <s v="CAA_ORIGI"/>
    <s v="CIP_Atualiz"/>
    <x v="3"/>
    <x v="1"/>
    <d v="2013-04-30T18:29:00"/>
    <d v="2013-05-02T12:25:00"/>
    <s v="Para readequação."/>
    <d v="1899-12-31T17:56:00"/>
    <x v="422"/>
    <n v="-20"/>
    <s v="18:29"/>
  </r>
  <r>
    <x v="1"/>
    <s v="9656/2012 "/>
    <x v="1"/>
    <s v="SC_ORIGI"/>
    <s v="SC_Atualiz"/>
    <x v="9"/>
    <x v="0"/>
    <d v="2013-05-02T12:25:00"/>
    <d v="2013-05-02T17:57:00"/>
    <s v="Informamos que, conforme solicitação da SA, os quantitativos foram mantidos."/>
    <d v="1899-12-30T05:32:00"/>
    <x v="423"/>
    <d v="1899-12-31T00:00:00"/>
    <s v="12:25"/>
  </r>
  <r>
    <x v="1"/>
    <s v="9656/2012 "/>
    <x v="1"/>
    <s v="CLC_ORIGI"/>
    <s v="CLC_Atualiz"/>
    <x v="8"/>
    <x v="0"/>
    <d v="2013-05-02T17:57:00"/>
    <d v="2013-05-02T19:45:00"/>
    <s v="TERMO DE ABERTURA DE LICITAÇÃO READEQUADO"/>
    <d v="1899-12-30T01:48:00"/>
    <x v="424"/>
    <d v="1899-12-31T00:00:00"/>
    <s v="17:57"/>
  </r>
  <r>
    <x v="1"/>
    <s v="9656/2012 "/>
    <x v="1"/>
    <s v="SPO_ORIGI"/>
    <s v="SPO_Atualiz"/>
    <x v="5"/>
    <x v="0"/>
    <d v="2013-05-02T19:45:00"/>
    <d v="2013-05-07T13:49:00"/>
    <s v="Para informar a disponibilidade orçamentária."/>
    <d v="1900-01-03T18:04:00"/>
    <x v="425"/>
    <d v="1900-01-03T00:00:00"/>
    <s v="19:45"/>
  </r>
  <r>
    <x v="1"/>
    <s v="9656/2012 "/>
    <x v="1"/>
    <s v="CO_ORIGI"/>
    <s v="CO_Atualiz"/>
    <x v="6"/>
    <x v="0"/>
    <d v="2013-05-07T13:49:00"/>
    <d v="2013-05-07T14:21:00"/>
    <s v="Com a informação."/>
    <d v="1899-12-30T00:32:00"/>
    <x v="315"/>
    <d v="1899-12-31T00:00:00"/>
    <s v="13:49"/>
  </r>
  <r>
    <x v="1"/>
    <s v="9656/2012 "/>
    <x v="1"/>
    <s v="SECOFC_ORIGI"/>
    <s v="SECOFC_Atualiz"/>
    <x v="7"/>
    <x v="0"/>
    <d v="2013-05-07T14:21:00"/>
    <d v="2013-05-07T14:51:00"/>
    <s v="Para ciência e encaminhamento"/>
    <d v="1899-12-30T00:30:00"/>
    <x v="419"/>
    <d v="1899-12-31T00:00:00"/>
    <s v="14:21"/>
  </r>
  <r>
    <x v="1"/>
    <s v="9656/2012 "/>
    <x v="1"/>
    <s v="CLC_ORIGI"/>
    <s v="CLC_Atualiz"/>
    <x v="8"/>
    <x v="0"/>
    <d v="2013-05-07T14:51:00"/>
    <d v="2013-05-07T17:18:00"/>
    <s v="Para procedimentos."/>
    <d v="1899-12-30T02:27:00"/>
    <x v="426"/>
    <d v="1899-12-31T00:00:00"/>
    <s v="14:51"/>
  </r>
  <r>
    <x v="1"/>
    <s v="9656/2012 "/>
    <x v="1"/>
    <s v="SLIC_ORIGI"/>
    <s v="SLIC_Atualiz"/>
    <x v="27"/>
    <x v="0"/>
    <d v="2013-05-07T17:18:00"/>
    <d v="2013-05-10T19:33:00"/>
    <s v="Para elaborar a minuta do edital."/>
    <d v="1900-01-02T02:15:00"/>
    <x v="427"/>
    <d v="1900-01-03T00:00:00"/>
    <s v="17:18"/>
  </r>
  <r>
    <x v="1"/>
    <s v="9656/2012 "/>
    <x v="1"/>
    <s v="SC_ORIGI"/>
    <s v="SC_Atualiz"/>
    <x v="9"/>
    <x v="0"/>
    <d v="2013-05-10T19:33:00"/>
    <d v="2013-05-13T13:19:00"/>
    <s v="Para retificar o quantitativo de meses relativo à função de carregador - período eleitoral: 9 meses"/>
    <d v="1900-01-01T17:46:00"/>
    <x v="428"/>
    <d v="1900-01-01T00:00:00"/>
    <s v="19:33"/>
  </r>
  <r>
    <x v="1"/>
    <s v="9656/2012 "/>
    <x v="1"/>
    <s v="SLIC_ORIGI"/>
    <s v="SLIC_Atualiz"/>
    <x v="27"/>
    <x v="0"/>
    <d v="2013-05-13T13:19:00"/>
    <d v="2013-05-14T18:23:00"/>
    <s v="TERMO DE ABERTURA DE LICITAÇÃO CORRIGIDO"/>
    <d v="1899-12-31T05:04:00"/>
    <x v="429"/>
    <d v="1900-01-01T00:00:00"/>
    <s v="13:19"/>
  </r>
  <r>
    <x v="1"/>
    <s v="9656/2012 "/>
    <x v="1"/>
    <s v="SCON_ORIGI"/>
    <s v="SCON_Atualiz"/>
    <x v="10"/>
    <x v="0"/>
    <d v="2013-05-14T18:23:00"/>
    <d v="2013-05-16T19:24:00"/>
    <s v="Encaminha minuta do Edital para elaboração da minuta do respectivo contrato."/>
    <d v="1900-01-01T01:01:00"/>
    <x v="430"/>
    <d v="1900-01-02T00:00:00"/>
    <s v="18:23"/>
  </r>
  <r>
    <x v="1"/>
    <s v="9656/2012 "/>
    <x v="1"/>
    <s v="SLIC_ORIGI"/>
    <s v="SLIC_Atualiz"/>
    <x v="27"/>
    <x v="0"/>
    <d v="2013-05-16T19:24:00"/>
    <d v="2013-05-17T18:25:00"/>
    <s v="inserida minuta"/>
    <d v="1899-12-30T23:01:00"/>
    <x v="431"/>
    <d v="1900-01-01T00:00:00"/>
    <s v="19:24"/>
  </r>
  <r>
    <x v="1"/>
    <s v="9656/2012 "/>
    <x v="1"/>
    <s v="CLC_ORIGI"/>
    <s v="CLC_Atualiz"/>
    <x v="8"/>
    <x v="0"/>
    <d v="2013-05-17T18:25:00"/>
    <d v="2013-05-17T19:14:00"/>
    <s v="Com minutas do edital e anexos, para análise."/>
    <d v="1899-12-30T00:49:00"/>
    <x v="432"/>
    <d v="1899-12-31T00:00:00"/>
    <s v="18:25"/>
  </r>
  <r>
    <x v="1"/>
    <s v="9656/2012 "/>
    <x v="1"/>
    <s v="CPL_ORIGI"/>
    <s v="CPL_Atualiz"/>
    <x v="11"/>
    <x v="0"/>
    <d v="2013-05-17T19:14:00"/>
    <d v="2013-05-21T16:14:00"/>
    <s v="Para análise da minuta do edital e seus anexos."/>
    <d v="1900-01-02T21:00:00"/>
    <x v="433"/>
    <d v="1900-01-02T00:00:00"/>
    <s v="19:14"/>
  </r>
  <r>
    <x v="1"/>
    <s v="9656/2012 "/>
    <x v="1"/>
    <s v="ASSDG_ORIGI"/>
    <s v="ASSDG_Atualiz"/>
    <x v="12"/>
    <x v="0"/>
    <d v="2013-05-21T16:14:00"/>
    <d v="2013-05-22T15:40:00"/>
    <s v="para análise."/>
    <d v="1899-12-30T23:26:00"/>
    <x v="434"/>
    <d v="1900-01-01T00:00:00"/>
    <s v="16:14"/>
  </r>
  <r>
    <x v="1"/>
    <s v="9656/2012 "/>
    <x v="1"/>
    <s v="DG_ORIGI"/>
    <s v="DG_Atualiz"/>
    <x v="1"/>
    <x v="0"/>
    <d v="2013-05-22T15:40:00"/>
    <d v="2013-05-22T16:02:00"/>
    <s v="Para apreciação."/>
    <d v="1899-12-30T00:22:00"/>
    <x v="435"/>
    <d v="1899-12-31T00:00:00"/>
    <s v="15:40"/>
  </r>
  <r>
    <x v="1"/>
    <s v="9656/2012 "/>
    <x v="1"/>
    <s v="SLIC_ORIGI"/>
    <s v="SLIC_Atualiz"/>
    <x v="27"/>
    <x v="0"/>
    <d v="2013-05-22T16:02:00"/>
    <d v="2013-05-23T17:56:00"/>
    <s v="Para providenciar o Edital"/>
    <d v="1899-12-31T01:54:00"/>
    <x v="436"/>
    <d v="1900-01-01T00:00:00"/>
    <s v="16:2"/>
  </r>
  <r>
    <x v="1"/>
    <s v="9656/2012 "/>
    <x v="1"/>
    <s v="CPL_ORIGI"/>
    <s v="CPL_Atualiz"/>
    <x v="11"/>
    <x v="0"/>
    <d v="2013-05-23T17:56:00"/>
    <d v="2013-05-23T18:03:00"/>
    <s v="Edital, em definitivo, para assinaturas."/>
    <d v="1899-12-30T00:07:00"/>
    <x v="437"/>
    <d v="1899-12-31T00:00:00"/>
    <s v="17:56"/>
  </r>
  <r>
    <x v="1"/>
    <s v="9656/2012 "/>
    <x v="1"/>
    <s v="SLIC_ORIGI"/>
    <s v="SLIC_Atualiz"/>
    <x v="27"/>
    <x v="0"/>
    <d v="2013-05-23T18:03:00"/>
    <d v="2013-05-23T18:21:00"/>
    <s v="A pedido"/>
    <d v="1899-12-30T00:18:00"/>
    <x v="293"/>
    <d v="1899-12-31T00:00:00"/>
    <s v="18:3"/>
  </r>
  <r>
    <x v="1"/>
    <s v="9656/2012 "/>
    <x v="1"/>
    <s v="CPL_ORIGI"/>
    <s v="CPL_Atualiz"/>
    <x v="11"/>
    <x v="0"/>
    <d v="2013-05-23T18:21:00"/>
    <d v="2013-05-23T18:58:00"/>
    <s v="Edital, em definitivo, para assinaturas."/>
    <d v="1899-12-30T00:37:00"/>
    <x v="438"/>
    <d v="1899-12-31T00:00:00"/>
    <s v="18:21"/>
  </r>
  <r>
    <x v="1"/>
    <s v="9656/2012 "/>
    <x v="1"/>
    <s v="SLIC_ORIGI"/>
    <s v="SLIC_Atualiz"/>
    <x v="27"/>
    <x v="0"/>
    <d v="2013-05-23T18:58:00"/>
    <d v="2013-05-28T14:11:00"/>
    <s v="Edital assinado."/>
    <d v="1900-01-03T19:13:00"/>
    <x v="439"/>
    <d v="1900-01-03T00:00:00"/>
    <s v="18:58"/>
  </r>
  <r>
    <x v="1"/>
    <s v="9656/2012 "/>
    <x v="1"/>
    <s v="SECADM_ORIGI"/>
    <s v="SECADM_Atualiz"/>
    <x v="4"/>
    <x v="0"/>
    <d v="2013-05-28T14:11:00"/>
    <d v="2013-05-28T16:49:00"/>
    <s v="Para designar gestores."/>
    <d v="1899-12-30T02:38:00"/>
    <x v="25"/>
    <d v="1899-12-31T00:00:00"/>
    <s v="14:11"/>
  </r>
  <r>
    <x v="1"/>
    <s v="9656/2012 "/>
    <x v="1"/>
    <s v="SCON_ORIGI"/>
    <s v="SCON_Atualiz"/>
    <x v="10"/>
    <x v="0"/>
    <d v="2013-05-28T16:49:00"/>
    <d v="2013-05-28T17:21:00"/>
    <s v="Para registrar no sitema a designação de gestores elencada em doc. 115954"/>
    <d v="1899-12-30T00:32:00"/>
    <x v="315"/>
    <d v="1899-12-31T00:00:00"/>
    <s v="16:49"/>
  </r>
  <r>
    <x v="1"/>
    <s v="9656/2012 "/>
    <x v="1"/>
    <s v="CPL_ORIGI"/>
    <s v="CPL_Atualiz"/>
    <x v="11"/>
    <x v="0"/>
    <d v="2013-05-28T17:21:00"/>
    <d v="2013-06-25T15:09:00"/>
    <s v="Para aguardar o certame."/>
    <d v="1900-01-26T21:48:00"/>
    <x v="440"/>
    <n v="-4"/>
    <s v="17:21"/>
  </r>
  <r>
    <x v="1"/>
    <s v="9656/2012 "/>
    <x v="1"/>
    <s v="ASSDG_ORIGI"/>
    <s v="ASSDG_Atualiz"/>
    <x v="12"/>
    <x v="0"/>
    <d v="2013-06-25T15:09:00"/>
    <d v="2013-06-25T16:28:00"/>
    <s v="Para análise e homologação."/>
    <d v="1899-12-30T01:19:00"/>
    <x v="441"/>
    <d v="1899-12-31T00:00:00"/>
    <s v="15:9"/>
  </r>
  <r>
    <x v="1"/>
    <s v="9656/2012 "/>
    <x v="1"/>
    <s v="CPL_ORIGI"/>
    <s v="CPL_Atualiz"/>
    <x v="11"/>
    <x v="0"/>
    <d v="2013-06-25T16:28:00"/>
    <d v="2013-06-25T18:00:00"/>
    <s v="A pedido."/>
    <d v="1899-12-30T01:32:00"/>
    <x v="442"/>
    <d v="1899-12-31T00:00:00"/>
    <s v="16:28"/>
  </r>
  <r>
    <x v="1"/>
    <s v="9656/2012 "/>
    <x v="1"/>
    <s v="ASSDG_ORIGI"/>
    <s v="ASSDG_Atualiz"/>
    <x v="12"/>
    <x v="0"/>
    <d v="2013-06-25T18:00:00"/>
    <d v="2013-06-25T18:45:00"/>
    <s v="com informação."/>
    <d v="1899-12-30T00:45:00"/>
    <x v="276"/>
    <d v="1899-12-31T00:00:00"/>
    <s v="18:0"/>
  </r>
  <r>
    <x v="1"/>
    <s v="9656/2012 "/>
    <x v="1"/>
    <s v="DG_ORIGI"/>
    <s v="DG_Atualiz"/>
    <x v="1"/>
    <x v="0"/>
    <d v="2013-06-25T18:45:00"/>
    <d v="2013-06-25T18:57:00"/>
    <s v="Para apreciação."/>
    <d v="1899-12-30T00:12:00"/>
    <x v="443"/>
    <d v="1899-12-31T00:00:00"/>
    <s v="18:45"/>
  </r>
  <r>
    <x v="1"/>
    <s v="9656/2012 "/>
    <x v="1"/>
    <s v="CO_ORIGI"/>
    <s v="CO_Atualiz"/>
    <x v="6"/>
    <x v="0"/>
    <d v="2013-06-25T18:57:00"/>
    <d v="2013-06-25T19:08:00"/>
    <s v="para empenhar"/>
    <d v="1899-12-30T00:11:00"/>
    <x v="444"/>
    <d v="1899-12-31T00:00:00"/>
    <s v="18:57"/>
  </r>
  <r>
    <x v="1"/>
    <s v="9656/2012 "/>
    <x v="1"/>
    <s v="ACO_ORIGI"/>
    <s v="ACO_Atualiz"/>
    <x v="13"/>
    <x v="0"/>
    <d v="2013-06-25T19:08:00"/>
    <d v="2013-06-26T11:08:00"/>
    <s v="Para emissão de nota de empenho."/>
    <d v="1899-12-30T16:00:00"/>
    <x v="445"/>
    <d v="1900-01-01T00:00:00"/>
    <s v="19:8"/>
  </r>
  <r>
    <x v="1"/>
    <s v="9656/2012 "/>
    <x v="1"/>
    <s v="SECOFC_ORIGI"/>
    <s v="SECOFC_Atualiz"/>
    <x v="7"/>
    <x v="0"/>
    <d v="2013-06-26T11:08:00"/>
    <d v="2013-06-26T11:12:00"/>
    <s v="-"/>
    <d v="1899-12-30T00:04:00"/>
    <x v="446"/>
    <d v="1899-12-31T00:00:00"/>
    <s v="11:8"/>
  </r>
  <r>
    <x v="1"/>
    <s v="9656/2012 "/>
    <x v="1"/>
    <s v="DG_ORIGI"/>
    <s v="DG_Atualiz"/>
    <x v="1"/>
    <x v="0"/>
    <d v="2013-06-26T11:08:00"/>
    <d v="2013-06-26T11:12:00"/>
    <s v="-"/>
    <d v="1899-12-30T00:04:00"/>
    <x v="446"/>
    <d v="1899-12-31T00:00:00"/>
    <s v="11:8"/>
  </r>
  <r>
    <x v="1"/>
    <s v="9656/2012 "/>
    <x v="1"/>
    <s v="ACO_ORIGI"/>
    <s v="ACO_Atualiz"/>
    <x v="13"/>
    <x v="0"/>
    <d v="2013-06-26T11:12:00"/>
    <d v="2013-06-26T11:18:00"/>
    <s v="Conclusão de trâmite colaborativo"/>
    <d v="1899-12-30T00:06:00"/>
    <x v="288"/>
    <d v="1899-12-31T00:00:00"/>
    <s v="11:12"/>
  </r>
  <r>
    <x v="1"/>
    <s v="9656/2012 "/>
    <x v="1"/>
    <s v="SCON_ORIGI"/>
    <s v="SCON_Atualiz"/>
    <x v="10"/>
    <x v="0"/>
    <d v="2013-06-26T11:18:00"/>
    <d v="2013-07-05T17:23:00"/>
    <s v="Para formalização do contrato."/>
    <d v="1900-01-08T06:05:00"/>
    <x v="447"/>
    <n v="-16"/>
    <s v="11:18"/>
  </r>
  <r>
    <x v="1"/>
    <s v="9656/2012 "/>
    <x v="1"/>
    <s v="SIASG_ORIGI"/>
    <s v="SIASG_Atualiz"/>
    <x v="39"/>
    <x v="0"/>
    <d v="2013-07-05T17:23:00"/>
    <d v="2013-07-08T16:26:00"/>
    <s v="publicação"/>
    <d v="1900-01-01T23:03:00"/>
    <x v="448"/>
    <d v="1900-01-01T00:00:00"/>
    <s v="17:23"/>
  </r>
  <r>
    <x v="1"/>
    <s v="9656/2012 "/>
    <x v="1"/>
    <s v="SCON_ORIGI"/>
    <s v="SCON_Atualiz"/>
    <x v="10"/>
    <x v="0"/>
    <d v="2013-07-08T16:26:00"/>
    <d v="2013-07-12T14:17:00"/>
    <s v="Com recibo de envio de matéria para publicação no D.O.U."/>
    <d v="1900-01-02T21:51:00"/>
    <x v="449"/>
    <d v="1900-01-04T00:00:00"/>
    <s v="16:26"/>
  </r>
  <r>
    <x v="1"/>
    <s v="9656/2012 "/>
    <x v="1"/>
    <s v="CLC_ORIGI"/>
    <s v="CLC_Atualiz"/>
    <x v="8"/>
    <x v="0"/>
    <d v="2013-07-12T14:17:00"/>
    <d v="2013-07-12T15:52:00"/>
    <s v="Procedimentos contratuais concluídos."/>
    <d v="1899-12-30T01:35:00"/>
    <x v="450"/>
    <d v="1899-12-31T00:00:00"/>
    <s v="14:17"/>
  </r>
  <r>
    <x v="1"/>
    <s v="9656/2012 "/>
    <x v="1"/>
    <s v="SAEO_ORIGI"/>
    <s v="SAEO_Atualiz"/>
    <x v="14"/>
    <x v="0"/>
    <d v="2013-07-12T15:52:00"/>
    <d v="2013-07-15T17:31:00"/>
    <s v="Para lançamentos."/>
    <d v="1900-01-02T01:39:00"/>
    <x v="451"/>
    <d v="1900-01-01T00:00:00"/>
    <s v="15:52"/>
  </r>
  <r>
    <x v="1"/>
    <s v="9656/2012 "/>
    <x v="1"/>
    <s v="CO_ORIGI"/>
    <s v="CO_Atualiz"/>
    <x v="6"/>
    <x v="0"/>
    <d v="2013-07-15T17:31:00"/>
    <d v="2013-07-16T14:52:00"/>
    <s v="Para autorizar."/>
    <d v="1899-12-30T21:21:00"/>
    <x v="452"/>
    <d v="1900-01-01T00:00:00"/>
    <s v="17:31"/>
  </r>
  <r>
    <x v="1"/>
    <s v="9656/2012 "/>
    <x v="1"/>
    <s v="SECOFC_ORIGI"/>
    <s v="SECOFC_Atualiz"/>
    <x v="7"/>
    <x v="0"/>
    <d v="2013-07-16T14:52:00"/>
    <d v="2013-07-16T16:57:00"/>
    <s v="Para solicitar autorização"/>
    <d v="1899-12-30T02:05:00"/>
    <x v="453"/>
    <d v="1899-12-31T00:00:00"/>
    <s v="14:52"/>
  </r>
  <r>
    <x v="1"/>
    <s v="9656/2012 "/>
    <x v="1"/>
    <s v="DG_ORIGI"/>
    <s v="DG_Atualiz"/>
    <x v="1"/>
    <x v="0"/>
    <d v="2013-07-16T16:57:00"/>
    <d v="2013-07-16T19:14:00"/>
    <s v="Com solicitação para emissão de NE."/>
    <d v="1899-12-30T02:17:00"/>
    <x v="454"/>
    <d v="1899-12-31T00:00:00"/>
    <s v="16:57"/>
  </r>
  <r>
    <x v="1"/>
    <s v="9656/2012 "/>
    <x v="1"/>
    <s v="CO_ORIGI"/>
    <s v="CO_Atualiz"/>
    <x v="6"/>
    <x v="0"/>
    <d v="2013-07-16T19:14:00"/>
    <d v="2013-07-16T19:16:00"/>
    <s v="Para empenhar."/>
    <d v="1899-12-30T00:02:00"/>
    <x v="63"/>
    <d v="1899-12-31T00:00:00"/>
    <s v="19:14"/>
  </r>
  <r>
    <x v="1"/>
    <s v="9656/2012 "/>
    <x v="1"/>
    <s v="ACO_ORIGI"/>
    <s v="ACO_Atualiz"/>
    <x v="13"/>
    <x v="0"/>
    <d v="2013-07-16T19:16:00"/>
    <d v="2013-07-17T17:08:00"/>
    <s v="Para empenhar"/>
    <d v="1899-12-30T21:52:00"/>
    <x v="455"/>
    <d v="1900-01-01T00:00:00"/>
    <s v="19:16"/>
  </r>
  <r>
    <x v="1"/>
    <s v="1395/2014 "/>
    <x v="1"/>
    <s v="SGACI_ORIGI"/>
    <s v="SAPRE_Atualiz"/>
    <x v="29"/>
    <x v="1"/>
    <d v="2014-02-27T15:57:00"/>
    <d v="2014-02-28T15:57:00"/>
    <s v="-"/>
    <d v="1899-12-31T00:00:00"/>
    <x v="0"/>
    <d v="1900-01-01T00:00:00"/>
    <s v="15:57"/>
  </r>
  <r>
    <x v="1"/>
    <s v="1395/2014 "/>
    <x v="1"/>
    <s v="CAA_ORIGI"/>
    <s v="CIP_Atualiz"/>
    <x v="3"/>
    <x v="1"/>
    <d v="2014-02-28T15:57:00"/>
    <d v="2014-03-07T17:15:00"/>
    <s v="Para apreciação superior."/>
    <d v="1900-01-06T01:18:00"/>
    <x v="456"/>
    <n v="-16"/>
    <s v="15:57"/>
  </r>
  <r>
    <x v="1"/>
    <s v="1395/2014 "/>
    <x v="1"/>
    <s v="SGACI_ORIGI"/>
    <s v="SAPRE_Atualiz"/>
    <x v="29"/>
    <x v="1"/>
    <d v="2014-03-07T17:15:00"/>
    <d v="2014-03-11T16:54:00"/>
    <s v="Para complementações ao projeto b ico."/>
    <d v="1900-01-02T23:39:00"/>
    <x v="457"/>
    <d v="1900-01-02T00:00:00"/>
    <s v="17:15"/>
  </r>
  <r>
    <x v="1"/>
    <s v="1395/2014 "/>
    <x v="1"/>
    <s v="CAA_ORIGI"/>
    <s v="CIP_Atualiz"/>
    <x v="3"/>
    <x v="1"/>
    <d v="2014-03-11T16:54:00"/>
    <d v="2014-03-12T14:08:00"/>
    <s v="Com as alterações solicitadas"/>
    <d v="1899-12-30T21:14:00"/>
    <x v="458"/>
    <d v="1900-01-01T00:00:00"/>
    <s v="16:54"/>
  </r>
  <r>
    <x v="1"/>
    <s v="1395/2014 "/>
    <x v="1"/>
    <s v="SECADM_ORIGI"/>
    <s v="SECADM_Atualiz"/>
    <x v="4"/>
    <x v="0"/>
    <d v="2014-03-12T14:08:00"/>
    <d v="2014-03-12T16:21:00"/>
    <s v="Para os procedimentos necessários à licitação."/>
    <d v="1899-12-30T02:13:00"/>
    <x v="459"/>
    <d v="1899-12-31T00:00:00"/>
    <s v="14:8"/>
  </r>
  <r>
    <x v="1"/>
    <s v="1395/2014 "/>
    <x v="1"/>
    <s v="CLC_ORIGI"/>
    <s v="CLC_Atualiz"/>
    <x v="8"/>
    <x v="0"/>
    <d v="2014-03-12T16:21:00"/>
    <d v="2014-03-13T14:40:00"/>
    <s v="orçar"/>
    <d v="1899-12-30T22:19:00"/>
    <x v="460"/>
    <d v="1900-01-01T00:00:00"/>
    <s v="16:21"/>
  </r>
  <r>
    <x v="1"/>
    <s v="1395/2014 "/>
    <x v="1"/>
    <s v="SC_ORIGI"/>
    <s v="SC_Atualiz"/>
    <x v="9"/>
    <x v="0"/>
    <d v="2014-03-13T14:40:00"/>
    <d v="2014-05-07T15:14:00"/>
    <s v="Para orçar."/>
    <d v="1900-02-23T00:34:00"/>
    <x v="461"/>
    <n v="-5"/>
    <s v="14:40"/>
  </r>
  <r>
    <x v="1"/>
    <s v="1395/2014 "/>
    <x v="1"/>
    <s v="CLC_ORIGI"/>
    <s v="CLC_Atualiz"/>
    <x v="8"/>
    <x v="0"/>
    <d v="2014-05-07T15:14:00"/>
    <d v="2014-05-07T17:31:00"/>
    <s v="ORÇAMENTO"/>
    <d v="1899-12-30T02:17:00"/>
    <x v="454"/>
    <d v="1899-12-31T00:00:00"/>
    <s v="15:14"/>
  </r>
  <r>
    <x v="1"/>
    <s v="1395/2014 "/>
    <x v="1"/>
    <s v="SPO_ORIGI"/>
    <s v="SPO_Atualiz"/>
    <x v="5"/>
    <x v="0"/>
    <d v="2014-05-07T17:31:00"/>
    <d v="2014-05-08T17:22:00"/>
    <s v="Para informar a disponibilidade orçamentária."/>
    <d v="1899-12-30T23:51:00"/>
    <x v="462"/>
    <d v="1900-01-01T00:00:00"/>
    <s v="17:31"/>
  </r>
  <r>
    <x v="1"/>
    <s v="1395/2014 "/>
    <x v="1"/>
    <s v="COBRAS_ORIGI"/>
    <s v="COBRAS_Atualiz"/>
    <x v="40"/>
    <x v="0"/>
    <d v="2014-05-08T17:22:00"/>
    <d v="2014-05-12T15:27:00"/>
    <s v="Para informar."/>
    <d v="1900-01-02T22:05:00"/>
    <x v="158"/>
    <d v="1900-01-02T00:00:00"/>
    <s v="17:22"/>
  </r>
  <r>
    <x v="1"/>
    <s v="1395/2014 "/>
    <x v="1"/>
    <s v="SPO_ORIGI"/>
    <s v="SPO_Atualiz"/>
    <x v="5"/>
    <x v="0"/>
    <d v="2014-05-12T15:27:00"/>
    <d v="2014-05-12T18:38:00"/>
    <s v="Com a expectativa das inaugurações"/>
    <d v="1899-12-30T03:11:00"/>
    <x v="463"/>
    <d v="1899-12-31T00:00:00"/>
    <s v="15:27"/>
  </r>
  <r>
    <x v="1"/>
    <s v="1395/2014 "/>
    <x v="1"/>
    <s v="CO_ORIGI"/>
    <s v="CO_Atualiz"/>
    <x v="6"/>
    <x v="0"/>
    <d v="2014-05-12T18:38:00"/>
    <d v="2014-05-12T19:03:00"/>
    <s v="Com a informação."/>
    <d v="1899-12-30T00:25:00"/>
    <x v="196"/>
    <d v="1899-12-31T00:00:00"/>
    <s v="18:38"/>
  </r>
  <r>
    <x v="1"/>
    <s v="1395/2014 "/>
    <x v="1"/>
    <s v="SECOFC_ORIGI"/>
    <s v="SECOFC_Atualiz"/>
    <x v="7"/>
    <x v="0"/>
    <d v="2014-05-12T19:03:00"/>
    <d v="2014-05-12T20:35:00"/>
    <s v="Para ciência e encaminhamento"/>
    <d v="1899-12-30T01:32:00"/>
    <x v="464"/>
    <d v="1899-12-31T00:00:00"/>
    <s v="19:3"/>
  </r>
  <r>
    <x v="1"/>
    <s v="1395/2014 "/>
    <x v="1"/>
    <s v="CLC_ORIGI"/>
    <s v="CLC_Atualiz"/>
    <x v="8"/>
    <x v="0"/>
    <d v="2014-05-12T20:35:00"/>
    <d v="2014-05-14T14:26:00"/>
    <s v="Para formalização da contratação"/>
    <d v="1899-12-31T17:51:00"/>
    <x v="465"/>
    <d v="1900-01-02T00:00:00"/>
    <s v="20:35"/>
  </r>
  <r>
    <x v="1"/>
    <s v="1395/2014 "/>
    <x v="1"/>
    <s v="SC_ORIGI"/>
    <s v="SC_Atualiz"/>
    <x v="9"/>
    <x v="0"/>
    <d v="2014-05-14T14:26:00"/>
    <d v="2014-05-16T20:07:00"/>
    <s v="Para elaborar o Termo de Abertura de Licitação."/>
    <d v="1900-01-01T05:41:00"/>
    <x v="466"/>
    <d v="1900-01-02T00:00:00"/>
    <s v="14:26"/>
  </r>
  <r>
    <x v="1"/>
    <s v="1395/2014 "/>
    <x v="1"/>
    <s v="CLC_ORIGI"/>
    <s v="CLC_Atualiz"/>
    <x v="8"/>
    <x v="0"/>
    <d v="2014-05-16T20:07:00"/>
    <d v="2014-05-19T15:39:00"/>
    <s v="Com Termo de Abertura de Licitação"/>
    <d v="1900-01-01T19:32:00"/>
    <x v="467"/>
    <d v="1900-01-01T00:00:00"/>
    <s v="20:7"/>
  </r>
  <r>
    <x v="1"/>
    <s v="1395/2014 "/>
    <x v="1"/>
    <s v="SECADM_ORIGI"/>
    <s v="SECADM_Atualiz"/>
    <x v="4"/>
    <x v="0"/>
    <d v="2014-05-19T15:39:00"/>
    <d v="2014-05-19T16:42:00"/>
    <s v="Para autorizar o termo de abertura de licitação nº 85/14."/>
    <d v="1899-12-30T01:03:00"/>
    <x v="64"/>
    <d v="1899-12-31T00:00:00"/>
    <s v="15:39"/>
  </r>
  <r>
    <x v="1"/>
    <s v="1395/2014 "/>
    <x v="1"/>
    <s v="CLC_ORIGI"/>
    <s v="CLC_Atualiz"/>
    <x v="8"/>
    <x v="0"/>
    <d v="2014-05-19T16:42:00"/>
    <d v="2014-05-20T15:15:00"/>
    <s v="Ciente e de acordo com o contido no termo de abertura de licitação nº 85/2014"/>
    <d v="1899-12-30T22:33:00"/>
    <x v="468"/>
    <d v="1900-01-01T00:00:00"/>
    <s v="16:42"/>
  </r>
  <r>
    <x v="1"/>
    <s v="1395/2014 "/>
    <x v="1"/>
    <s v="SLIC_ORIGI"/>
    <s v="SLIC_Atualiz"/>
    <x v="27"/>
    <x v="0"/>
    <d v="2014-05-20T15:15:00"/>
    <d v="2014-05-28T17:51:00"/>
    <s v="Para elaborar a minuta do edital."/>
    <d v="1900-01-07T02:36:00"/>
    <x v="469"/>
    <d v="1900-01-06T00:00:00"/>
    <s v="15:15"/>
  </r>
  <r>
    <x v="1"/>
    <s v="1395/2014 "/>
    <x v="1"/>
    <s v="SCON_ORIGI"/>
    <s v="SCON_Atualiz"/>
    <x v="10"/>
    <x v="0"/>
    <d v="2014-05-28T17:51:00"/>
    <d v="2014-06-03T16:34:00"/>
    <s v="Para minutar contrato."/>
    <d v="1900-01-04T22:43:00"/>
    <x v="470"/>
    <n v="-17"/>
    <s v="17:51"/>
  </r>
  <r>
    <x v="1"/>
    <s v="1395/2014 "/>
    <x v="1"/>
    <s v="SGACI_ORIGI"/>
    <s v="SAPRE_Atualiz"/>
    <x v="29"/>
    <x v="1"/>
    <d v="2014-06-03T16:34:00"/>
    <d v="2014-06-03T16:41:00"/>
    <s v="A pedido."/>
    <d v="1899-12-30T00:07:00"/>
    <x v="437"/>
    <d v="1899-12-31T00:00:00"/>
    <s v="16:34"/>
  </r>
  <r>
    <x v="1"/>
    <s v="1395/2014 "/>
    <x v="1"/>
    <s v="SPO_ORIGI"/>
    <s v="SPO_Atualiz"/>
    <x v="5"/>
    <x v="0"/>
    <d v="2014-06-03T16:41:00"/>
    <d v="2014-06-03T18:13:00"/>
    <s v="Para adequa¿¿"/>
    <d v="1899-12-30T01:32:00"/>
    <x v="442"/>
    <d v="1899-12-31T00:00:00"/>
    <s v="16:41"/>
  </r>
  <r>
    <x v="1"/>
    <s v="1395/2014 "/>
    <x v="1"/>
    <s v="CO_ORIGI"/>
    <s v="CO_Atualiz"/>
    <x v="6"/>
    <x v="0"/>
    <d v="2014-06-03T18:13:00"/>
    <d v="2014-06-03T18:51:00"/>
    <s v="Com o pré-empenho."/>
    <d v="1899-12-30T00:38:00"/>
    <x v="471"/>
    <d v="1899-12-31T00:00:00"/>
    <s v="18:13"/>
  </r>
  <r>
    <x v="1"/>
    <s v="1395/2014 "/>
    <x v="1"/>
    <s v="SECOFC_ORIGI"/>
    <s v="SECOFC_Atualiz"/>
    <x v="7"/>
    <x v="0"/>
    <d v="2014-06-03T18:51:00"/>
    <d v="2014-06-04T13:50:00"/>
    <s v="Para ci¿ncia e encaminhamento ¿ Coordenadoria de Licita¿¿es e Contratos."/>
    <d v="1899-12-30T18:59:00"/>
    <x v="37"/>
    <d v="1900-01-01T00:00:00"/>
    <s v="18:51"/>
  </r>
  <r>
    <x v="1"/>
    <s v="1395/2014 "/>
    <x v="1"/>
    <s v="CLC_ORIGI"/>
    <s v="CLC_Atualiz"/>
    <x v="8"/>
    <x v="0"/>
    <d v="2014-06-04T13:50:00"/>
    <d v="2014-06-04T14:33:00"/>
    <s v="para demais providências."/>
    <d v="1899-12-30T00:43:00"/>
    <x v="472"/>
    <d v="1899-12-31T00:00:00"/>
    <s v="13:50"/>
  </r>
  <r>
    <x v="1"/>
    <s v="1395/2014 "/>
    <x v="1"/>
    <s v="SGACI_ORIGI"/>
    <s v="SAPRE_Atualiz"/>
    <x v="29"/>
    <x v="1"/>
    <d v="2014-06-04T14:33:00"/>
    <d v="2014-06-04T15:35:00"/>
    <s v="Tendo em vista que não faremos contrato solicito que seja excluído os foruns que serão inaugurados n"/>
    <d v="1899-12-30T01:02:00"/>
    <x v="473"/>
    <d v="1899-12-31T00:00:00"/>
    <s v="14:33"/>
  </r>
  <r>
    <x v="1"/>
    <s v="1395/2014 "/>
    <x v="1"/>
    <s v="CLC_ORIGI"/>
    <s v="CLC_Atualiz"/>
    <x v="8"/>
    <x v="0"/>
    <d v="2014-06-04T15:35:00"/>
    <d v="2014-06-04T15:58:00"/>
    <s v="Com a informação"/>
    <d v="1899-12-30T00:23:00"/>
    <x v="474"/>
    <d v="1899-12-31T00:00:00"/>
    <s v="15:35"/>
  </r>
  <r>
    <x v="1"/>
    <s v="1395/2014 "/>
    <x v="1"/>
    <s v="SC_ORIGI"/>
    <s v="SC_Atualiz"/>
    <x v="9"/>
    <x v="0"/>
    <d v="2014-06-04T15:58:00"/>
    <d v="2014-06-05T18:57:00"/>
    <s v="Retificar o termo de abertura de licitação excluindo os itens 1, 6,10, e 15 relativo aos fóruns elei"/>
    <d v="1899-12-31T02:59:00"/>
    <x v="475"/>
    <d v="1900-01-01T00:00:00"/>
    <s v="15:58"/>
  </r>
  <r>
    <x v="1"/>
    <s v="1395/2014 "/>
    <x v="1"/>
    <s v="CLC_ORIGI"/>
    <s v="CLC_Atualiz"/>
    <x v="8"/>
    <x v="0"/>
    <d v="2014-06-05T18:57:00"/>
    <d v="2014-06-06T18:37:00"/>
    <s v="com termo de abertura"/>
    <d v="1899-12-30T23:40:00"/>
    <x v="260"/>
    <d v="1900-01-01T00:00:00"/>
    <s v="18:57"/>
  </r>
  <r>
    <x v="1"/>
    <s v="1395/2014 "/>
    <x v="1"/>
    <s v="SLIC_ORIGI"/>
    <s v="SLIC_Atualiz"/>
    <x v="27"/>
    <x v="0"/>
    <d v="2014-06-06T18:37:00"/>
    <d v="2014-06-10T16:57:00"/>
    <s v="Para emitir edital de licitação de acordo com o termo de abertura retificado. Esclareço que já tem a"/>
    <d v="1900-01-02T22:20:00"/>
    <x v="476"/>
    <d v="1900-01-02T00:00:00"/>
    <s v="18:37"/>
  </r>
  <r>
    <x v="1"/>
    <s v="1395/2014 "/>
    <x v="1"/>
    <s v="CLC_ORIGI"/>
    <s v="CLC_Atualiz"/>
    <x v="8"/>
    <x v="0"/>
    <d v="2014-06-10T16:57:00"/>
    <d v="2014-06-11T14:55:00"/>
    <s v="Para análise da minuta do edital."/>
    <d v="1899-12-30T21:58:00"/>
    <x v="477"/>
    <d v="1900-01-01T00:00:00"/>
    <s v="16:57"/>
  </r>
  <r>
    <x v="1"/>
    <s v="1395/2014 "/>
    <x v="1"/>
    <s v="SECADM_ORIGI"/>
    <s v="SECADM_Atualiz"/>
    <x v="4"/>
    <x v="0"/>
    <d v="2014-06-11T14:55:00"/>
    <d v="2014-06-12T11:22:00"/>
    <s v="Submetemos à apreciação superior."/>
    <d v="1899-12-30T20:27:00"/>
    <x v="478"/>
    <d v="1900-01-01T00:00:00"/>
    <s v="14:55"/>
  </r>
  <r>
    <x v="1"/>
    <s v="1395/2014 "/>
    <x v="1"/>
    <s v="CPL_ORIGI"/>
    <s v="CPL_Atualiz"/>
    <x v="11"/>
    <x v="0"/>
    <d v="2014-06-12T11:22:00"/>
    <d v="2014-06-12T12:41:00"/>
    <s v="análise da minuta de edital"/>
    <d v="1899-12-30T01:19:00"/>
    <x v="67"/>
    <d v="1899-12-31T00:00:00"/>
    <s v="11:22"/>
  </r>
  <r>
    <x v="1"/>
    <s v="1395/2014 "/>
    <x v="1"/>
    <s v="ASSDG_ORIGI"/>
    <s v="ASSDG_Atualiz"/>
    <x v="12"/>
    <x v="0"/>
    <d v="2014-06-12T12:41:00"/>
    <d v="2014-06-13T15:56:00"/>
    <s v="para análise"/>
    <d v="1899-12-31T03:15:00"/>
    <x v="479"/>
    <d v="1900-01-01T00:00:00"/>
    <s v="12:41"/>
  </r>
  <r>
    <x v="1"/>
    <s v="1395/2014 "/>
    <x v="1"/>
    <s v="DG_ORIGI"/>
    <s v="DG_Atualiz"/>
    <x v="1"/>
    <x v="0"/>
    <d v="2014-06-13T15:56:00"/>
    <d v="2014-06-13T18:44:00"/>
    <s v="Com a análise da minuta do edital de licitação e seus anexos."/>
    <d v="1899-12-30T02:48:00"/>
    <x v="480"/>
    <d v="1899-12-31T00:00:00"/>
    <s v="15:56"/>
  </r>
  <r>
    <x v="1"/>
    <s v="1395/2014 "/>
    <x v="1"/>
    <s v="SLIC_ORIGI"/>
    <s v="SLIC_Atualiz"/>
    <x v="27"/>
    <x v="0"/>
    <d v="2014-06-13T18:44:00"/>
    <d v="2014-06-16T11:40:00"/>
    <s v="para publicação do edital"/>
    <d v="1900-01-01T16:56:00"/>
    <x v="481"/>
    <d v="1900-01-01T00:00:00"/>
    <s v="18:44"/>
  </r>
  <r>
    <x v="1"/>
    <s v="1395/2014 "/>
    <x v="1"/>
    <s v="CPL_ORIGI"/>
    <s v="CPL_Atualiz"/>
    <x v="11"/>
    <x v="0"/>
    <d v="2014-06-16T11:40:00"/>
    <d v="2014-06-16T12:47:00"/>
    <s v="Com edital, em definitivo, para assinatura."/>
    <d v="1899-12-30T01:07:00"/>
    <x v="49"/>
    <d v="1899-12-31T00:00:00"/>
    <s v="11:40"/>
  </r>
  <r>
    <x v="1"/>
    <s v="1395/2014 "/>
    <x v="1"/>
    <s v="SLIC_ORIGI"/>
    <s v="SLIC_Atualiz"/>
    <x v="27"/>
    <x v="0"/>
    <d v="2014-06-16T12:47:00"/>
    <d v="2014-06-18T15:53:00"/>
    <s v="Edital assinado."/>
    <d v="1900-01-01T03:06:00"/>
    <x v="482"/>
    <d v="1900-01-02T00:00:00"/>
    <s v="12:47"/>
  </r>
  <r>
    <x v="1"/>
    <s v="1395/2014 "/>
    <x v="1"/>
    <s v="CPL_ORIGI"/>
    <s v="CPL_Atualiz"/>
    <x v="11"/>
    <x v="0"/>
    <d v="2014-06-18T15:53:00"/>
    <d v="2014-07-09T17:06:00"/>
    <s v="Para aguardar a data de abertura do certame."/>
    <d v="1900-01-20T01:13:00"/>
    <x v="483"/>
    <n v="-8"/>
    <s v="15:53"/>
  </r>
  <r>
    <x v="1"/>
    <s v="1395/2014 "/>
    <x v="1"/>
    <s v="ASSDG_ORIGI"/>
    <s v="ASSDG_Atualiz"/>
    <x v="12"/>
    <x v="0"/>
    <d v="2014-07-09T17:06:00"/>
    <d v="2014-07-11T19:08:00"/>
    <s v="Para análise e homologação"/>
    <d v="1900-01-01T02:02:00"/>
    <x v="484"/>
    <d v="1900-01-02T00:00:00"/>
    <s v="17:6"/>
  </r>
  <r>
    <x v="1"/>
    <s v="1395/2014 "/>
    <x v="1"/>
    <s v="DG_ORIGI"/>
    <s v="DG_Atualiz"/>
    <x v="1"/>
    <x v="0"/>
    <d v="2014-07-11T19:08:00"/>
    <d v="2014-07-14T19:41:00"/>
    <s v="Com o parecer, para apreciação."/>
    <d v="1900-01-02T00:33:00"/>
    <x v="91"/>
    <d v="1900-01-01T00:00:00"/>
    <s v="19:8"/>
  </r>
  <r>
    <x v="1"/>
    <s v="1395/2014 "/>
    <x v="1"/>
    <s v="CO_ORIGI"/>
    <s v="CO_Atualiz"/>
    <x v="6"/>
    <x v="0"/>
    <d v="2014-07-14T19:41:00"/>
    <d v="2014-07-15T12:43:00"/>
    <s v="para empenhar"/>
    <d v="1899-12-30T17:02:00"/>
    <x v="485"/>
    <d v="1900-01-01T00:00:00"/>
    <s v="19:41"/>
  </r>
  <r>
    <x v="1"/>
    <s v="1395/2014 "/>
    <x v="1"/>
    <s v="ACO_ORIGI"/>
    <s v="ACO_Atualiz"/>
    <x v="13"/>
    <x v="0"/>
    <d v="2014-07-15T12:43:00"/>
    <d v="2014-07-15T17:51:00"/>
    <s v="Para emissão de notas de empenho."/>
    <d v="1899-12-30T05:08:00"/>
    <x v="486"/>
    <d v="1899-12-31T00:00:00"/>
    <s v="12:43"/>
  </r>
  <r>
    <x v="1"/>
    <s v="1395/2014 "/>
    <x v="1"/>
    <s v="SGACI_ORIGI"/>
    <s v="SAPRE_Atualiz"/>
    <x v="29"/>
    <x v="1"/>
    <d v="2014-07-15T17:51:00"/>
    <d v="2014-10-16T14:23:00"/>
    <s v="A pedido."/>
    <d v="1900-04-01T20:32:00"/>
    <x v="487"/>
    <d v="1900-01-01T00:00:00"/>
    <s v="17:51"/>
  </r>
  <r>
    <x v="1"/>
    <s v="1395/2014 "/>
    <x v="1"/>
    <s v="COBRAS_ORIGI"/>
    <s v="COBRAS_Atualiz"/>
    <x v="40"/>
    <x v="0"/>
    <d v="2014-10-16T14:23:00"/>
    <d v="2014-10-16T17:27:00"/>
    <s v="Para informar"/>
    <d v="1899-12-30T03:04:00"/>
    <x v="488"/>
    <d v="1899-12-31T00:00:00"/>
    <s v="14:23"/>
  </r>
  <r>
    <x v="1"/>
    <s v="1395/2014 "/>
    <x v="1"/>
    <s v="SGACI_ORIGI"/>
    <s v="SAPRE_Atualiz"/>
    <x v="29"/>
    <x v="1"/>
    <d v="2014-10-16T17:27:00"/>
    <d v="2014-10-17T17:10:00"/>
    <s v="Com a informação."/>
    <d v="1899-12-30T23:43:00"/>
    <x v="489"/>
    <d v="1900-01-01T00:00:00"/>
    <s v="17:27"/>
  </r>
  <r>
    <x v="1"/>
    <s v="1395/2014 "/>
    <x v="1"/>
    <s v="SPO_ORIGI"/>
    <s v="SPO_Atualiz"/>
    <x v="5"/>
    <x v="0"/>
    <d v="2014-10-17T17:10:00"/>
    <d v="2014-10-17T17:31:00"/>
    <s v="Com a informação"/>
    <d v="1899-12-30T00:21:00"/>
    <x v="490"/>
    <d v="1899-12-31T00:00:00"/>
    <s v="17:10"/>
  </r>
  <r>
    <x v="1"/>
    <s v="1395/2014 "/>
    <x v="1"/>
    <s v="CO_ORIGI"/>
    <s v="CO_Atualiz"/>
    <x v="6"/>
    <x v="0"/>
    <d v="2014-10-17T17:31:00"/>
    <d v="2014-10-17T18:01:00"/>
    <s v="Com a informação."/>
    <d v="1899-12-30T00:30:00"/>
    <x v="419"/>
    <d v="1899-12-31T00:00:00"/>
    <s v="17:31"/>
  </r>
  <r>
    <x v="1"/>
    <s v="1395/2014 "/>
    <x v="1"/>
    <s v="ACO_ORIGI"/>
    <s v="ACO_Atualiz"/>
    <x v="13"/>
    <x v="0"/>
    <d v="2014-10-17T18:01:00"/>
    <d v="2014-10-20T13:14:00"/>
    <s v="Para emissão de nota de empenho."/>
    <d v="1900-01-01T19:13:00"/>
    <x v="491"/>
    <d v="1900-01-01T00:00:00"/>
    <s v="18:1"/>
  </r>
  <r>
    <x v="1"/>
    <s v="5966/2012"/>
    <x v="1"/>
    <s v="SMOEP_ORIGI"/>
    <s v="SMIC_Atualiz"/>
    <x v="28"/>
    <x v="1"/>
    <d v="2012-08-27T11:46:00"/>
    <d v="2012-08-28T11:46:00"/>
    <s v="-"/>
    <d v="1899-12-31T00:00:00"/>
    <x v="0"/>
    <d v="1900-01-01T00:00:00"/>
    <s v="11:46"/>
  </r>
  <r>
    <x v="1"/>
    <s v="5966/2012"/>
    <x v="1"/>
    <s v="CAA_ORIGI"/>
    <s v="CIP_Atualiz"/>
    <x v="3"/>
    <x v="1"/>
    <d v="2012-08-28T11:46:00"/>
    <d v="2012-08-29T17:06:00"/>
    <s v="Para análise e encaminamentos."/>
    <d v="1899-12-31T05:20:00"/>
    <x v="492"/>
    <d v="1900-01-01T00:00:00"/>
    <s v="11:46"/>
  </r>
  <r>
    <x v="1"/>
    <s v="5966/2012"/>
    <x v="1"/>
    <s v="SMOEP_ORIGI"/>
    <s v="SMIC_Atualiz"/>
    <x v="28"/>
    <x v="1"/>
    <d v="2012-08-29T17:06:00"/>
    <d v="2012-10-20T14:33:00"/>
    <s v="Para informar possibilidade de inserção de um orçamento dos serviços ou,se for o caso,anexar fotos"/>
    <d v="1900-02-19T21:27:00"/>
    <x v="493"/>
    <n v="-6"/>
    <s v="17:6"/>
  </r>
  <r>
    <x v="1"/>
    <s v="5966/2012"/>
    <x v="1"/>
    <s v="CAA_ORIGI"/>
    <s v="CIP_Atualiz"/>
    <x v="3"/>
    <x v="1"/>
    <d v="2012-10-20T14:33:00"/>
    <d v="2012-10-20T16:09:00"/>
    <s v="Para os encaminhamentos."/>
    <d v="1899-12-30T01:36:00"/>
    <x v="11"/>
    <d v="1899-12-30T00:00:00"/>
    <s v="14:33"/>
  </r>
  <r>
    <x v="1"/>
    <s v="5966/2012"/>
    <x v="1"/>
    <s v="SECADM_ORIGI"/>
    <s v="SECADM_Atualiz"/>
    <x v="4"/>
    <x v="0"/>
    <d v="2012-10-20T16:09:00"/>
    <d v="2012-10-22T14:50:00"/>
    <s v="Segue para os procedimentos necessários à contratação, conforme projeto b ico."/>
    <d v="1899-12-31T22:41:00"/>
    <x v="494"/>
    <d v="1899-12-31T00:00:00"/>
    <s v="16:9"/>
  </r>
  <r>
    <x v="1"/>
    <s v="5966/2012"/>
    <x v="1"/>
    <s v="ACO_ORIGI"/>
    <s v="ACO_Atualiz"/>
    <x v="13"/>
    <x v="0"/>
    <d v="2012-10-22T14:50:00"/>
    <d v="2012-10-23T17:31:00"/>
    <s v="Para informar disponibilidade orçamentária."/>
    <d v="1899-12-31T02:41:00"/>
    <x v="495"/>
    <d v="1900-01-01T00:00:00"/>
    <s v="14:50"/>
  </r>
  <r>
    <x v="1"/>
    <s v="5966/2012"/>
    <x v="1"/>
    <s v="CO_ORIGI"/>
    <s v="CO_Atualiz"/>
    <x v="6"/>
    <x v="0"/>
    <d v="2012-10-23T17:31:00"/>
    <d v="2012-10-23T18:26:00"/>
    <s v="Com os pré-empenhos."/>
    <d v="1899-12-30T00:55:00"/>
    <x v="496"/>
    <d v="1899-12-31T00:00:00"/>
    <s v="17:31"/>
  </r>
  <r>
    <x v="1"/>
    <s v="5966/2012"/>
    <x v="1"/>
    <s v="SECOFC_ORIGI"/>
    <s v="SECOFC_Atualiz"/>
    <x v="7"/>
    <x v="0"/>
    <d v="2012-10-23T18:26:00"/>
    <d v="2012-10-23T21:22:00"/>
    <s v="Para ciência e encaminhamento."/>
    <d v="1899-12-30T02:56:00"/>
    <x v="497"/>
    <d v="1899-12-31T00:00:00"/>
    <s v="18:26"/>
  </r>
  <r>
    <x v="1"/>
    <s v="5966/2012"/>
    <x v="1"/>
    <s v="CLC_ORIGI"/>
    <s v="CLC_Atualiz"/>
    <x v="8"/>
    <x v="0"/>
    <d v="2012-10-23T21:22:00"/>
    <d v="2012-10-24T15:14:00"/>
    <s v="Para providências"/>
    <d v="1899-12-30T17:52:00"/>
    <x v="498"/>
    <d v="1900-01-01T00:00:00"/>
    <s v="21:22"/>
  </r>
  <r>
    <x v="1"/>
    <s v="5966/2012"/>
    <x v="1"/>
    <s v="SC_ORIGI"/>
    <s v="SC_Atualiz"/>
    <x v="9"/>
    <x v="0"/>
    <d v="2012-10-24T15:14:00"/>
    <d v="2012-12-04T13:35:00"/>
    <s v="Para verificar a possibilidade de obtenção de outros orçamentos."/>
    <d v="1900-02-08T22:21:00"/>
    <x v="499"/>
    <n v="-11"/>
    <s v="15:14"/>
  </r>
  <r>
    <x v="1"/>
    <s v="5966/2012"/>
    <x v="1"/>
    <s v="CLC_ORIGI"/>
    <s v="CLC_Atualiz"/>
    <x v="8"/>
    <x v="0"/>
    <d v="2012-12-04T13:35:00"/>
    <d v="2012-12-05T14:05:00"/>
    <s v="Com a informação."/>
    <d v="1899-12-31T00:30:00"/>
    <x v="101"/>
    <d v="1900-01-01T00:00:00"/>
    <s v="13:35"/>
  </r>
  <r>
    <x v="1"/>
    <s v="5966/2012"/>
    <x v="1"/>
    <s v="SPO_ORIGI"/>
    <s v="SPO_Atualiz"/>
    <x v="5"/>
    <x v="0"/>
    <d v="2012-12-05T14:05:00"/>
    <d v="2012-12-05T19:12:00"/>
    <s v="Para reforço de disponibilidade orçamentária."/>
    <d v="1899-12-30T05:07:00"/>
    <x v="500"/>
    <d v="1899-12-31T00:00:00"/>
    <s v="14:5"/>
  </r>
  <r>
    <x v="1"/>
    <s v="5966/2012"/>
    <x v="1"/>
    <s v="SC_ORIGI"/>
    <s v="SC_Atualiz"/>
    <x v="9"/>
    <x v="0"/>
    <d v="2012-12-05T19:12:00"/>
    <d v="2012-12-11T17:34:00"/>
    <s v="Considerando as classificações diferentes para aquisição e reforma, conforme demonstrado no doc."/>
    <d v="1900-01-04T22:22:00"/>
    <x v="501"/>
    <d v="1900-01-04T00:00:00"/>
    <s v="19:12"/>
  </r>
  <r>
    <x v="1"/>
    <s v="5966/2012"/>
    <x v="1"/>
    <s v="CLC_ORIGI"/>
    <s v="CLC_Atualiz"/>
    <x v="8"/>
    <x v="0"/>
    <d v="2012-12-11T17:34:00"/>
    <d v="2012-12-12T13:47:00"/>
    <s v="Com a informação."/>
    <d v="1899-12-30T20:13:00"/>
    <x v="319"/>
    <d v="1900-01-01T00:00:00"/>
    <s v="17:34"/>
  </r>
  <r>
    <x v="1"/>
    <s v="5966/2012"/>
    <x v="1"/>
    <s v="SMOEP_ORIGI"/>
    <s v="SMIC_Atualiz"/>
    <x v="28"/>
    <x v="1"/>
    <d v="2012-12-12T13:47:00"/>
    <d v="2012-12-13T17:40:00"/>
    <s v="Para informar."/>
    <d v="1899-12-31T03:53:00"/>
    <x v="502"/>
    <d v="1900-01-01T00:00:00"/>
    <s v="13:47"/>
  </r>
  <r>
    <x v="1"/>
    <s v="5966/2012"/>
    <x v="1"/>
    <s v="CLC_ORIGI"/>
    <s v="CLC_Atualiz"/>
    <x v="8"/>
    <x v="0"/>
    <d v="2012-12-13T17:40:00"/>
    <d v="2012-12-13T20:05:00"/>
    <s v="Com a informção"/>
    <d v="1899-12-30T02:25:00"/>
    <x v="219"/>
    <d v="1899-12-31T00:00:00"/>
    <s v="17:40"/>
  </r>
  <r>
    <x v="1"/>
    <s v="5966/2012"/>
    <x v="1"/>
    <s v="SMOEP_ORIGI"/>
    <s v="SMIC_Atualiz"/>
    <x v="28"/>
    <x v="1"/>
    <d v="2012-12-13T20:05:00"/>
    <d v="2012-12-21T18:25:00"/>
    <s v="Com informação."/>
    <d v="1900-01-06T22:20:00"/>
    <x v="503"/>
    <d v="1900-01-03T00:00:00"/>
    <s v="20:5"/>
  </r>
  <r>
    <x v="1"/>
    <s v="5966/2012"/>
    <x v="1"/>
    <s v="CO_ORIGI"/>
    <s v="CO_Atualiz"/>
    <x v="6"/>
    <x v="0"/>
    <d v="2012-12-21T18:25:00"/>
    <d v="2012-12-21T18:45:00"/>
    <s v="Para anulação de pré-empenho visto que o serviço não será contratadom neste ano."/>
    <d v="1899-12-30T00:20:00"/>
    <x v="121"/>
    <d v="1899-12-30T00:00:00"/>
    <s v="18:25"/>
  </r>
  <r>
    <x v="1"/>
    <s v="5966/2012"/>
    <x v="1"/>
    <s v="SPO_ORIGI"/>
    <s v="SPO_Atualiz"/>
    <x v="5"/>
    <x v="0"/>
    <d v="2012-12-21T18:45:00"/>
    <d v="2012-12-26T12:04:00"/>
    <s v="Para anulação de pré-empenho"/>
    <d v="1900-01-03T17:19:00"/>
    <x v="504"/>
    <d v="1899-12-30T00:00:00"/>
    <s v="18:45"/>
  </r>
  <r>
    <x v="1"/>
    <s v="5966/2012"/>
    <x v="1"/>
    <s v="SECOFC_ORIGI"/>
    <s v="SECOFC_Atualiz"/>
    <x v="7"/>
    <x v="0"/>
    <d v="2012-12-26T12:04:00"/>
    <d v="2012-12-26T15:17:00"/>
    <s v="Com a informação."/>
    <d v="1899-12-30T03:13:00"/>
    <x v="123"/>
    <d v="1899-12-30T00:00:00"/>
    <s v="12:4"/>
  </r>
  <r>
    <x v="1"/>
    <s v="5966/2012"/>
    <x v="1"/>
    <s v="SECADM_ORIGI"/>
    <s v="SECADM_Atualiz"/>
    <x v="4"/>
    <x v="0"/>
    <d v="2012-12-26T15:17:00"/>
    <d v="2012-12-26T16:53:00"/>
    <s v="Com informação."/>
    <d v="1899-12-30T01:36:00"/>
    <x v="505"/>
    <d v="1899-12-30T00:00:00"/>
    <s v="15:17"/>
  </r>
  <r>
    <x v="1"/>
    <s v="5966/2012"/>
    <x v="1"/>
    <s v="CAA_ORIGI"/>
    <s v="CIP_Atualiz"/>
    <x v="3"/>
    <x v="1"/>
    <d v="2012-12-26T16:53:00"/>
    <d v="2013-01-14T18:02:00"/>
    <s v="Em devolução com a anulação do pré-empenho."/>
    <d v="1900-01-18T01:09:00"/>
    <x v="506"/>
    <d v="1900-08-15T00:00:00"/>
    <s v="16:53"/>
  </r>
  <r>
    <x v="1"/>
    <s v="5966/2012"/>
    <x v="1"/>
    <s v="SMOEP_ORIGI"/>
    <s v="SMIC_Atualiz"/>
    <x v="28"/>
    <x v="1"/>
    <d v="2013-01-14T18:02:00"/>
    <d v="2013-01-14T18:46:00"/>
    <s v="Para ciência e reiterar o pedido de contratação neste exercício 2013."/>
    <d v="1899-12-30T00:44:00"/>
    <x v="507"/>
    <d v="1899-12-31T00:00:00"/>
    <s v="18:2"/>
  </r>
  <r>
    <x v="1"/>
    <s v="5966/2012"/>
    <x v="1"/>
    <s v="CAA_ORIGI"/>
    <s v="CIP_Atualiz"/>
    <x v="3"/>
    <x v="1"/>
    <d v="2013-01-14T18:46:00"/>
    <d v="2013-01-15T12:54:00"/>
    <s v="Para encaminhamentos."/>
    <d v="1899-12-30T18:08:00"/>
    <x v="508"/>
    <d v="1900-01-01T00:00:00"/>
    <s v="18:46"/>
  </r>
  <r>
    <x v="1"/>
    <s v="5966/2012"/>
    <x v="1"/>
    <s v="CLC_ORIGI"/>
    <s v="CLC_Atualiz"/>
    <x v="8"/>
    <x v="0"/>
    <d v="2013-01-15T12:54:00"/>
    <d v="2013-01-15T15:53:00"/>
    <s v="Para dar sequência aos procedimentos de contratação neste exercício."/>
    <d v="1899-12-30T02:59:00"/>
    <x v="509"/>
    <d v="1899-12-31T00:00:00"/>
    <s v="12:54"/>
  </r>
  <r>
    <x v="1"/>
    <s v="5966/2012"/>
    <x v="1"/>
    <s v="SPO_ORIGI"/>
    <s v="SPO_Atualiz"/>
    <x v="5"/>
    <x v="0"/>
    <d v="2013-01-15T15:53:00"/>
    <d v="2013-01-15T16:48:00"/>
    <s v="Para informar a disponibilidade orçamentária."/>
    <d v="1899-12-30T00:55:00"/>
    <x v="510"/>
    <d v="1899-12-31T00:00:00"/>
    <s v="15:53"/>
  </r>
  <r>
    <x v="1"/>
    <s v="5966/2012"/>
    <x v="1"/>
    <s v="SC_ORIGI"/>
    <s v="SC_Atualiz"/>
    <x v="9"/>
    <x v="0"/>
    <d v="2013-01-15T16:48:00"/>
    <d v="2013-01-22T14:47:00"/>
    <s v="Para cotação. Após, volte."/>
    <d v="1900-01-05T21:59:00"/>
    <x v="511"/>
    <d v="1900-01-05T00:00:00"/>
    <s v="16:48"/>
  </r>
  <r>
    <x v="1"/>
    <s v="5966/2012"/>
    <x v="1"/>
    <s v="CLC_ORIGI"/>
    <s v="CLC_Atualiz"/>
    <x v="8"/>
    <x v="0"/>
    <d v="2013-01-22T14:47:00"/>
    <d v="2013-01-22T16:37:00"/>
    <s v="Para análise do orçamento"/>
    <d v="1899-12-30T01:50:00"/>
    <x v="95"/>
    <d v="1899-12-31T00:00:00"/>
    <s v="14:47"/>
  </r>
  <r>
    <x v="1"/>
    <s v="5966/2012"/>
    <x v="1"/>
    <s v="SPO_ORIGI"/>
    <s v="SPO_Atualiz"/>
    <x v="5"/>
    <x v="0"/>
    <d v="2013-01-22T16:37:00"/>
    <d v="2013-03-01T19:48:00"/>
    <s v="Para informar disponibilidade orçamentária."/>
    <d v="1900-02-06T03:11:00"/>
    <x v="512"/>
    <n v="-16"/>
    <s v="16:37"/>
  </r>
  <r>
    <x v="1"/>
    <s v="5966/2012"/>
    <x v="1"/>
    <s v="CO_ORIGI"/>
    <s v="CO_Atualiz"/>
    <x v="6"/>
    <x v="0"/>
    <d v="2013-03-01T19:48:00"/>
    <d v="2013-03-04T14:42:00"/>
    <s v="Com o pré-empenho."/>
    <d v="1900-01-01T18:54:00"/>
    <x v="513"/>
    <d v="1900-01-01T00:00:00"/>
    <s v="19:48"/>
  </r>
  <r>
    <x v="1"/>
    <s v="5966/2012"/>
    <x v="1"/>
    <s v="SECOFC_ORIGI"/>
    <s v="SECOFC_Atualiz"/>
    <x v="7"/>
    <x v="0"/>
    <d v="2013-03-04T14:42:00"/>
    <d v="2013-03-04T15:27:00"/>
    <s v="Para solicitar autorização."/>
    <d v="1899-12-30T00:45:00"/>
    <x v="276"/>
    <d v="1899-12-31T00:00:00"/>
    <s v="14:42"/>
  </r>
  <r>
    <x v="1"/>
    <s v="5966/2012"/>
    <x v="1"/>
    <s v="CLC_ORIGI"/>
    <s v="CLC_Atualiz"/>
    <x v="8"/>
    <x v="0"/>
    <d v="2013-03-04T15:27:00"/>
    <d v="2013-03-04T18:36:00"/>
    <s v="com informação, para providências"/>
    <d v="1899-12-30T03:09:00"/>
    <x v="514"/>
    <d v="1899-12-31T00:00:00"/>
    <s v="15:27"/>
  </r>
  <r>
    <x v="1"/>
    <s v="5966/2012"/>
    <x v="1"/>
    <s v="SC_ORIGI"/>
    <s v="SC_Atualiz"/>
    <x v="9"/>
    <x v="0"/>
    <d v="2013-03-04T18:36:00"/>
    <d v="2013-03-11T18:34:00"/>
    <s v="Para formalizar a contratação."/>
    <d v="1900-01-05T23:58:00"/>
    <x v="239"/>
    <d v="1900-01-05T00:00:00"/>
    <s v="18:36"/>
  </r>
  <r>
    <x v="1"/>
    <s v="5966/2012"/>
    <x v="1"/>
    <s v="CLC_ORIGI"/>
    <s v="CLC_Atualiz"/>
    <x v="8"/>
    <x v="0"/>
    <d v="2013-03-11T18:34:00"/>
    <d v="2013-03-12T14:09:00"/>
    <s v="Com a informação."/>
    <d v="1899-12-30T19:35:00"/>
    <x v="515"/>
    <d v="1900-01-01T00:00:00"/>
    <s v="18:34"/>
  </r>
  <r>
    <x v="1"/>
    <s v="5966/2012"/>
    <x v="1"/>
    <s v="SECADM_ORIGI"/>
    <s v="SECADM_Atualiz"/>
    <x v="4"/>
    <x v="0"/>
    <d v="2013-03-12T14:09:00"/>
    <d v="2013-03-12T17:25:00"/>
    <s v="Para autorizar a contratação direta."/>
    <d v="1899-12-30T03:16:00"/>
    <x v="516"/>
    <d v="1899-12-31T00:00:00"/>
    <s v="14:9"/>
  </r>
  <r>
    <x v="1"/>
    <s v="5966/2012"/>
    <x v="1"/>
    <s v="DG_ORIGI"/>
    <s v="DG_Atualiz"/>
    <x v="1"/>
    <x v="0"/>
    <d v="2013-03-12T17:25:00"/>
    <d v="2013-03-12T20:12:00"/>
    <s v="Solicita autorização para a contratação por dispensa de licitação."/>
    <d v="1899-12-30T02:47:00"/>
    <x v="517"/>
    <d v="1899-12-31T00:00:00"/>
    <s v="17:25"/>
  </r>
  <r>
    <x v="1"/>
    <s v="5966/2012"/>
    <x v="1"/>
    <s v="CO_ORIGI"/>
    <s v="CO_Atualiz"/>
    <x v="6"/>
    <x v="0"/>
    <d v="2013-03-12T20:12:00"/>
    <d v="2013-03-13T13:16:00"/>
    <s v="Para empenhar"/>
    <d v="1899-12-30T17:04:00"/>
    <x v="518"/>
    <d v="1900-01-01T00:00:00"/>
    <s v="20:12"/>
  </r>
  <r>
    <x v="1"/>
    <s v="6832/2015"/>
    <x v="1"/>
    <s v="SMOEP_ORIGI"/>
    <s v="SMIC_Atualiz"/>
    <x v="28"/>
    <x v="1"/>
    <d v="2015-09-25T17:35:00"/>
    <d v="2015-09-30T17:35:00"/>
    <s v="-"/>
    <d v="1900-01-04T00:00:00"/>
    <x v="519"/>
    <d v="1900-01-03T00:00:00"/>
    <s v="17:35"/>
  </r>
  <r>
    <x v="1"/>
    <s v="6832/2015"/>
    <x v="1"/>
    <s v="CAA_ORIGI"/>
    <s v="CIP_Atualiz"/>
    <x v="3"/>
    <x v="1"/>
    <d v="2015-09-30T17:35:00"/>
    <d v="2015-10-01T15:33:00"/>
    <s v="Para análise e encaminhamentos."/>
    <d v="1899-12-30T21:58:00"/>
    <x v="477"/>
    <n v="-20"/>
    <s v="17:35"/>
  </r>
  <r>
    <x v="1"/>
    <s v="6832/2015"/>
    <x v="1"/>
    <s v="SMOEP_ORIGI"/>
    <s v="SMIC_Atualiz"/>
    <x v="28"/>
    <x v="1"/>
    <d v="2015-10-01T15:33:00"/>
    <d v="2015-10-08T15:17:00"/>
    <s v="informar"/>
    <d v="1900-01-05T23:44:00"/>
    <x v="520"/>
    <d v="1900-01-05T00:00:00"/>
    <s v="15:33"/>
  </r>
  <r>
    <x v="1"/>
    <s v="6832/2015"/>
    <x v="1"/>
    <s v="CAA_ORIGI"/>
    <s v="CIP_Atualiz"/>
    <x v="3"/>
    <x v="1"/>
    <d v="2015-10-08T15:17:00"/>
    <d v="2015-10-19T12:27:00"/>
    <s v="Para encaminhamentos."/>
    <d v="1900-01-09T21:10:00"/>
    <x v="521"/>
    <d v="1900-01-06T00:00:00"/>
    <s v="15:17"/>
  </r>
  <r>
    <x v="1"/>
    <s v="6832/2015"/>
    <x v="1"/>
    <s v="SECADM_ORIGI"/>
    <s v="SECADM_Atualiz"/>
    <x v="4"/>
    <x v="0"/>
    <d v="2015-10-19T12:27:00"/>
    <d v="2015-10-19T18:54:00"/>
    <s v="Para análise."/>
    <d v="1899-12-30T06:27:00"/>
    <x v="522"/>
    <d v="1899-12-31T00:00:00"/>
    <s v="12:27"/>
  </r>
  <r>
    <x v="1"/>
    <s v="6832/2015"/>
    <x v="1"/>
    <s v="SECTI_ORIGI"/>
    <s v="SECTI_Atualiz"/>
    <x v="41"/>
    <x v="0"/>
    <d v="2015-10-19T18:54:00"/>
    <d v="2015-10-20T14:15:00"/>
    <s v="Encaminha-se para apreciação e especificação técnica do objeto."/>
    <d v="1899-12-30T19:21:00"/>
    <x v="523"/>
    <d v="1900-01-01T00:00:00"/>
    <s v="18:54"/>
  </r>
  <r>
    <x v="1"/>
    <s v="6832/2015"/>
    <x v="1"/>
    <s v="ASSTI_ORIGI"/>
    <s v="ASSTI_Atualiz"/>
    <x v="42"/>
    <x v="0"/>
    <d v="2015-10-20T14:15:00"/>
    <d v="2015-10-20T19:34:00"/>
    <s v="Para cadastrar a demanda."/>
    <d v="1899-12-30T05:19:00"/>
    <x v="524"/>
    <d v="1899-12-31T00:00:00"/>
    <s v="14:15"/>
  </r>
  <r>
    <x v="1"/>
    <s v="6832/2015"/>
    <x v="1"/>
    <s v="SECTI_ORIGI"/>
    <s v="SECTI_Atualiz"/>
    <x v="41"/>
    <x v="0"/>
    <d v="2015-10-20T19:34:00"/>
    <d v="2015-10-22T07:35:00"/>
    <s v="Para encaminhamento"/>
    <d v="1899-12-31T12:01:00"/>
    <x v="525"/>
    <d v="1900-01-02T00:00:00"/>
    <s v="19:34"/>
  </r>
  <r>
    <x v="1"/>
    <s v="6832/2015"/>
    <x v="1"/>
    <s v="CSUP_ORIGI"/>
    <s v="CSUP_Atualiz"/>
    <x v="43"/>
    <x v="0"/>
    <d v="2015-10-22T07:35:00"/>
    <d v="2015-10-22T14:49:00"/>
    <s v="Encaminhar à SESOP para providências."/>
    <d v="1899-12-30T07:14:00"/>
    <x v="526"/>
    <d v="1899-12-31T00:00:00"/>
    <s v="7:35"/>
  </r>
  <r>
    <x v="1"/>
    <s v="6832/2015"/>
    <x v="1"/>
    <s v="SESOP_ORIGI"/>
    <s v="SESOP_Atualiz"/>
    <x v="44"/>
    <x v="0"/>
    <d v="2015-10-22T14:49:00"/>
    <d v="2015-12-11T15:33:00"/>
    <s v="para análise e providências;"/>
    <d v="1900-02-18T00:44:00"/>
    <x v="527"/>
    <n v="-6"/>
    <s v="14:49"/>
  </r>
  <r>
    <x v="1"/>
    <s v="6832/2015"/>
    <x v="1"/>
    <s v="CSUP_ORIGI"/>
    <s v="CSUP_Atualiz"/>
    <x v="43"/>
    <x v="0"/>
    <d v="2015-12-11T15:33:00"/>
    <d v="2015-12-11T16:04:00"/>
    <s v="Para demais providências."/>
    <d v="1899-12-30T00:31:00"/>
    <x v="77"/>
    <d v="1899-12-31T00:00:00"/>
    <s v="15:33"/>
  </r>
  <r>
    <x v="1"/>
    <s v="6832/2015"/>
    <x v="1"/>
    <s v="CGEU_ORIGI"/>
    <s v="CGEU_Atualiz"/>
    <x v="45"/>
    <x v="0"/>
    <d v="2015-12-11T16:04:00"/>
    <d v="2015-12-16T15:05:00"/>
    <s v="Para informar."/>
    <d v="1900-01-03T23:01:00"/>
    <x v="528"/>
    <d v="1900-01-03T00:00:00"/>
    <s v="16:4"/>
  </r>
  <r>
    <x v="1"/>
    <s v="6832/2015"/>
    <x v="1"/>
    <s v="SECTI_ORIGI"/>
    <s v="SECTI_Atualiz"/>
    <x v="41"/>
    <x v="0"/>
    <d v="2015-12-16T15:05:00"/>
    <d v="2015-12-17T12:58:00"/>
    <s v="Para providências"/>
    <d v="1899-12-30T21:53:00"/>
    <x v="336"/>
    <d v="1900-01-01T00:00:00"/>
    <s v="15:5"/>
  </r>
  <r>
    <x v="1"/>
    <s v="6832/2015"/>
    <x v="1"/>
    <s v="SECADM_ORIGI"/>
    <s v="SECADM_Atualiz"/>
    <x v="4"/>
    <x v="0"/>
    <d v="2015-12-17T12:58:00"/>
    <d v="2015-12-17T16:08:00"/>
    <s v="Com a informação."/>
    <d v="1899-12-30T03:10:00"/>
    <x v="529"/>
    <d v="1899-12-31T00:00:00"/>
    <s v="12:58"/>
  </r>
  <r>
    <x v="1"/>
    <s v="6832/2015"/>
    <x v="1"/>
    <s v="SMOP_ORIGI"/>
    <s v="SMIC_Atualiz"/>
    <x v="28"/>
    <x v="1"/>
    <d v="2015-12-17T16:08:00"/>
    <d v="2016-04-01T16:56:00"/>
    <s v="Segue em atendimento ao despacho exarado no doc.247432"/>
    <d v="1900-04-15T00:48:00"/>
    <x v="530"/>
    <d v="1900-08-10T00:00:00"/>
    <s v="16:8"/>
  </r>
  <r>
    <x v="1"/>
    <s v="6832/2015"/>
    <x v="1"/>
    <s v="CIP_ORIGI"/>
    <s v="CIP_Atualiz"/>
    <x v="3"/>
    <x v="1"/>
    <d v="2016-04-01T16:56:00"/>
    <d v="2016-04-20T14:37:00"/>
    <s v="Para ciência e encaminhamentos."/>
    <d v="1900-01-17T21:41:00"/>
    <x v="531"/>
    <d v="1900-01-13T00:00:00"/>
    <s v="16:56"/>
  </r>
  <r>
    <x v="1"/>
    <s v="6832/2015"/>
    <x v="1"/>
    <s v="SECADM_ORIGI"/>
    <s v="SECADM_Atualiz"/>
    <x v="4"/>
    <x v="0"/>
    <d v="2016-04-20T14:37:00"/>
    <d v="2016-04-27T20:09:00"/>
    <s v="Tendo em vista a necessidade do software AUTOCAD para os trabalhos de engenharia deste TRE, segue"/>
    <d v="1900-01-06T05:32:00"/>
    <x v="532"/>
    <d v="1900-01-04T00:00:00"/>
    <s v="14:37"/>
  </r>
  <r>
    <x v="1"/>
    <s v="6832/2015"/>
    <x v="1"/>
    <s v="SECTI_ORIGI"/>
    <s v="SECTI_Atualiz"/>
    <x v="41"/>
    <x v="0"/>
    <d v="2016-04-27T20:09:00"/>
    <d v="2016-05-02T17:22:00"/>
    <s v="para elaboração do projeto b ico"/>
    <d v="1900-01-03T21:13:00"/>
    <x v="533"/>
    <n v="-18"/>
    <s v="20:9"/>
  </r>
  <r>
    <x v="1"/>
    <s v="6832/2015"/>
    <x v="1"/>
    <s v="CSUP_ORIGI"/>
    <s v="CSUP_Atualiz"/>
    <x v="43"/>
    <x v="0"/>
    <d v="2016-05-02T17:22:00"/>
    <d v="2016-05-03T14:47:00"/>
    <s v="Encaminhar à SESOP para informar."/>
    <d v="1899-12-30T21:25:00"/>
    <x v="534"/>
    <d v="1900-01-01T00:00:00"/>
    <s v="17:22"/>
  </r>
  <r>
    <x v="1"/>
    <s v="6832/2015"/>
    <x v="1"/>
    <s v="SESOP_ORIGI"/>
    <s v="SESOP_Atualiz"/>
    <x v="44"/>
    <x v="0"/>
    <d v="2016-05-03T14:47:00"/>
    <d v="2016-05-03T17:47:00"/>
    <s v="Para informar"/>
    <d v="1899-12-30T03:00:00"/>
    <x v="535"/>
    <d v="1899-12-31T00:00:00"/>
    <s v="14:47"/>
  </r>
  <r>
    <x v="1"/>
    <s v="6832/2015"/>
    <x v="1"/>
    <s v="CGEU_ORIGI"/>
    <s v="CGEU_Atualiz"/>
    <x v="45"/>
    <x v="0"/>
    <d v="2016-05-03T17:47:00"/>
    <d v="2016-05-05T13:46:00"/>
    <s v="Com a informação."/>
    <d v="1899-12-31T19:59:00"/>
    <x v="536"/>
    <d v="1900-01-02T00:00:00"/>
    <s v="17:47"/>
  </r>
  <r>
    <x v="1"/>
    <s v="6832/2015"/>
    <x v="1"/>
    <s v="SECTI_ORIGI"/>
    <s v="SECTI_Atualiz"/>
    <x v="41"/>
    <x v="0"/>
    <d v="2016-05-05T13:46:00"/>
    <d v="2016-08-09T16:03:00"/>
    <s v="Para ciência e encaminhamento"/>
    <d v="1900-04-05T02:17:00"/>
    <x v="537"/>
    <d v="1900-01-02T00:00:00"/>
    <s v="13:46"/>
  </r>
  <r>
    <x v="1"/>
    <s v="6832/2015"/>
    <x v="1"/>
    <s v="SECGA_ORIGI"/>
    <s v="SECGA_Atualiz"/>
    <x v="20"/>
    <x v="0"/>
    <d v="2016-08-09T16:03:00"/>
    <d v="2016-08-09T16:54:00"/>
    <s v="Para a aquisição"/>
    <d v="1899-12-30T00:51:00"/>
    <x v="538"/>
    <d v="1899-12-31T00:00:00"/>
    <s v="16:3"/>
  </r>
  <r>
    <x v="1"/>
    <s v="6832/2015"/>
    <x v="1"/>
    <s v="SECGS_ORIGI"/>
    <s v="SECGS_Atualiz"/>
    <x v="18"/>
    <x v="1"/>
    <d v="2016-08-09T16:54:00"/>
    <d v="2016-08-09T17:16:00"/>
    <s v="Para ciência e encaminhamento à CLC a fim de providenciar a contratação, se o projeto b ico estiver"/>
    <d v="1899-12-30T00:22:00"/>
    <x v="435"/>
    <d v="1899-12-31T00:00:00"/>
    <s v="16:54"/>
  </r>
  <r>
    <x v="1"/>
    <s v="6832/2015"/>
    <x v="1"/>
    <s v="SMIC_ORIGI"/>
    <s v="SMIC_Atualiz"/>
    <x v="28"/>
    <x v="1"/>
    <d v="2016-08-09T17:16:00"/>
    <d v="2016-08-09T17:33:00"/>
    <s v="Solicito anexar o documento do SIOFI, se houver orçamento em PO, e enviar, brevemente, à CLC."/>
    <d v="1899-12-30T00:17:00"/>
    <x v="539"/>
    <d v="1899-12-31T00:00:00"/>
    <s v="17:16"/>
  </r>
  <r>
    <x v="1"/>
    <s v="6832/2015"/>
    <x v="1"/>
    <s v="CLC_ORIGI"/>
    <s v="CLC_Atualiz"/>
    <x v="8"/>
    <x v="0"/>
    <d v="2016-08-09T17:33:00"/>
    <d v="2016-08-11T19:03:00"/>
    <s v="Conforme doc. 158891/2016."/>
    <d v="1900-01-01T01:30:00"/>
    <x v="540"/>
    <d v="1900-01-02T00:00:00"/>
    <s v="17:33"/>
  </r>
  <r>
    <x v="1"/>
    <s v="6832/2015"/>
    <x v="1"/>
    <s v="SOP_ORIGI"/>
    <s v="SOP_Atualiz"/>
    <x v="46"/>
    <x v="1"/>
    <d v="2016-08-11T19:03:00"/>
    <d v="2016-08-25T16:38:00"/>
    <s v="A pedido."/>
    <d v="1900-01-12T21:35:00"/>
    <x v="541"/>
    <d v="1900-01-10T00:00:00"/>
    <s v="19:3"/>
  </r>
  <r>
    <x v="1"/>
    <s v="6832/2015"/>
    <x v="1"/>
    <s v="CIP_ORIGI"/>
    <s v="CIP_Atualiz"/>
    <x v="3"/>
    <x v="1"/>
    <d v="2016-08-25T16:38:00"/>
    <d v="2016-08-27T15:44:00"/>
    <s v="Para apreciação superior"/>
    <d v="1899-12-31T23:06:00"/>
    <x v="542"/>
    <d v="1900-01-01T00:00:00"/>
    <s v="16:38"/>
  </r>
  <r>
    <x v="1"/>
    <s v="6832/2015"/>
    <x v="1"/>
    <s v="SECGS_ORIGI"/>
    <s v="SECGS_Atualiz"/>
    <x v="18"/>
    <x v="1"/>
    <d v="2016-08-27T15:44:00"/>
    <d v="2016-08-29T19:09:00"/>
    <s v="Para análise encaminhamento."/>
    <d v="1900-01-01T03:25:00"/>
    <x v="543"/>
    <d v="1899-12-31T00:00:00"/>
    <s v="15:44"/>
  </r>
  <r>
    <x v="1"/>
    <s v="6832/2015"/>
    <x v="1"/>
    <s v="CLC_ORIGI"/>
    <s v="CLC_Atualiz"/>
    <x v="8"/>
    <x v="0"/>
    <d v="2016-08-29T19:09:00"/>
    <d v="2016-09-02T14:52:00"/>
    <s v="Projeto bÃ¡sico readequado e incluÃ­do orÃ§amento, visando sequÃªncia dos trÃ¢mites necessÃ¡rios Ã  contr"/>
    <d v="1900-01-02T19:43:00"/>
    <x v="544"/>
    <n v="-18"/>
    <s v="19:9"/>
  </r>
  <r>
    <x v="1"/>
    <s v="6832/2015"/>
    <x v="1"/>
    <s v="SECTI_ORIGI"/>
    <s v="SECTI_Atualiz"/>
    <x v="41"/>
    <x v="0"/>
    <d v="2016-09-02T14:52:00"/>
    <d v="2016-09-05T17:13:00"/>
    <s v="À SECTI: para atualizar as informações técnicas prestadas. Após, à SOP."/>
    <d v="1900-01-02T02:21:00"/>
    <x v="545"/>
    <d v="1900-01-01T00:00:00"/>
    <s v="14:52"/>
  </r>
  <r>
    <x v="1"/>
    <s v="6832/2015"/>
    <x v="1"/>
    <s v="CGEU_ORIGI"/>
    <s v="CGEU_Atualiz"/>
    <x v="45"/>
    <x v="0"/>
    <d v="2016-09-05T17:13:00"/>
    <d v="2016-09-09T16:18:00"/>
    <s v="-"/>
    <d v="1900-01-02T23:05:00"/>
    <x v="546"/>
    <d v="1900-01-02T00:00:00"/>
    <s v="17:13"/>
  </r>
  <r>
    <x v="1"/>
    <s v="6832/2015"/>
    <x v="1"/>
    <s v="SESOP_ORIGI"/>
    <s v="SESOP_Atualiz"/>
    <x v="44"/>
    <x v="0"/>
    <d v="2016-09-05T17:13:00"/>
    <d v="2016-09-13T12:37:00"/>
    <s v="-"/>
    <d v="1900-01-06T19:24:00"/>
    <x v="547"/>
    <d v="1900-01-04T00:00:00"/>
    <s v="17:13"/>
  </r>
  <r>
    <x v="1"/>
    <s v="6832/2015"/>
    <x v="1"/>
    <s v="SECTI_ORIGI"/>
    <s v="SECTI_Atualiz"/>
    <x v="41"/>
    <x v="0"/>
    <d v="2016-09-13T12:37:00"/>
    <d v="2016-09-13T15:54:00"/>
    <s v="Conclusão de trâmite colaborativo"/>
    <d v="1899-12-30T03:17:00"/>
    <x v="548"/>
    <d v="1899-12-31T00:00:00"/>
    <s v="12:37"/>
  </r>
  <r>
    <x v="1"/>
    <s v="6832/2015"/>
    <x v="1"/>
    <s v="SOP_ORIGI"/>
    <s v="SOP_Atualiz"/>
    <x v="46"/>
    <x v="1"/>
    <d v="2016-09-13T15:54:00"/>
    <d v="2016-09-14T17:27:00"/>
    <s v="Após informações da SECTI, encaminho para providências."/>
    <d v="1899-12-31T01:33:00"/>
    <x v="549"/>
    <d v="1900-01-01T00:00:00"/>
    <s v="15:54"/>
  </r>
  <r>
    <x v="1"/>
    <s v="6832/2015"/>
    <x v="1"/>
    <s v="CLC_ORIGI"/>
    <s v="CLC_Atualiz"/>
    <x v="8"/>
    <x v="0"/>
    <d v="2016-09-14T17:27:00"/>
    <d v="2016-09-23T16:06:00"/>
    <s v="Com o projeto bÃ¡sico readequado"/>
    <d v="1900-01-07T22:39:00"/>
    <x v="550"/>
    <d v="1900-01-07T00:00:00"/>
    <s v="17:27"/>
  </r>
  <r>
    <x v="1"/>
    <s v="6832/2015"/>
    <x v="1"/>
    <s v="SC_ORIGI"/>
    <s v="SC_Atualiz"/>
    <x v="9"/>
    <x v="0"/>
    <d v="2016-09-23T16:06:00"/>
    <d v="2016-09-29T17:47:00"/>
    <s v="Para elaborar a planilha de custos."/>
    <d v="1900-01-05T01:41:00"/>
    <x v="551"/>
    <d v="1900-01-04T00:00:00"/>
    <s v="16:6"/>
  </r>
  <r>
    <x v="1"/>
    <s v="6832/2015"/>
    <x v="1"/>
    <s v="CLC_ORIGI"/>
    <s v="CLC_Atualiz"/>
    <x v="8"/>
    <x v="0"/>
    <d v="2016-09-29T17:47:00"/>
    <d v="2016-09-30T17:00:00"/>
    <s v="ORÇAMENTOS"/>
    <d v="1899-12-30T23:13:00"/>
    <x v="230"/>
    <d v="1900-01-01T00:00:00"/>
    <s v="17:47"/>
  </r>
  <r>
    <x v="1"/>
    <s v="6832/2015"/>
    <x v="1"/>
    <s v="SPO_ORIGI"/>
    <s v="SPO_Atualiz"/>
    <x v="5"/>
    <x v="0"/>
    <d v="2016-09-30T17:00:00"/>
    <d v="2016-09-30T19:10:00"/>
    <s v="À SPO: para informar disponibilidade orçamentária."/>
    <d v="1899-12-30T02:10:00"/>
    <x v="370"/>
    <d v="1899-12-31T00:00:00"/>
    <s v="17:0"/>
  </r>
  <r>
    <x v="1"/>
    <s v="6832/2015"/>
    <x v="1"/>
    <s v="CO_ORIGI"/>
    <s v="CO_Atualiz"/>
    <x v="6"/>
    <x v="0"/>
    <d v="2016-09-30T19:10:00"/>
    <d v="2016-09-30T19:15:00"/>
    <s v="Com a informação de disponibilidade"/>
    <d v="1899-12-30T00:05:00"/>
    <x v="58"/>
    <d v="1899-12-31T00:00:00"/>
    <s v="19:10"/>
  </r>
  <r>
    <x v="1"/>
    <s v="6832/2015"/>
    <x v="1"/>
    <s v="SECOFC_ORIGI"/>
    <s v="SECOFC_Atualiz"/>
    <x v="7"/>
    <x v="0"/>
    <d v="2016-09-30T19:15:00"/>
    <d v="2016-10-01T16:51:00"/>
    <s v="Segue para ciÃªncia e encaminhamento Ã  Coordenadoria de LicitaÃ§Ãµes e Contratos para as demais provid."/>
    <d v="1899-12-30T21:36:00"/>
    <x v="552"/>
    <n v="-19"/>
    <s v="19:15"/>
  </r>
  <r>
    <x v="1"/>
    <s v="6832/2015"/>
    <x v="1"/>
    <s v="CLC_ORIGI"/>
    <s v="CLC_Atualiz"/>
    <x v="8"/>
    <x v="0"/>
    <d v="2016-10-01T16:51:00"/>
    <d v="2016-10-02T15:25:00"/>
    <s v="Para demais providências"/>
    <d v="1899-12-30T22:34:00"/>
    <x v="553"/>
    <d v="1899-12-30T00:00:00"/>
    <s v="16:51"/>
  </r>
  <r>
    <x v="1"/>
    <s v="6832/2015"/>
    <x v="1"/>
    <s v="SC_ORIGI"/>
    <s v="SC_Atualiz"/>
    <x v="9"/>
    <x v="0"/>
    <d v="2016-10-02T15:25:00"/>
    <d v="2016-10-03T15:19:00"/>
    <s v="Para elaborar Termo de Abertura de Licitação."/>
    <d v="1899-12-30T23:54:00"/>
    <x v="554"/>
    <d v="1899-12-31T00:00:00"/>
    <s v="15:25"/>
  </r>
  <r>
    <x v="1"/>
    <s v="6832/2015"/>
    <x v="1"/>
    <s v="CLC_ORIGI"/>
    <s v="CLC_Atualiz"/>
    <x v="8"/>
    <x v="0"/>
    <d v="2016-10-03T15:19:00"/>
    <d v="2016-10-04T15:50:00"/>
    <s v="Senhora Coordenadora:"/>
    <d v="1899-12-31T00:31:00"/>
    <x v="555"/>
    <d v="1900-01-01T00:00:00"/>
    <s v="15:19"/>
  </r>
  <r>
    <x v="1"/>
    <s v="6832/2015"/>
    <x v="1"/>
    <s v="SECGA_ORIGI"/>
    <s v="SECGA_Atualiz"/>
    <x v="20"/>
    <x v="0"/>
    <d v="2016-10-04T15:50:00"/>
    <d v="2016-10-06T18:43:00"/>
    <s v="À SECGA: para apreciação do TAL n. 171, designação de gestor/fiscal e definição da modalidade."/>
    <d v="1900-01-01T02:53:00"/>
    <x v="556"/>
    <d v="1900-01-02T00:00:00"/>
    <s v="15:50"/>
  </r>
  <r>
    <x v="1"/>
    <s v="6832/2015"/>
    <x v="1"/>
    <s v="CLC_ORIGI"/>
    <s v="CLC_Atualiz"/>
    <x v="8"/>
    <x v="0"/>
    <d v="2016-10-06T18:43:00"/>
    <d v="2016-10-07T16:12:00"/>
    <s v="De acordo com o termo de abertura de licitação, retorno o presente com a designação."/>
    <d v="1899-12-30T21:29:00"/>
    <x v="557"/>
    <d v="1900-01-01T00:00:00"/>
    <s v="18:43"/>
  </r>
  <r>
    <x v="1"/>
    <s v="6832/2015"/>
    <x v="1"/>
    <s v="SLIC_ORIGI"/>
    <s v="SLIC_Atualiz"/>
    <x v="27"/>
    <x v="0"/>
    <d v="2016-10-07T16:12:00"/>
    <d v="2016-10-13T16:56:00"/>
    <s v="À SLIC: para elaborar minuta de edital."/>
    <d v="1900-01-05T00:44:00"/>
    <x v="558"/>
    <d v="1900-01-03T00:00:00"/>
    <s v="16:12"/>
  </r>
  <r>
    <x v="1"/>
    <s v="6832/2015"/>
    <x v="1"/>
    <s v="CLC_ORIGI"/>
    <s v="CLC_Atualiz"/>
    <x v="8"/>
    <x v="0"/>
    <d v="2016-10-13T16:56:00"/>
    <d v="2016-10-13T18:27:00"/>
    <s v="Para análise e encaminhamento do edital e seus anexos."/>
    <d v="1899-12-30T01:31:00"/>
    <x v="559"/>
    <d v="1899-12-31T00:00:00"/>
    <s v="16:56"/>
  </r>
  <r>
    <x v="1"/>
    <s v="6832/2015"/>
    <x v="1"/>
    <s v="SECGA_ORIGI"/>
    <s v="SECGA_Atualiz"/>
    <x v="20"/>
    <x v="0"/>
    <d v="2016-10-13T18:27:00"/>
    <d v="2016-10-13T18:38:00"/>
    <s v="Para análise da minuta o Edital e anexos."/>
    <d v="1899-12-30T00:11:00"/>
    <x v="560"/>
    <d v="1899-12-31T00:00:00"/>
    <s v="18:27"/>
  </r>
  <r>
    <x v="1"/>
    <s v="6832/2015"/>
    <x v="1"/>
    <s v="CPL_ORIGI"/>
    <s v="CPL_Atualiz"/>
    <x v="11"/>
    <x v="0"/>
    <d v="2016-10-13T18:38:00"/>
    <d v="2016-10-13T19:14:00"/>
    <s v="De acordo com a minuta do edital e seus anexos. Segue para análise dessa CPL e demais encaminhament"/>
    <d v="1899-12-30T00:36:00"/>
    <x v="59"/>
    <d v="1899-12-31T00:00:00"/>
    <s v="18:38"/>
  </r>
  <r>
    <x v="1"/>
    <s v="6832/2015"/>
    <x v="1"/>
    <s v="ASSDG_ORIGI"/>
    <s v="ASSDG_Atualiz"/>
    <x v="12"/>
    <x v="0"/>
    <d v="2016-10-13T19:14:00"/>
    <d v="2016-10-16T11:47:00"/>
    <s v="Para análise e aprovação."/>
    <d v="1900-01-01T16:33:00"/>
    <x v="561"/>
    <d v="1900-01-01T00:00:00"/>
    <s v="19:14"/>
  </r>
  <r>
    <x v="1"/>
    <s v="6832/2015"/>
    <x v="1"/>
    <s v="DG_ORIGI"/>
    <s v="DG_Atualiz"/>
    <x v="1"/>
    <x v="0"/>
    <d v="2016-10-16T11:47:00"/>
    <d v="2016-10-17T12:29:00"/>
    <s v="Para apreciação."/>
    <d v="1899-12-31T00:42:00"/>
    <x v="562"/>
    <d v="1899-12-31T00:00:00"/>
    <s v="11:47"/>
  </r>
  <r>
    <x v="1"/>
    <s v="6832/2015"/>
    <x v="1"/>
    <s v="SLIC_ORIGI"/>
    <s v="SLIC_Atualiz"/>
    <x v="27"/>
    <x v="0"/>
    <d v="2016-10-17T12:29:00"/>
    <d v="2016-10-18T12:52:00"/>
    <s v="para publicação do edital."/>
    <d v="1899-12-31T00:23:00"/>
    <x v="563"/>
    <d v="1900-01-01T00:00:00"/>
    <s v="12:29"/>
  </r>
  <r>
    <x v="1"/>
    <s v="6832/2015"/>
    <x v="1"/>
    <s v="CPL_ORIGI"/>
    <s v="CPL_Atualiz"/>
    <x v="11"/>
    <x v="0"/>
    <d v="2016-10-18T12:52:00"/>
    <d v="2016-10-18T14:08:00"/>
    <s v="Com edital e anexos, para assinaturas."/>
    <d v="1899-12-30T01:16:00"/>
    <x v="564"/>
    <d v="1899-12-31T00:00:00"/>
    <s v="12:52"/>
  </r>
  <r>
    <x v="1"/>
    <s v="6832/2015"/>
    <x v="1"/>
    <s v="SLIC_ORIGI"/>
    <s v="SLIC_Atualiz"/>
    <x v="27"/>
    <x v="0"/>
    <d v="2016-10-18T14:08:00"/>
    <d v="2016-10-18T15:02:00"/>
    <s v="A pedido."/>
    <d v="1899-12-30T00:54:00"/>
    <x v="565"/>
    <d v="1899-12-31T00:00:00"/>
    <s v="14:8"/>
  </r>
  <r>
    <x v="1"/>
    <s v="6832/2015"/>
    <x v="1"/>
    <s v="CPL_ORIGI"/>
    <s v="CPL_Atualiz"/>
    <x v="11"/>
    <x v="0"/>
    <d v="2016-10-18T15:02:00"/>
    <d v="2016-10-18T15:22:00"/>
    <s v="Com edital e anexos, em definitivo, para assinaturas."/>
    <d v="1899-12-30T00:20:00"/>
    <x v="121"/>
    <d v="1899-12-31T00:00:00"/>
    <s v="15:2"/>
  </r>
  <r>
    <x v="1"/>
    <s v="6832/2015"/>
    <x v="1"/>
    <s v="SLIC_ORIGI"/>
    <s v="SLIC_Atualiz"/>
    <x v="27"/>
    <x v="0"/>
    <d v="2016-10-18T15:22:00"/>
    <d v="2016-10-19T15:57:00"/>
    <s v="Edital assinado."/>
    <d v="1899-12-31T00:35:00"/>
    <x v="34"/>
    <d v="1900-01-01T00:00:00"/>
    <s v="15:22"/>
  </r>
  <r>
    <x v="1"/>
    <s v="6832/2015"/>
    <x v="1"/>
    <s v="CPL_ORIGI"/>
    <s v="CPL_Atualiz"/>
    <x v="11"/>
    <x v="0"/>
    <d v="2016-10-19T15:57:00"/>
    <d v="2016-11-04T14:46:00"/>
    <s v="Para aguardar a abertura do certame."/>
    <d v="1900-01-14T22:49:00"/>
    <x v="566"/>
    <n v="-9"/>
    <s v="15:57"/>
  </r>
  <r>
    <x v="1"/>
    <s v="6832/2015"/>
    <x v="1"/>
    <s v="ASSDG_ORIGI"/>
    <s v="ASSDG_Atualiz"/>
    <x v="12"/>
    <x v="0"/>
    <d v="2016-11-04T14:46:00"/>
    <d v="2016-11-04T17:54:00"/>
    <s v="Para análise e homologação."/>
    <d v="1899-12-30T03:08:00"/>
    <x v="567"/>
    <d v="1899-12-31T00:00:00"/>
    <s v="14:46"/>
  </r>
  <r>
    <x v="1"/>
    <s v="003140/2015"/>
    <x v="0"/>
    <s v="SMOEP_ORIGI"/>
    <s v="SMIC_Atualiz"/>
    <x v="28"/>
    <x v="1"/>
    <d v="2015-05-11T18:34:00"/>
    <d v="2015-05-12T18:34:00"/>
    <s v="-"/>
    <d v="1899-12-31T00:00:00"/>
    <x v="0"/>
    <d v="1900-01-01T00:00:00"/>
    <s v="18:34"/>
  </r>
  <r>
    <x v="1"/>
    <s v="003140/2015"/>
    <x v="0"/>
    <s v="CAA_ORIGI"/>
    <s v="CIP_Atualiz"/>
    <x v="3"/>
    <x v="1"/>
    <d v="2015-05-12T18:34:00"/>
    <d v="2015-05-14T12:38:00"/>
    <s v="Para análise e encaminhamentos."/>
    <d v="1899-12-31T18:04:00"/>
    <x v="568"/>
    <d v="1900-01-02T00:00:00"/>
    <s v="18:34"/>
  </r>
  <r>
    <x v="1"/>
    <s v="003140/2015"/>
    <x v="0"/>
    <s v="SECADM_ORIGI"/>
    <s v="SECADM_Atualiz"/>
    <x v="4"/>
    <x v="0"/>
    <d v="2015-05-14T12:38:00"/>
    <d v="2015-05-14T18:13:00"/>
    <s v="Para análise"/>
    <d v="1899-12-30T05:35:00"/>
    <x v="569"/>
    <d v="1899-12-31T00:00:00"/>
    <s v="12:38"/>
  </r>
  <r>
    <x v="1"/>
    <s v="003140/2015"/>
    <x v="0"/>
    <s v="SPO_ORIGI"/>
    <s v="SPO_Atualiz"/>
    <x v="5"/>
    <x v="0"/>
    <d v="2015-05-14T18:13:00"/>
    <d v="2015-05-14T19:24:00"/>
    <s v="solicito informar diusponibilidade orçamentária"/>
    <d v="1899-12-30T01:11:00"/>
    <x v="300"/>
    <d v="1899-12-31T00:00:00"/>
    <s v="18:13"/>
  </r>
  <r>
    <x v="1"/>
    <s v="003140/2015"/>
    <x v="0"/>
    <s v="CO_ORIGI"/>
    <s v="CO_Atualiz"/>
    <x v="6"/>
    <x v="0"/>
    <d v="2015-05-14T19:24:00"/>
    <d v="2015-05-15T13:00:00"/>
    <s v="Com a informação."/>
    <d v="1899-12-30T17:36:00"/>
    <x v="570"/>
    <d v="1900-01-01T00:00:00"/>
    <s v="19:24"/>
  </r>
  <r>
    <x v="1"/>
    <s v="003140/2015"/>
    <x v="0"/>
    <s v="SECOFC_ORIGI"/>
    <s v="SECOFC_Atualiz"/>
    <x v="7"/>
    <x v="0"/>
    <d v="2015-05-15T13:00:00"/>
    <d v="2015-05-15T16:56:00"/>
    <s v="Para ciência e encaminhamento."/>
    <d v="1899-12-30T03:56:00"/>
    <x v="571"/>
    <d v="1899-12-31T00:00:00"/>
    <s v="13:0"/>
  </r>
  <r>
    <x v="1"/>
    <s v="003140/2015"/>
    <x v="0"/>
    <s v="CLC_ORIGI"/>
    <s v="CLC_Atualiz"/>
    <x v="8"/>
    <x v="0"/>
    <d v="2015-05-15T16:56:00"/>
    <d v="2015-05-18T19:50:00"/>
    <s v="Para demais providências"/>
    <d v="1900-01-02T02:54:00"/>
    <x v="572"/>
    <d v="1900-01-01T00:00:00"/>
    <s v="16:56"/>
  </r>
  <r>
    <x v="1"/>
    <s v="003140/2015"/>
    <x v="0"/>
    <s v="SECADM_ORIGI"/>
    <s v="SECADM_Atualiz"/>
    <x v="4"/>
    <x v="0"/>
    <d v="2015-05-18T19:50:00"/>
    <d v="2015-05-20T20:29:00"/>
    <s v="Para análise e conveniência da contratação por dispensa de licitação pelo valor."/>
    <d v="1900-01-01T00:39:00"/>
    <x v="573"/>
    <d v="1900-01-02T00:00:00"/>
    <s v="19:50"/>
  </r>
  <r>
    <x v="1"/>
    <s v="003140/2015"/>
    <x v="0"/>
    <s v="CLC_ORIGI"/>
    <s v="CLC_Atualiz"/>
    <x v="8"/>
    <x v="0"/>
    <d v="2015-05-20T20:29:00"/>
    <d v="2015-05-21T14:57:00"/>
    <s v="Para efetivar a contratação."/>
    <d v="1899-12-30T18:28:00"/>
    <x v="380"/>
    <d v="1900-01-01T00:00:00"/>
    <s v="20:29"/>
  </r>
  <r>
    <x v="1"/>
    <s v="003140/2015"/>
    <x v="0"/>
    <s v="SC_ORIGI"/>
    <s v="SC_Atualiz"/>
    <x v="9"/>
    <x v="0"/>
    <d v="2015-05-21T14:57:00"/>
    <d v="2015-05-25T15:49:00"/>
    <s v="Para emitir Termo de Dispensa de Licitação."/>
    <d v="1900-01-03T00:52:00"/>
    <x v="574"/>
    <d v="1900-01-02T00:00:00"/>
    <s v="14:57"/>
  </r>
  <r>
    <x v="1"/>
    <s v="003140/2015"/>
    <x v="0"/>
    <s v="CLC_ORIGI"/>
    <s v="CLC_Atualiz"/>
    <x v="8"/>
    <x v="0"/>
    <d v="2015-05-25T15:49:00"/>
    <d v="2015-05-27T16:51:00"/>
    <s v="À PEDIDO."/>
    <d v="1900-01-01T01:02:00"/>
    <x v="575"/>
    <d v="1900-01-02T00:00:00"/>
    <s v="15:49"/>
  </r>
  <r>
    <x v="1"/>
    <s v="003140/2015"/>
    <x v="0"/>
    <s v="SECADM_ORIGI"/>
    <s v="SECADM_Atualiz"/>
    <x v="4"/>
    <x v="0"/>
    <d v="2015-05-27T16:51:00"/>
    <d v="2015-06-01T20:14:00"/>
    <s v="Submetemos a apreciação superior."/>
    <d v="1900-01-04T03:23:00"/>
    <x v="576"/>
    <n v="-19"/>
    <s v="16:51"/>
  </r>
  <r>
    <x v="1"/>
    <s v="003140/2015"/>
    <x v="0"/>
    <s v="CLC_ORIGI"/>
    <s v="CLC_Atualiz"/>
    <x v="8"/>
    <x v="0"/>
    <d v="2015-06-01T20:14:00"/>
    <d v="2015-06-01T20:26:00"/>
    <s v="Para efetivar a contratação."/>
    <d v="1899-12-30T00:12:00"/>
    <x v="577"/>
    <d v="1899-12-31T00:00:00"/>
    <s v="20:14"/>
  </r>
  <r>
    <x v="1"/>
    <s v="003140/2015"/>
    <x v="0"/>
    <s v="SC_ORIGI"/>
    <s v="SC_Atualiz"/>
    <x v="9"/>
    <x v="0"/>
    <d v="2015-06-01T20:26:00"/>
    <d v="2015-06-03T16:23:00"/>
    <s v="Para emitir termo de dispensa de licitação conforme autorização da Secretaria de Administração."/>
    <d v="1899-12-31T19:57:00"/>
    <x v="578"/>
    <d v="1900-01-02T00:00:00"/>
    <s v="20:26"/>
  </r>
  <r>
    <x v="1"/>
    <s v="003140/2015"/>
    <x v="0"/>
    <s v="CLC_ORIGI"/>
    <s v="CLC_Atualiz"/>
    <x v="8"/>
    <x v="0"/>
    <d v="2015-06-03T16:23:00"/>
    <d v="2015-06-03T20:08:00"/>
    <s v="TERMO DE DISPENSA DE LICITAÇÃO"/>
    <d v="1899-12-30T03:45:00"/>
    <x v="9"/>
    <d v="1899-12-31T00:00:00"/>
    <s v="16:23"/>
  </r>
  <r>
    <x v="1"/>
    <s v="003140/2015"/>
    <x v="0"/>
    <s v="SCON_ORIGI"/>
    <s v="SCON_Atualiz"/>
    <x v="10"/>
    <x v="0"/>
    <d v="2015-06-03T20:08:00"/>
    <d v="2015-06-10T18:06:00"/>
    <s v="Para elaborar a minuta do contrato."/>
    <d v="1900-01-05T21:58:00"/>
    <x v="579"/>
    <d v="1900-01-04T00:00:00"/>
    <s v="20:8"/>
  </r>
  <r>
    <x v="1"/>
    <s v="003140/2015"/>
    <x v="0"/>
    <s v="SC_ORIGI"/>
    <s v="SC_Atualiz"/>
    <x v="9"/>
    <x v="0"/>
    <d v="2015-06-10T18:06:00"/>
    <d v="2015-06-11T14:48:00"/>
    <s v="Para realizar inclusões no Termo de dispensa e incluir a minuta em campo.DOC."/>
    <d v="1899-12-30T20:42:00"/>
    <x v="580"/>
    <d v="1900-01-01T00:00:00"/>
    <s v="18:6"/>
  </r>
  <r>
    <x v="1"/>
    <s v="003140/2015"/>
    <x v="0"/>
    <s v="SCON_ORIGI"/>
    <s v="SCON_Atualiz"/>
    <x v="10"/>
    <x v="0"/>
    <d v="2015-06-11T14:48:00"/>
    <d v="2015-06-11T17:44:00"/>
    <s v="Com a informação."/>
    <d v="1899-12-30T02:56:00"/>
    <x v="497"/>
    <d v="1899-12-31T00:00:00"/>
    <s v="14:48"/>
  </r>
  <r>
    <x v="1"/>
    <s v="003140/2015"/>
    <x v="0"/>
    <s v="CLC_ORIGI"/>
    <s v="CLC_Atualiz"/>
    <x v="8"/>
    <x v="0"/>
    <d v="2015-06-11T17:44:00"/>
    <d v="2015-06-12T16:51:00"/>
    <s v="Segue minuta do contrato para análise, anexado o aceite da empresa."/>
    <d v="1899-12-30T23:07:00"/>
    <x v="581"/>
    <d v="1900-01-01T00:00:00"/>
    <s v="17:44"/>
  </r>
  <r>
    <x v="1"/>
    <s v="003140/2015"/>
    <x v="0"/>
    <s v="SECADM_ORIGI"/>
    <s v="SECADM_Atualiz"/>
    <x v="4"/>
    <x v="0"/>
    <d v="2015-06-12T16:51:00"/>
    <d v="2015-06-15T16:42:00"/>
    <s v="À apreciação superior."/>
    <d v="1900-01-01T23:51:00"/>
    <x v="582"/>
    <d v="1900-01-01T00:00:00"/>
    <s v="16:51"/>
  </r>
  <r>
    <x v="1"/>
    <s v="003140/2015"/>
    <x v="0"/>
    <s v="ASSDG_ORIGI"/>
    <s v="ASSDG_Atualiz"/>
    <x v="12"/>
    <x v="0"/>
    <d v="2015-06-15T16:42:00"/>
    <d v="2015-06-16T17:36:00"/>
    <s v="Para análise da minuta de contrato"/>
    <d v="1899-12-31T00:54:00"/>
    <x v="583"/>
    <d v="1900-01-01T00:00:00"/>
    <s v="16:42"/>
  </r>
  <r>
    <x v="1"/>
    <s v="003140/2015"/>
    <x v="0"/>
    <s v="DG_ORIGI"/>
    <s v="DG_Atualiz"/>
    <x v="1"/>
    <x v="0"/>
    <d v="2015-06-16T17:36:00"/>
    <d v="2015-06-16T19:07:00"/>
    <s v="Com a análise da minuta contratual"/>
    <d v="1899-12-30T01:31:00"/>
    <x v="559"/>
    <d v="1899-12-31T00:00:00"/>
    <s v="17:36"/>
  </r>
  <r>
    <x v="1"/>
    <s v="003140/2015"/>
    <x v="0"/>
    <s v="CO_ORIGI"/>
    <s v="CO_Atualiz"/>
    <x v="6"/>
    <x v="0"/>
    <d v="2015-06-16T19:07:00"/>
    <d v="2015-06-16T19:19:00"/>
    <s v="para empenhar"/>
    <d v="1899-12-30T00:12:00"/>
    <x v="443"/>
    <d v="1899-12-31T00:00:00"/>
    <s v="19:7"/>
  </r>
  <r>
    <x v="1"/>
    <s v="007816/2013"/>
    <x v="1"/>
    <s v="SMOEP_ORIGI"/>
    <s v="SMIC_Atualiz"/>
    <x v="28"/>
    <x v="1"/>
    <d v="2013-09-23T17:27:00"/>
    <d v="2013-09-24T17:27:00"/>
    <s v="-"/>
    <d v="1899-12-31T00:00:00"/>
    <x v="0"/>
    <d v="1900-01-01T00:00:00"/>
    <s v="17:27"/>
  </r>
  <r>
    <x v="1"/>
    <s v="007816/2013"/>
    <x v="1"/>
    <s v="CAA_ORIGI"/>
    <s v="CIP_Atualiz"/>
    <x v="3"/>
    <x v="1"/>
    <d v="2013-09-24T17:27:00"/>
    <d v="2013-09-25T16:01:00"/>
    <s v="Para encaminhamentos."/>
    <d v="1899-12-30T22:34:00"/>
    <x v="553"/>
    <d v="1900-01-01T00:00:00"/>
    <s v="17:27"/>
  </r>
  <r>
    <x v="1"/>
    <s v="007816/2013"/>
    <x v="1"/>
    <s v="SMOEP_ORIGI"/>
    <s v="SMIC_Atualiz"/>
    <x v="28"/>
    <x v="1"/>
    <d v="2013-09-25T16:01:00"/>
    <d v="2013-09-25T17:15:00"/>
    <s v="informar"/>
    <d v="1899-12-30T01:14:00"/>
    <x v="416"/>
    <d v="1899-12-31T00:00:00"/>
    <s v="16:1"/>
  </r>
  <r>
    <x v="1"/>
    <s v="007816/2013"/>
    <x v="1"/>
    <s v="CAA_ORIGI"/>
    <s v="CIP_Atualiz"/>
    <x v="3"/>
    <x v="1"/>
    <d v="2013-09-25T17:15:00"/>
    <d v="2013-09-25T17:57:00"/>
    <s v="Para encaminhamentos."/>
    <d v="1899-12-30T00:42:00"/>
    <x v="584"/>
    <d v="1899-12-31T00:00:00"/>
    <s v="17:15"/>
  </r>
  <r>
    <x v="1"/>
    <s v="007816/2013"/>
    <x v="1"/>
    <s v="SECADM_ORIGI"/>
    <s v="SECADM_Atualiz"/>
    <x v="4"/>
    <x v="0"/>
    <d v="2013-09-25T17:57:00"/>
    <d v="2013-09-25T19:43:00"/>
    <s v="Segue o projeto b ico para os procedimentos necessários à licitação."/>
    <d v="1899-12-30T01:46:00"/>
    <x v="306"/>
    <d v="1899-12-31T00:00:00"/>
    <s v="17:57"/>
  </r>
  <r>
    <x v="1"/>
    <s v="007816/2013"/>
    <x v="1"/>
    <s v="CLC_ORIGI"/>
    <s v="CLC_Atualiz"/>
    <x v="8"/>
    <x v="0"/>
    <d v="2013-09-25T19:43:00"/>
    <d v="2013-09-26T16:54:00"/>
    <s v="Solicito obter outros orçamentos visando a abertura de procedimento licitatório."/>
    <d v="1899-12-30T21:11:00"/>
    <x v="585"/>
    <d v="1900-01-01T00:00:00"/>
    <s v="19:43"/>
  </r>
  <r>
    <x v="1"/>
    <s v="007816/2013"/>
    <x v="1"/>
    <s v="SC_ORIGI"/>
    <s v="SC_Atualiz"/>
    <x v="9"/>
    <x v="0"/>
    <d v="2013-09-26T16:54:00"/>
    <d v="2013-10-11T18:14:00"/>
    <s v="Para orçar."/>
    <d v="1900-01-14T01:20:00"/>
    <x v="586"/>
    <n v="-11"/>
    <s v="16:54"/>
  </r>
  <r>
    <x v="1"/>
    <s v="007816/2013"/>
    <x v="1"/>
    <s v="CLC_ORIGI"/>
    <s v="CLC_Atualiz"/>
    <x v="8"/>
    <x v="0"/>
    <d v="2013-10-11T18:14:00"/>
    <d v="2013-10-14T14:01:00"/>
    <s v="Para verificar orçamento"/>
    <d v="1900-01-01T19:47:00"/>
    <x v="587"/>
    <d v="1900-01-01T00:00:00"/>
    <s v="18:14"/>
  </r>
  <r>
    <x v="1"/>
    <s v="007816/2013"/>
    <x v="1"/>
    <s v="SPO_ORIGI"/>
    <s v="SPO_Atualiz"/>
    <x v="5"/>
    <x v="0"/>
    <d v="2013-10-14T14:01:00"/>
    <d v="2013-10-14T18:25:00"/>
    <s v="Para informar disponibilidade orçamentária."/>
    <d v="1899-12-30T04:24:00"/>
    <x v="295"/>
    <d v="1899-12-31T00:00:00"/>
    <s v="14:1"/>
  </r>
  <r>
    <x v="1"/>
    <s v="007816/2013"/>
    <x v="1"/>
    <s v="SMOEP_ORIGI"/>
    <s v="SMIC_Atualiz"/>
    <x v="28"/>
    <x v="1"/>
    <d v="2013-10-14T18:25:00"/>
    <d v="2013-10-15T13:42:00"/>
    <s v="Para informar."/>
    <d v="1899-12-30T19:17:00"/>
    <x v="588"/>
    <d v="1900-01-01T00:00:00"/>
    <s v="18:25"/>
  </r>
  <r>
    <x v="1"/>
    <s v="007816/2013"/>
    <x v="1"/>
    <s v="CAA_ORIGI"/>
    <s v="CIP_Atualiz"/>
    <x v="3"/>
    <x v="1"/>
    <d v="2013-10-15T13:42:00"/>
    <d v="2013-10-15T16:43:00"/>
    <s v="Para análise."/>
    <d v="1899-12-30T03:01:00"/>
    <x v="362"/>
    <d v="1899-12-31T00:00:00"/>
    <s v="13:42"/>
  </r>
  <r>
    <x v="1"/>
    <s v="007816/2013"/>
    <x v="1"/>
    <s v="SECADM_ORIGI"/>
    <s v="SECADM_Atualiz"/>
    <x v="4"/>
    <x v="0"/>
    <d v="2013-10-15T16:43:00"/>
    <d v="2013-10-17T20:29:00"/>
    <s v="Conforme exposto pela gestão contratual, não há viabilidade de exclusão de itens do projeto b ico."/>
    <d v="1900-01-01T03:46:00"/>
    <x v="589"/>
    <d v="1900-01-02T00:00:00"/>
    <s v="16:43"/>
  </r>
  <r>
    <x v="1"/>
    <s v="007816/2013"/>
    <x v="1"/>
    <s v="SPO_ORIGI"/>
    <s v="SPO_Atualiz"/>
    <x v="5"/>
    <x v="0"/>
    <d v="2013-10-17T20:29:00"/>
    <d v="2013-10-18T18:32:00"/>
    <s v="Solicito informar disponibilidade orçamentária, observando-se a manifestação exarada pela CAAno doc"/>
    <d v="1899-12-30T22:03:00"/>
    <x v="590"/>
    <d v="1900-01-01T00:00:00"/>
    <s v="20:29"/>
  </r>
  <r>
    <x v="1"/>
    <s v="007816/2013"/>
    <x v="1"/>
    <s v="CO_ORIGI"/>
    <s v="CO_Atualiz"/>
    <x v="6"/>
    <x v="0"/>
    <d v="2013-10-18T18:32:00"/>
    <d v="2013-10-18T19:21:00"/>
    <s v="Com a informação."/>
    <d v="1899-12-30T00:49:00"/>
    <x v="432"/>
    <d v="1899-12-31T00:00:00"/>
    <s v="18:32"/>
  </r>
  <r>
    <x v="1"/>
    <s v="007816/2013"/>
    <x v="1"/>
    <s v="SECOFC_ORIGI"/>
    <s v="SECOFC_Atualiz"/>
    <x v="7"/>
    <x v="0"/>
    <d v="2013-10-18T19:21:00"/>
    <d v="2013-10-21T14:50:00"/>
    <s v="Para ciência e encaminhamento."/>
    <d v="1900-01-01T19:29:00"/>
    <x v="591"/>
    <d v="1900-01-01T00:00:00"/>
    <s v="19:21"/>
  </r>
  <r>
    <x v="1"/>
    <s v="007816/2013"/>
    <x v="1"/>
    <s v="CLC_ORIGI"/>
    <s v="CLC_Atualiz"/>
    <x v="8"/>
    <x v="0"/>
    <d v="2013-10-21T14:50:00"/>
    <d v="2013-10-22T15:53:00"/>
    <s v="Para procedimentos."/>
    <d v="1899-12-31T01:03:00"/>
    <x v="592"/>
    <d v="1900-01-01T00:00:00"/>
    <s v="14:50"/>
  </r>
  <r>
    <x v="1"/>
    <s v="007816/2013"/>
    <x v="1"/>
    <s v="SC_ORIGI"/>
    <s v="SC_Atualiz"/>
    <x v="9"/>
    <x v="0"/>
    <d v="2013-10-22T15:53:00"/>
    <d v="2013-10-24T18:23:00"/>
    <s v="Para elaborar Termo de Abertura de Licitação."/>
    <d v="1900-01-01T02:30:00"/>
    <x v="593"/>
    <d v="1900-01-02T00:00:00"/>
    <s v="15:53"/>
  </r>
  <r>
    <x v="1"/>
    <s v="007816/2013"/>
    <x v="1"/>
    <s v="CLC_ORIGI"/>
    <s v="CLC_Atualiz"/>
    <x v="8"/>
    <x v="0"/>
    <d v="2013-10-24T18:23:00"/>
    <d v="2013-10-25T15:12:00"/>
    <s v="p/ analise"/>
    <d v="1899-12-30T20:49:00"/>
    <x v="594"/>
    <d v="1900-01-01T00:00:00"/>
    <s v="18:23"/>
  </r>
  <r>
    <x v="1"/>
    <s v="007816/2013"/>
    <x v="1"/>
    <s v="SC_ORIGI"/>
    <s v="SC_Atualiz"/>
    <x v="9"/>
    <x v="0"/>
    <d v="2013-10-25T15:12:00"/>
    <d v="2013-10-28T17:55:00"/>
    <s v="Para autorizar Termo de Abertura de Licitação."/>
    <d v="1900-01-02T02:43:00"/>
    <x v="595"/>
    <d v="1900-01-01T00:00:00"/>
    <s v="15:12"/>
  </r>
  <r>
    <x v="1"/>
    <s v="007816/2013"/>
    <x v="1"/>
    <s v="CLC_ORIGI"/>
    <s v="CLC_Atualiz"/>
    <x v="8"/>
    <x v="0"/>
    <d v="2013-10-28T17:55:00"/>
    <d v="2013-10-28T20:21:00"/>
    <s v="P/ análise"/>
    <d v="1899-12-30T02:26:00"/>
    <x v="596"/>
    <d v="1899-12-31T00:00:00"/>
    <s v="17:55"/>
  </r>
  <r>
    <x v="1"/>
    <s v="007816/2013"/>
    <x v="1"/>
    <s v="SECADM_ORIGI"/>
    <s v="SECADM_Atualiz"/>
    <x v="4"/>
    <x v="0"/>
    <d v="2013-10-28T20:21:00"/>
    <d v="2013-10-29T17:27:00"/>
    <s v="Para autorizar o Termo de Abertura de Licitação nº. 231/13."/>
    <d v="1899-12-30T21:06:00"/>
    <x v="597"/>
    <d v="1900-01-01T00:00:00"/>
    <s v="20:21"/>
  </r>
  <r>
    <x v="1"/>
    <s v="007816/2013"/>
    <x v="1"/>
    <s v="CLC_ORIGI"/>
    <s v="CLC_Atualiz"/>
    <x v="8"/>
    <x v="0"/>
    <d v="2013-10-29T17:27:00"/>
    <d v="2013-10-29T18:35:00"/>
    <s v="elaboração da respectiva minuta de edital"/>
    <d v="1899-12-30T01:08:00"/>
    <x v="598"/>
    <d v="1899-12-31T00:00:00"/>
    <s v="17:27"/>
  </r>
  <r>
    <x v="1"/>
    <s v="007816/2013"/>
    <x v="1"/>
    <s v="SLIC_ORIGI"/>
    <s v="SLIC_Atualiz"/>
    <x v="27"/>
    <x v="0"/>
    <d v="2013-10-29T18:35:00"/>
    <d v="2013-11-12T14:29:00"/>
    <s v="Para elaborar a minuta do edital."/>
    <d v="1900-01-12T19:54:00"/>
    <x v="599"/>
    <n v="-13"/>
    <s v="18:35"/>
  </r>
  <r>
    <x v="1"/>
    <s v="007816/2013"/>
    <x v="1"/>
    <s v="SCON_ORIGI"/>
    <s v="SCON_Atualiz"/>
    <x v="10"/>
    <x v="0"/>
    <d v="2013-11-12T14:29:00"/>
    <d v="2013-11-20T14:49:00"/>
    <s v="Para minutar contrato."/>
    <d v="1900-01-07T00:20:00"/>
    <x v="600"/>
    <d v="1900-01-05T00:00:00"/>
    <s v="14:29"/>
  </r>
  <r>
    <x v="1"/>
    <s v="007816/2013"/>
    <x v="1"/>
    <s v="SLIC_ORIGI"/>
    <s v="SLIC_Atualiz"/>
    <x v="27"/>
    <x v="0"/>
    <d v="2013-11-20T14:49:00"/>
    <d v="2013-11-20T16:22:00"/>
    <s v="com minuta do contrato"/>
    <d v="1899-12-30T01:33:00"/>
    <x v="601"/>
    <d v="1899-12-31T00:00:00"/>
    <s v="14:49"/>
  </r>
  <r>
    <x v="1"/>
    <s v="007816/2013"/>
    <x v="1"/>
    <s v="CLC_ORIGI"/>
    <s v="CLC_Atualiz"/>
    <x v="8"/>
    <x v="0"/>
    <d v="2013-11-20T16:22:00"/>
    <d v="2013-11-20T17:38:00"/>
    <s v="Para análise."/>
    <d v="1899-12-30T01:16:00"/>
    <x v="602"/>
    <d v="1899-12-31T00:00:00"/>
    <s v="16:22"/>
  </r>
  <r>
    <x v="1"/>
    <s v="007816/2013"/>
    <x v="1"/>
    <s v="SECADM_ORIGI"/>
    <s v="SECADM_Atualiz"/>
    <x v="4"/>
    <x v="0"/>
    <d v="2013-11-20T17:38:00"/>
    <d v="2013-11-20T20:02:00"/>
    <s v="Para apreciação superior."/>
    <d v="1899-12-30T02:24:00"/>
    <x v="603"/>
    <d v="1899-12-31T00:00:00"/>
    <s v="17:38"/>
  </r>
  <r>
    <x v="1"/>
    <s v="007816/2013"/>
    <x v="1"/>
    <s v="CPL_ORIGI"/>
    <s v="CPL_Atualiz"/>
    <x v="11"/>
    <x v="0"/>
    <d v="2013-11-20T20:02:00"/>
    <d v="2013-11-22T20:44:00"/>
    <s v="De acordo com a minuta do Edital seus anexos e Contrato. Segue para análise dessa Comissão, após en"/>
    <d v="1900-01-01T00:42:00"/>
    <x v="604"/>
    <d v="1900-01-02T00:00:00"/>
    <s v="20:2"/>
  </r>
  <r>
    <x v="1"/>
    <s v="007816/2013"/>
    <x v="1"/>
    <s v="ASSDG_ORIGI"/>
    <s v="ASSDG_Atualiz"/>
    <x v="12"/>
    <x v="0"/>
    <d v="2013-11-22T20:44:00"/>
    <d v="2013-11-28T19:15:00"/>
    <s v="para análise."/>
    <d v="1900-01-04T22:31:00"/>
    <x v="605"/>
    <d v="1900-01-04T00:00:00"/>
    <s v="20:44"/>
  </r>
  <r>
    <x v="1"/>
    <s v="007816/2013"/>
    <x v="1"/>
    <s v="DG_ORIGI"/>
    <s v="DG_Atualiz"/>
    <x v="1"/>
    <x v="0"/>
    <d v="2013-11-28T19:15:00"/>
    <d v="2013-11-28T20:15:00"/>
    <s v="Com a análise da minuta do edital de licitação e seus anexos"/>
    <d v="1899-12-30T01:00:00"/>
    <x v="606"/>
    <d v="1899-12-31T00:00:00"/>
    <s v="19:15"/>
  </r>
  <r>
    <x v="1"/>
    <s v="007816/2013"/>
    <x v="1"/>
    <s v="SLIC_ORIGI"/>
    <s v="SLIC_Atualiz"/>
    <x v="27"/>
    <x v="0"/>
    <d v="2013-11-28T20:15:00"/>
    <d v="2013-11-29T16:18:00"/>
    <s v="PARA OS DEMAIS PROCEDIMENTOS"/>
    <d v="1899-12-30T20:03:00"/>
    <x v="607"/>
    <d v="1900-01-01T00:00:00"/>
    <s v="20:15"/>
  </r>
  <r>
    <x v="1"/>
    <s v="007816/2013"/>
    <x v="1"/>
    <s v="CLC_ORIGI"/>
    <s v="CLC_Atualiz"/>
    <x v="8"/>
    <x v="0"/>
    <d v="2013-11-29T16:18:00"/>
    <d v="2013-11-29T16:27:00"/>
    <s v="A pedido."/>
    <d v="1899-12-30T00:09:00"/>
    <x v="249"/>
    <d v="1899-12-31T00:00:00"/>
    <s v="16:18"/>
  </r>
  <r>
    <x v="1"/>
    <s v="007816/2013"/>
    <x v="1"/>
    <s v="SLIC_ORIGI"/>
    <s v="SLIC_Atualiz"/>
    <x v="27"/>
    <x v="0"/>
    <d v="2013-11-29T16:27:00"/>
    <d v="2013-11-29T17:33:00"/>
    <s v="À SLIC Favor considerar a média dos dois preços mais baratos (R$43.500,00 e R$125.906,00 = R$84.703"/>
    <d v="1899-12-30T01:06:00"/>
    <x v="122"/>
    <d v="1899-12-31T00:00:00"/>
    <s v="16:27"/>
  </r>
  <r>
    <x v="1"/>
    <s v="007816/2013"/>
    <x v="1"/>
    <s v="SPO_ORIGI"/>
    <s v="SPO_Atualiz"/>
    <x v="5"/>
    <x v="0"/>
    <d v="2013-11-29T17:33:00"/>
    <d v="2013-11-29T18:44:00"/>
    <s v="Para rever a disponibilidade orçamentária, em vista do despacho doc 260.367/13"/>
    <d v="1899-12-30T01:11:00"/>
    <x v="300"/>
    <d v="1899-12-31T00:00:00"/>
    <s v="17:33"/>
  </r>
  <r>
    <x v="1"/>
    <s v="007816/2013"/>
    <x v="1"/>
    <s v="CO_ORIGI"/>
    <s v="CO_Atualiz"/>
    <x v="6"/>
    <x v="0"/>
    <d v="2013-11-29T18:44:00"/>
    <d v="2013-11-29T19:04:00"/>
    <s v="Com a informação."/>
    <d v="1899-12-30T00:20:00"/>
    <x v="121"/>
    <d v="1899-12-31T00:00:00"/>
    <s v="18:44"/>
  </r>
  <r>
    <x v="1"/>
    <s v="007816/2013"/>
    <x v="1"/>
    <s v="SLIC_ORIGI"/>
    <s v="SLIC_Atualiz"/>
    <x v="27"/>
    <x v="0"/>
    <d v="2013-11-29T19:04:00"/>
    <d v="2013-12-02T15:17:00"/>
    <s v="Conforme despacho anterior"/>
    <d v="1900-01-01T20:13:00"/>
    <x v="608"/>
    <n v="-13"/>
    <s v="19:4"/>
  </r>
  <r>
    <x v="1"/>
    <s v="007816/2013"/>
    <x v="1"/>
    <s v="CPL_ORIGI"/>
    <s v="CPL_Atualiz"/>
    <x v="11"/>
    <x v="0"/>
    <d v="2013-12-02T15:17:00"/>
    <d v="2013-12-02T15:28:00"/>
    <s v="Para assinaturas, após volte."/>
    <d v="1899-12-30T00:11:00"/>
    <x v="560"/>
    <d v="1899-12-31T00:00:00"/>
    <s v="15:17"/>
  </r>
  <r>
    <x v="1"/>
    <s v="007816/2013"/>
    <x v="1"/>
    <s v="SLIC_ORIGI"/>
    <s v="SLIC_Atualiz"/>
    <x v="27"/>
    <x v="0"/>
    <d v="2013-12-02T15:28:00"/>
    <d v="2013-12-04T12:54:00"/>
    <s v="Edital assinado."/>
    <d v="1899-12-31T21:26:00"/>
    <x v="609"/>
    <d v="1900-01-02T00:00:00"/>
    <s v="15:28"/>
  </r>
  <r>
    <x v="1"/>
    <s v="007816/2013"/>
    <x v="1"/>
    <s v="CPL_ORIGI"/>
    <s v="CPL_Atualiz"/>
    <x v="11"/>
    <x v="0"/>
    <d v="2013-12-04T12:54:00"/>
    <d v="2013-12-26T14:36:00"/>
    <s v="Para aguardar data abertura certame licitatório."/>
    <d v="1900-01-21T01:42:00"/>
    <x v="610"/>
    <d v="1900-01-10T00:00:00"/>
    <s v="12:54"/>
  </r>
  <r>
    <x v="1"/>
    <s v="007816/2013"/>
    <x v="1"/>
    <s v="ASSDG_ORIGI"/>
    <s v="ASSDG_Atualiz"/>
    <x v="12"/>
    <x v="0"/>
    <d v="2013-12-26T14:36:00"/>
    <d v="2013-12-26T15:24:00"/>
    <s v="Para análise e homologação"/>
    <d v="1899-12-30T00:48:00"/>
    <x v="611"/>
    <d v="1899-12-30T00:00:00"/>
    <s v="14:36"/>
  </r>
  <r>
    <x v="1"/>
    <s v="007945/2013"/>
    <x v="0"/>
    <s v="SMOEP_ORIGI"/>
    <s v="SMIC_Atualiz"/>
    <x v="28"/>
    <x v="1"/>
    <d v="2013-10-01T14:56:00"/>
    <d v="2013-10-28T14:56:00"/>
    <s v="-"/>
    <d v="1900-01-26T00:00:00"/>
    <x v="612"/>
    <d v="1900-01-19T00:00:00"/>
    <s v="14:56"/>
  </r>
  <r>
    <x v="1"/>
    <s v="007945/2013"/>
    <x v="0"/>
    <s v="CAA_ORIGI"/>
    <s v="CIP_Atualiz"/>
    <x v="3"/>
    <x v="1"/>
    <d v="2013-10-28T14:56:00"/>
    <d v="2013-10-28T16:48:00"/>
    <s v="Para encaminhamentos."/>
    <d v="1899-12-30T01:52:00"/>
    <x v="89"/>
    <d v="1899-12-31T00:00:00"/>
    <s v="14:56"/>
  </r>
  <r>
    <x v="1"/>
    <s v="007945/2013"/>
    <x v="0"/>
    <s v="SECADM_ORIGI"/>
    <s v="SECADM_Atualiz"/>
    <x v="4"/>
    <x v="0"/>
    <d v="2013-10-28T16:48:00"/>
    <d v="2013-10-29T17:22:00"/>
    <s v="Segue o projeto b ico para análise e trâmites pertinentes à licitação."/>
    <d v="1899-12-31T00:34:00"/>
    <x v="613"/>
    <d v="1900-01-01T00:00:00"/>
    <s v="16:48"/>
  </r>
  <r>
    <x v="1"/>
    <s v="007945/2013"/>
    <x v="0"/>
    <s v="DG_ORIGI"/>
    <s v="DG_Atualiz"/>
    <x v="1"/>
    <x v="0"/>
    <d v="2013-10-29T17:22:00"/>
    <d v="2013-10-29T18:32:00"/>
    <s v="Submeto à apreciação dessa Direção Geral"/>
    <d v="1899-12-30T01:10:00"/>
    <x v="614"/>
    <d v="1899-12-31T00:00:00"/>
    <s v="17:22"/>
  </r>
  <r>
    <x v="1"/>
    <s v="007945/2013"/>
    <x v="0"/>
    <s v="SPO_ORIGI"/>
    <s v="SPO_Atualiz"/>
    <x v="5"/>
    <x v="0"/>
    <d v="2013-10-29T18:32:00"/>
    <d v="2013-10-30T14:49:00"/>
    <s v="para informar."/>
    <d v="1899-12-30T20:17:00"/>
    <x v="615"/>
    <d v="1900-01-01T00:00:00"/>
    <s v="18:32"/>
  </r>
  <r>
    <x v="1"/>
    <s v="007945/2013"/>
    <x v="0"/>
    <s v="CO_ORIGI"/>
    <s v="CO_Atualiz"/>
    <x v="6"/>
    <x v="0"/>
    <d v="2013-10-30T14:49:00"/>
    <d v="2013-10-30T15:01:00"/>
    <s v="Com o pré-empenho."/>
    <d v="1899-12-30T00:12:00"/>
    <x v="577"/>
    <d v="1899-12-31T00:00:00"/>
    <s v="14:49"/>
  </r>
  <r>
    <x v="1"/>
    <s v="007945/2013"/>
    <x v="0"/>
    <s v="SECOFC_ORIGI"/>
    <s v="SECOFC_Atualiz"/>
    <x v="7"/>
    <x v="0"/>
    <d v="2013-10-30T15:01:00"/>
    <d v="2013-10-30T15:58:00"/>
    <s v="Para ciência e encaminhamento."/>
    <d v="1899-12-30T00:57:00"/>
    <x v="133"/>
    <d v="1899-12-31T00:00:00"/>
    <s v="15:1"/>
  </r>
  <r>
    <x v="1"/>
    <s v="007945/2013"/>
    <x v="0"/>
    <s v="CLC_ORIGI"/>
    <s v="CLC_Atualiz"/>
    <x v="8"/>
    <x v="0"/>
    <d v="2013-10-30T15:58:00"/>
    <d v="2013-10-30T18:00:00"/>
    <s v="Para procedimentos."/>
    <d v="1899-12-30T02:02:00"/>
    <x v="304"/>
    <d v="1899-12-31T00:00:00"/>
    <s v="15:58"/>
  </r>
  <r>
    <x v="1"/>
    <s v="007945/2013"/>
    <x v="0"/>
    <s v="SC_ORIGI"/>
    <s v="SC_Atualiz"/>
    <x v="9"/>
    <x v="0"/>
    <d v="2013-10-30T18:00:00"/>
    <d v="2013-11-19T15:06:00"/>
    <s v="Para emissão do Termo de Abertura de Licitação."/>
    <d v="1900-01-18T21:06:00"/>
    <x v="616"/>
    <n v="-9"/>
    <s v="18:0"/>
  </r>
  <r>
    <x v="1"/>
    <s v="007945/2013"/>
    <x v="0"/>
    <s v="CLC_ORIGI"/>
    <s v="CLC_Atualiz"/>
    <x v="8"/>
    <x v="0"/>
    <d v="2013-11-19T15:06:00"/>
    <d v="2013-11-19T18:08:00"/>
    <s v="c/ termo de abertura de licitação para análise"/>
    <d v="1899-12-30T03:02:00"/>
    <x v="617"/>
    <d v="1899-12-31T00:00:00"/>
    <s v="15:6"/>
  </r>
  <r>
    <x v="1"/>
    <s v="007945/2013"/>
    <x v="0"/>
    <s v="SECADM_ORIGI"/>
    <s v="SECADM_Atualiz"/>
    <x v="4"/>
    <x v="0"/>
    <d v="2013-11-19T18:08:00"/>
    <d v="2013-11-20T20:03:00"/>
    <s v="Para autorizar o termo de Abertura de Licitação nº 241/13."/>
    <d v="1899-12-31T01:55:00"/>
    <x v="618"/>
    <d v="1900-01-01T00:00:00"/>
    <s v="18:8"/>
  </r>
  <r>
    <x v="1"/>
    <s v="007945/2013"/>
    <x v="0"/>
    <s v="CLC_ORIGI"/>
    <s v="CLC_Atualiz"/>
    <x v="8"/>
    <x v="0"/>
    <d v="2013-11-20T20:03:00"/>
    <d v="2013-11-21T15:59:00"/>
    <s v="elaboração da minuta do respectivo edital"/>
    <d v="1899-12-30T19:56:00"/>
    <x v="619"/>
    <d v="1900-01-01T00:00:00"/>
    <s v="20:3"/>
  </r>
  <r>
    <x v="1"/>
    <s v="007945/2013"/>
    <x v="0"/>
    <s v="SLIC_ORIGI"/>
    <s v="SLIC_Atualiz"/>
    <x v="27"/>
    <x v="0"/>
    <d v="2013-11-21T15:59:00"/>
    <d v="2013-11-27T14:04:00"/>
    <s v="Para elaborar a minuta do edital."/>
    <d v="1900-01-04T22:05:00"/>
    <x v="620"/>
    <d v="1900-01-04T00:00:00"/>
    <s v="15:59"/>
  </r>
  <r>
    <x v="1"/>
    <s v="007945/2013"/>
    <x v="0"/>
    <s v="CLC_ORIGI"/>
    <s v="CLC_Atualiz"/>
    <x v="8"/>
    <x v="0"/>
    <d v="2013-11-27T14:04:00"/>
    <d v="2013-11-27T17:16:00"/>
    <s v="Para análise da minuta do edital."/>
    <d v="1899-12-30T03:12:00"/>
    <x v="621"/>
    <d v="1899-12-31T00:00:00"/>
    <s v="14:4"/>
  </r>
  <r>
    <x v="1"/>
    <s v="007945/2013"/>
    <x v="0"/>
    <s v="SECADM_ORIGI"/>
    <s v="SECADM_Atualiz"/>
    <x v="4"/>
    <x v="0"/>
    <d v="2013-11-27T17:16:00"/>
    <d v="2013-11-27T19:17:00"/>
    <s v="Para apreciação."/>
    <d v="1899-12-30T02:01:00"/>
    <x v="622"/>
    <d v="1899-12-31T00:00:00"/>
    <s v="17:16"/>
  </r>
  <r>
    <x v="1"/>
    <s v="007945/2013"/>
    <x v="0"/>
    <s v="CPL_ORIGI"/>
    <s v="CPL_Atualiz"/>
    <x v="11"/>
    <x v="0"/>
    <d v="2013-11-27T19:17:00"/>
    <d v="2013-11-29T18:28:00"/>
    <s v="nálise da minuta do edital"/>
    <d v="1899-12-31T23:11:00"/>
    <x v="623"/>
    <d v="1900-01-02T00:00:00"/>
    <s v="19:17"/>
  </r>
  <r>
    <x v="1"/>
    <s v="007945/2013"/>
    <x v="0"/>
    <s v="ASSDG_ORIGI"/>
    <s v="ASSDG_Atualiz"/>
    <x v="12"/>
    <x v="0"/>
    <d v="2013-11-29T18:28:00"/>
    <d v="2013-12-03T17:24:00"/>
    <s v="para análise."/>
    <d v="1900-01-02T22:56:00"/>
    <x v="624"/>
    <n v="-12"/>
    <s v="18:28"/>
  </r>
  <r>
    <x v="1"/>
    <s v="007945/2013"/>
    <x v="0"/>
    <s v="SCON_ORIGI"/>
    <s v="SCON_Atualiz"/>
    <x v="10"/>
    <x v="0"/>
    <d v="2013-12-03T17:24:00"/>
    <d v="2013-12-03T18:09:00"/>
    <s v="Para inclusão de minuta contratual."/>
    <d v="1899-12-30T00:45:00"/>
    <x v="276"/>
    <d v="1899-12-31T00:00:00"/>
    <s v="17:24"/>
  </r>
  <r>
    <x v="1"/>
    <s v="007945/2013"/>
    <x v="0"/>
    <s v="SLIC_ORIGI"/>
    <s v="SLIC_Atualiz"/>
    <x v="27"/>
    <x v="0"/>
    <d v="2013-12-03T18:09:00"/>
    <d v="2013-12-03T19:08:00"/>
    <s v="INCLUÍDA A MINUTA DO CONTRATO."/>
    <d v="1899-12-30T00:59:00"/>
    <x v="625"/>
    <d v="1899-12-31T00:00:00"/>
    <s v="18:9"/>
  </r>
  <r>
    <x v="1"/>
    <s v="007945/2013"/>
    <x v="0"/>
    <s v="CLC_ORIGI"/>
    <s v="CLC_Atualiz"/>
    <x v="8"/>
    <x v="0"/>
    <d v="2013-12-03T19:08:00"/>
    <d v="2013-12-03T19:15:00"/>
    <s v="Com minuta do edital e anexos para análise."/>
    <d v="1899-12-30T00:07:00"/>
    <x v="437"/>
    <d v="1899-12-31T00:00:00"/>
    <s v="19:8"/>
  </r>
  <r>
    <x v="1"/>
    <s v="007945/2013"/>
    <x v="0"/>
    <s v="SECADM_ORIGI"/>
    <s v="SECADM_Atualiz"/>
    <x v="4"/>
    <x v="0"/>
    <d v="2013-12-03T19:15:00"/>
    <d v="2013-12-03T19:30:00"/>
    <s v="Para análise da minuta do edital e seus anexos."/>
    <d v="1899-12-30T00:15:00"/>
    <x v="131"/>
    <d v="1899-12-31T00:00:00"/>
    <s v="19:15"/>
  </r>
  <r>
    <x v="1"/>
    <s v="007945/2013"/>
    <x v="0"/>
    <s v="CLC_ORIGI"/>
    <s v="CLC_Atualiz"/>
    <x v="8"/>
    <x v="0"/>
    <d v="2013-12-03T19:30:00"/>
    <d v="2013-12-04T12:27:00"/>
    <s v="De acordo com a minuta do Edital, seus anexos e minuta contratual. Segue para análise dessa CPL, ap"/>
    <d v="1899-12-30T16:57:00"/>
    <x v="626"/>
    <d v="1900-01-01T00:00:00"/>
    <s v="19:30"/>
  </r>
  <r>
    <x v="1"/>
    <s v="007945/2013"/>
    <x v="0"/>
    <s v="CPL_ORIGI"/>
    <s v="CPL_Atualiz"/>
    <x v="11"/>
    <x v="0"/>
    <d v="2013-12-04T12:27:00"/>
    <d v="2013-12-04T14:14:00"/>
    <s v="Para análise da minutas do edital, do contrato e seus anexos."/>
    <d v="1899-12-30T01:47:00"/>
    <x v="627"/>
    <d v="1899-12-31T00:00:00"/>
    <s v="12:27"/>
  </r>
  <r>
    <x v="1"/>
    <s v="007945/2013"/>
    <x v="0"/>
    <s v="ASSDG_ORIGI"/>
    <s v="ASSDG_Atualiz"/>
    <x v="12"/>
    <x v="0"/>
    <d v="2013-12-04T14:14:00"/>
    <d v="2013-12-04T15:10:00"/>
    <s v="para análise."/>
    <d v="1899-12-30T00:56:00"/>
    <x v="628"/>
    <d v="1899-12-31T00:00:00"/>
    <s v="14:14"/>
  </r>
  <r>
    <x v="1"/>
    <s v="007945/2013"/>
    <x v="0"/>
    <s v="DG_ORIGI"/>
    <s v="DG_Atualiz"/>
    <x v="1"/>
    <x v="0"/>
    <d v="2013-12-04T15:10:00"/>
    <d v="2013-12-04T17:29:00"/>
    <s v="Com a análise da minuta do edital de licitação e seus anexos"/>
    <d v="1899-12-30T02:19:00"/>
    <x v="629"/>
    <d v="1899-12-31T00:00:00"/>
    <s v="15:10"/>
  </r>
  <r>
    <x v="1"/>
    <s v="007945/2013"/>
    <x v="0"/>
    <s v="SLIC_ORIGI"/>
    <s v="SLIC_Atualiz"/>
    <x v="27"/>
    <x v="0"/>
    <d v="2013-12-04T17:29:00"/>
    <d v="2013-12-04T17:51:00"/>
    <s v="À Seção de Licitações."/>
    <d v="1899-12-30T00:22:00"/>
    <x v="435"/>
    <d v="1899-12-31T00:00:00"/>
    <s v="17:29"/>
  </r>
  <r>
    <x v="1"/>
    <s v="007945/2013"/>
    <x v="0"/>
    <s v="CPL_ORIGI"/>
    <s v="CPL_Atualiz"/>
    <x v="11"/>
    <x v="0"/>
    <d v="2013-12-04T17:51:00"/>
    <d v="2013-12-04T19:00:00"/>
    <s v="Para assinatura do edital."/>
    <d v="1899-12-30T01:09:00"/>
    <x v="630"/>
    <d v="1899-12-31T00:00:00"/>
    <s v="17:51"/>
  </r>
  <r>
    <x v="1"/>
    <s v="007945/2013"/>
    <x v="0"/>
    <s v="SLIC_ORIGI"/>
    <s v="SLIC_Atualiz"/>
    <x v="27"/>
    <x v="0"/>
    <d v="2013-12-04T19:00:00"/>
    <d v="2013-12-05T17:31:00"/>
    <s v="Edital assinado."/>
    <d v="1899-12-30T22:31:00"/>
    <x v="26"/>
    <d v="1900-01-01T00:00:00"/>
    <s v="19:0"/>
  </r>
  <r>
    <x v="1"/>
    <s v="007945/2013"/>
    <x v="0"/>
    <s v="CPL_ORIGI"/>
    <s v="CPL_Atualiz"/>
    <x v="11"/>
    <x v="0"/>
    <d v="2013-12-05T17:31:00"/>
    <d v="2013-12-30T14:17:00"/>
    <s v="Para aguardar licitação a qual ocorrerá em 17/12/13   11:00hs."/>
    <d v="1900-01-23T20:46:00"/>
    <x v="631"/>
    <d v="1900-01-09T00:00:00"/>
    <s v="17:31"/>
  </r>
  <r>
    <x v="1"/>
    <s v="007945/2013"/>
    <x v="0"/>
    <s v="ASSDG_ORIGI"/>
    <s v="ASSDG_Atualiz"/>
    <x v="12"/>
    <x v="0"/>
    <d v="2013-12-30T14:17:00"/>
    <d v="2013-12-30T14:37:00"/>
    <s v="Para análise e homologação"/>
    <d v="1899-12-30T00:20:00"/>
    <x v="121"/>
    <d v="1899-12-30T00:00:00"/>
    <s v="14:17"/>
  </r>
  <r>
    <x v="1"/>
    <s v="005779/2015"/>
    <x v="1"/>
    <s v="SMOEP_ORIGI"/>
    <s v="SMIC_Atualiz"/>
    <x v="28"/>
    <x v="1"/>
    <d v="2015-08-11T13:06:00"/>
    <d v="2015-08-13T13:06:00"/>
    <s v="-"/>
    <d v="1900-01-01T00:00:00"/>
    <x v="632"/>
    <d v="1900-01-01T00:00:00"/>
    <s v="13:6"/>
  </r>
  <r>
    <x v="1"/>
    <s v="005779/2015"/>
    <x v="1"/>
    <s v="CAA_ORIGI"/>
    <s v="CIP_Atualiz"/>
    <x v="3"/>
    <x v="1"/>
    <d v="2015-08-13T13:06:00"/>
    <d v="2015-08-20T10:42:00"/>
    <s v="Para análise e encaminhamentos."/>
    <d v="1900-01-05T21:36:00"/>
    <x v="633"/>
    <d v="1900-01-05T00:00:00"/>
    <s v="13:6"/>
  </r>
  <r>
    <x v="1"/>
    <s v="005779/2015"/>
    <x v="1"/>
    <s v="SMOEP_ORIGI"/>
    <s v="SMIC_Atualiz"/>
    <x v="28"/>
    <x v="1"/>
    <d v="2015-08-20T10:42:00"/>
    <d v="2015-08-20T20:12:00"/>
    <s v="Para verificar."/>
    <d v="1899-12-30T09:30:00"/>
    <x v="634"/>
    <d v="1899-12-31T00:00:00"/>
    <s v="10:42"/>
  </r>
  <r>
    <x v="1"/>
    <s v="005779/2015"/>
    <x v="1"/>
    <s v="CAA_ORIGI"/>
    <s v="CIP_Atualiz"/>
    <x v="3"/>
    <x v="1"/>
    <d v="2015-08-20T20:12:00"/>
    <d v="2015-08-21T11:12:00"/>
    <s v="Para encaminhamentos."/>
    <d v="1899-12-30T15:00:00"/>
    <x v="635"/>
    <d v="1900-01-01T00:00:00"/>
    <s v="20:12"/>
  </r>
  <r>
    <x v="1"/>
    <s v="005779/2015"/>
    <x v="1"/>
    <s v="SECADM_ORIGI"/>
    <s v="SECADM_Atualiz"/>
    <x v="4"/>
    <x v="0"/>
    <d v="2015-08-21T11:12:00"/>
    <d v="2015-08-24T16:20:00"/>
    <s v="Segue para os procedimentos necessários à contratação nos moldes do projeto b ico."/>
    <d v="1900-01-02T05:08:00"/>
    <x v="636"/>
    <d v="1900-01-01T00:00:00"/>
    <s v="11:12"/>
  </r>
  <r>
    <x v="1"/>
    <s v="005779/2015"/>
    <x v="1"/>
    <s v="SPO_ORIGI"/>
    <s v="SPO_Atualiz"/>
    <x v="5"/>
    <x v="0"/>
    <d v="2015-08-24T16:20:00"/>
    <d v="2015-08-24T18:31:00"/>
    <s v="Para informar disponibilidade orçamentária."/>
    <d v="1899-12-30T02:11:00"/>
    <x v="637"/>
    <d v="1899-12-31T00:00:00"/>
    <s v="16:20"/>
  </r>
  <r>
    <x v="1"/>
    <s v="005779/2015"/>
    <x v="1"/>
    <s v="SMOEP_ORIGI"/>
    <s v="SMIC_Atualiz"/>
    <x v="28"/>
    <x v="1"/>
    <d v="2015-08-24T18:31:00"/>
    <d v="2015-08-25T15:12:00"/>
    <s v="Para indicar uma substituição de despesa."/>
    <d v="1899-12-30T20:41:00"/>
    <x v="93"/>
    <d v="1900-01-01T00:00:00"/>
    <s v="18:31"/>
  </r>
  <r>
    <x v="1"/>
    <s v="005779/2015"/>
    <x v="1"/>
    <s v="SPO_ORIGI"/>
    <s v="SPO_Atualiz"/>
    <x v="5"/>
    <x v="0"/>
    <d v="2015-08-25T15:12:00"/>
    <d v="2015-08-25T16:16:00"/>
    <s v="Para continuidade dos procedimentos."/>
    <d v="1899-12-30T01:04:00"/>
    <x v="638"/>
    <d v="1899-12-31T00:00:00"/>
    <s v="15:12"/>
  </r>
  <r>
    <x v="1"/>
    <s v="005779/2015"/>
    <x v="1"/>
    <s v="CO_ORIGI"/>
    <s v="CO_Atualiz"/>
    <x v="6"/>
    <x v="0"/>
    <d v="2015-08-25T16:16:00"/>
    <d v="2015-08-25T17:08:00"/>
    <s v="Com o pré-empenho."/>
    <d v="1899-12-30T00:52:00"/>
    <x v="639"/>
    <d v="1899-12-31T00:00:00"/>
    <s v="16:16"/>
  </r>
  <r>
    <x v="1"/>
    <s v="005779/2015"/>
    <x v="1"/>
    <s v="SECOFC_ORIGI"/>
    <s v="SECOFC_Atualiz"/>
    <x v="7"/>
    <x v="0"/>
    <d v="2015-08-25T17:08:00"/>
    <d v="2015-08-25T18:15:00"/>
    <s v="Para ciência e encaminhamento."/>
    <d v="1899-12-30T01:07:00"/>
    <x v="49"/>
    <d v="1899-12-31T00:00:00"/>
    <s v="17:8"/>
  </r>
  <r>
    <x v="1"/>
    <s v="005779/2015"/>
    <x v="1"/>
    <s v="CLC_ORIGI"/>
    <s v="CLC_Atualiz"/>
    <x v="8"/>
    <x v="0"/>
    <d v="2015-08-25T18:15:00"/>
    <d v="2015-08-26T14:37:00"/>
    <s v="Para procedimentos."/>
    <d v="1899-12-30T20:22:00"/>
    <x v="640"/>
    <d v="1900-01-01T00:00:00"/>
    <s v="18:15"/>
  </r>
  <r>
    <x v="1"/>
    <s v="005779/2015"/>
    <x v="1"/>
    <s v="SC_ORIGI"/>
    <s v="SC_Atualiz"/>
    <x v="9"/>
    <x v="0"/>
    <d v="2015-08-26T14:37:00"/>
    <d v="2015-09-01T17:26:00"/>
    <s v="Para elaborar Termo de Abertura de Licitação na modalidade Pregão Eletrônico."/>
    <d v="1900-01-05T02:49:00"/>
    <x v="641"/>
    <n v="-17"/>
    <s v="14:37"/>
  </r>
  <r>
    <x v="1"/>
    <s v="005779/2015"/>
    <x v="1"/>
    <s v="CLC_ORIGI"/>
    <s v="CLC_Atualiz"/>
    <x v="8"/>
    <x v="0"/>
    <d v="2015-09-01T17:26:00"/>
    <d v="2015-09-04T18:10:00"/>
    <s v="SENHORA COORDENADORA: Segue no documento 164.469/2015 o Termo de Abertura de Licitação."/>
    <d v="1900-01-02T00:44:00"/>
    <x v="642"/>
    <d v="1900-01-03T00:00:00"/>
    <s v="17:26"/>
  </r>
  <r>
    <x v="1"/>
    <s v="005779/2015"/>
    <x v="1"/>
    <s v="CAA_ORIGI"/>
    <s v="CIP_Atualiz"/>
    <x v="3"/>
    <x v="1"/>
    <d v="2015-09-04T18:10:00"/>
    <d v="2015-09-09T14:42:00"/>
    <s v="Solicito que seja revisto a planilha de BDI já que a somatoria dos percentuais dos itens da mesma"/>
    <d v="1900-01-03T20:32:00"/>
    <x v="643"/>
    <d v="1900-01-01T00:00:00"/>
    <s v="18:10"/>
  </r>
  <r>
    <x v="1"/>
    <s v="005779/2015"/>
    <x v="1"/>
    <s v="SMOEP_ORIGI"/>
    <s v="SMIC_Atualiz"/>
    <x v="28"/>
    <x v="1"/>
    <d v="2015-09-09T14:42:00"/>
    <d v="2015-09-14T19:59:00"/>
    <s v="Para verificação dos itens referidos pela CLC e retificação do BDI."/>
    <d v="1900-01-04T05:17:00"/>
    <x v="644"/>
    <d v="1900-01-03T00:00:00"/>
    <s v="14:42"/>
  </r>
  <r>
    <x v="1"/>
    <s v="005779/2015"/>
    <x v="1"/>
    <s v="CAA_ORIGI"/>
    <s v="CIP_Atualiz"/>
    <x v="3"/>
    <x v="1"/>
    <d v="2015-09-14T19:59:00"/>
    <d v="2015-09-17T16:54:00"/>
    <s v="Anexada a planilha revisada, encaminho para seguir os tramites da contratação."/>
    <d v="1900-01-01T20:55:00"/>
    <x v="645"/>
    <d v="1900-01-03T00:00:00"/>
    <s v="19:59"/>
  </r>
  <r>
    <x v="1"/>
    <s v="005779/2015"/>
    <x v="1"/>
    <s v="CLC_ORIGI"/>
    <s v="CLC_Atualiz"/>
    <x v="8"/>
    <x v="0"/>
    <d v="2015-09-17T16:54:00"/>
    <d v="2015-09-17T17:28:00"/>
    <s v="Segue planilha revisada, conforme solicitação, e informações complementares BDI"/>
    <d v="1899-12-30T00:34:00"/>
    <x v="646"/>
    <d v="1899-12-31T00:00:00"/>
    <s v="16:54"/>
  </r>
  <r>
    <x v="1"/>
    <s v="005779/2015"/>
    <x v="1"/>
    <s v="SC_ORIGI"/>
    <s v="SC_Atualiz"/>
    <x v="9"/>
    <x v="0"/>
    <d v="2015-09-17T17:28:00"/>
    <d v="2015-09-22T14:00:00"/>
    <s v="Para reemitir novo termo de abertura de licitação considerando que houve alteração da planilha de cu"/>
    <d v="1900-01-03T20:32:00"/>
    <x v="643"/>
    <d v="1900-01-03T00:00:00"/>
    <s v="17:28"/>
  </r>
  <r>
    <x v="1"/>
    <s v="005779/2015"/>
    <x v="1"/>
    <s v="CLC_ORIGI"/>
    <s v="CLC_Atualiz"/>
    <x v="8"/>
    <x v="0"/>
    <d v="2015-09-22T14:00:00"/>
    <d v="2015-09-22T15:37:00"/>
    <s v="SENHORA COORDENADORA: Conforme pedido segue o Termo de abertura de licitação retificado."/>
    <d v="1899-12-30T01:37:00"/>
    <x v="647"/>
    <d v="1899-12-31T00:00:00"/>
    <s v="14:0"/>
  </r>
  <r>
    <x v="1"/>
    <s v="005779/2015"/>
    <x v="1"/>
    <s v="SECADM_ORIGI"/>
    <s v="SECADM_Atualiz"/>
    <x v="4"/>
    <x v="0"/>
    <d v="2015-09-22T15:37:00"/>
    <d v="2015-09-23T16:56:00"/>
    <s v="Para autorizar o Termo de Abertura de Licitação nº 160/2015."/>
    <d v="1899-12-31T01:19:00"/>
    <x v="648"/>
    <d v="1900-01-01T00:00:00"/>
    <s v="15:37"/>
  </r>
  <r>
    <x v="1"/>
    <s v="005779/2015"/>
    <x v="1"/>
    <s v="CLC_ORIGI"/>
    <s v="CLC_Atualiz"/>
    <x v="8"/>
    <x v="0"/>
    <d v="2015-09-23T16:56:00"/>
    <d v="2015-09-23T18:37:00"/>
    <s v="Encaminha-se para elaboração da minuta do Edital."/>
    <d v="1899-12-30T01:41:00"/>
    <x v="649"/>
    <d v="1899-12-31T00:00:00"/>
    <s v="16:56"/>
  </r>
  <r>
    <x v="1"/>
    <s v="005779/2015"/>
    <x v="1"/>
    <s v="SLIC_ORIGI"/>
    <s v="SLIC_Atualiz"/>
    <x v="27"/>
    <x v="0"/>
    <d v="2015-09-23T18:37:00"/>
    <d v="2015-09-29T18:39:00"/>
    <s v="Para elaborar minuta do Edital"/>
    <d v="1900-01-05T00:02:00"/>
    <x v="650"/>
    <d v="1900-01-04T00:00:00"/>
    <s v="18:37"/>
  </r>
  <r>
    <x v="1"/>
    <s v="005779/2015"/>
    <x v="1"/>
    <s v="SCON_ORIGI"/>
    <s v="SCON_Atualiz"/>
    <x v="10"/>
    <x v="0"/>
    <d v="2015-09-29T18:39:00"/>
    <d v="2015-10-01T14:49:00"/>
    <s v="Para elaborar a minuta do contrato (anexo V)."/>
    <d v="1899-12-31T20:10:00"/>
    <x v="651"/>
    <n v="-20"/>
    <s v="18:39"/>
  </r>
  <r>
    <x v="1"/>
    <s v="005779/2015"/>
    <x v="1"/>
    <s v="SLIC_ORIGI"/>
    <s v="SLIC_Atualiz"/>
    <x v="27"/>
    <x v="0"/>
    <d v="2015-10-01T14:49:00"/>
    <d v="2015-10-01T16:16:00"/>
    <s v="Com a minuta do contrato."/>
    <d v="1899-12-30T01:27:00"/>
    <x v="652"/>
    <d v="1899-12-31T00:00:00"/>
    <s v="14:49"/>
  </r>
  <r>
    <x v="1"/>
    <s v="005779/2015"/>
    <x v="1"/>
    <s v="CLC_ORIGI"/>
    <s v="CLC_Atualiz"/>
    <x v="8"/>
    <x v="0"/>
    <d v="2015-10-01T16:16:00"/>
    <d v="2015-10-01T20:05:00"/>
    <s v="Para análise da minuta do edital e seus anexos."/>
    <d v="1899-12-30T03:49:00"/>
    <x v="653"/>
    <d v="1899-12-31T00:00:00"/>
    <s v="16:16"/>
  </r>
  <r>
    <x v="1"/>
    <s v="005779/2015"/>
    <x v="1"/>
    <s v="SECADM_ORIGI"/>
    <s v="SECADM_Atualiz"/>
    <x v="4"/>
    <x v="0"/>
    <d v="2015-10-01T20:05:00"/>
    <d v="2015-10-02T15:32:00"/>
    <s v="Para análise das minutas do Edital, contrato e anexos."/>
    <d v="1899-12-30T19:27:00"/>
    <x v="654"/>
    <d v="1900-01-01T00:00:00"/>
    <s v="20:5"/>
  </r>
  <r>
    <x v="1"/>
    <s v="005779/2015"/>
    <x v="1"/>
    <s v="CPL_ORIGI"/>
    <s v="CPL_Atualiz"/>
    <x v="11"/>
    <x v="0"/>
    <d v="2015-10-02T15:32:00"/>
    <d v="2015-10-02T16:33:00"/>
    <s v="De acordo com a minuta do Edital e seus anexos. Segue para análise da minuta do Edital e seus anex"/>
    <d v="1899-12-30T01:01:00"/>
    <x v="655"/>
    <d v="1899-12-31T00:00:00"/>
    <s v="15:32"/>
  </r>
  <r>
    <x v="1"/>
    <s v="005779/2015"/>
    <x v="1"/>
    <s v="SECADM_ORIGI"/>
    <s v="SECADM_Atualiz"/>
    <x v="4"/>
    <x v="0"/>
    <d v="2015-10-02T16:33:00"/>
    <d v="2015-10-02T18:42:00"/>
    <s v="Para adequações conforme reunião de 30/09/2015 - acórdão 754/2015 TCU"/>
    <d v="1899-12-30T02:09:00"/>
    <x v="656"/>
    <d v="1899-12-31T00:00:00"/>
    <s v="16:33"/>
  </r>
  <r>
    <x v="1"/>
    <s v="005779/2015"/>
    <x v="1"/>
    <s v="CLC_ORIGI"/>
    <s v="CLC_Atualiz"/>
    <x v="8"/>
    <x v="0"/>
    <d v="2015-10-02T18:42:00"/>
    <d v="2015-10-06T16:46:00"/>
    <s v="adequações pertinentes na minuta de edital"/>
    <d v="1900-01-02T22:04:00"/>
    <x v="657"/>
    <d v="1900-01-02T00:00:00"/>
    <s v="18:42"/>
  </r>
  <r>
    <x v="1"/>
    <s v="005779/2015"/>
    <x v="1"/>
    <s v="SLIC_ORIGI"/>
    <s v="SLIC_Atualiz"/>
    <x v="27"/>
    <x v="0"/>
    <d v="2015-10-06T16:46:00"/>
    <d v="2015-10-14T16:15:00"/>
    <s v="Para efetuar as as adequações na minuta do edital sugeridas pela CPL."/>
    <d v="1900-01-06T23:29:00"/>
    <x v="658"/>
    <d v="1900-01-05T00:00:00"/>
    <s v="16:46"/>
  </r>
  <r>
    <x v="1"/>
    <s v="005779/2015"/>
    <x v="1"/>
    <s v="CLC_ORIGI"/>
    <s v="CLC_Atualiz"/>
    <x v="8"/>
    <x v="0"/>
    <d v="2015-10-14T16:15:00"/>
    <d v="2015-10-14T17:39:00"/>
    <s v="Para análise da minuta do edital e seus anexos."/>
    <d v="1899-12-30T01:24:00"/>
    <x v="659"/>
    <d v="1899-12-31T00:00:00"/>
    <s v="16:15"/>
  </r>
  <r>
    <x v="1"/>
    <s v="005779/2015"/>
    <x v="1"/>
    <s v="SECADM_ORIGI"/>
    <s v="SECADM_Atualiz"/>
    <x v="4"/>
    <x v="0"/>
    <d v="2015-10-14T17:39:00"/>
    <d v="2015-10-16T20:05:00"/>
    <s v="Submetemos a apreciação superior."/>
    <d v="1900-01-01T02:26:00"/>
    <x v="660"/>
    <d v="1900-01-02T00:00:00"/>
    <s v="17:39"/>
  </r>
  <r>
    <x v="1"/>
    <s v="005779/2015"/>
    <x v="1"/>
    <s v="CPL_ORIGI"/>
    <s v="CPL_Atualiz"/>
    <x v="11"/>
    <x v="0"/>
    <d v="2015-10-16T20:05:00"/>
    <d v="2015-10-20T17:54:00"/>
    <s v="análise e demais providências"/>
    <d v="1900-01-02T21:49:00"/>
    <x v="661"/>
    <d v="1900-01-02T00:00:00"/>
    <s v="20:5"/>
  </r>
  <r>
    <x v="1"/>
    <s v="005779/2015"/>
    <x v="1"/>
    <s v="ASSDG_ORIGI"/>
    <s v="ASSDG_Atualiz"/>
    <x v="12"/>
    <x v="0"/>
    <d v="2015-10-20T17:54:00"/>
    <d v="2015-10-23T16:09:00"/>
    <s v="Para análise e aprovação."/>
    <d v="1900-01-01T22:15:00"/>
    <x v="662"/>
    <d v="1900-01-03T00:00:00"/>
    <s v="17:54"/>
  </r>
  <r>
    <x v="1"/>
    <s v="005779/2015"/>
    <x v="1"/>
    <s v="SLIC_ORIGI"/>
    <s v="SLIC_Atualiz"/>
    <x v="27"/>
    <x v="0"/>
    <d v="2015-10-23T16:09:00"/>
    <d v="2015-10-27T13:53:00"/>
    <s v="A pedido."/>
    <d v="1900-01-02T21:44:00"/>
    <x v="663"/>
    <d v="1900-01-02T00:00:00"/>
    <s v="16:9"/>
  </r>
  <r>
    <x v="1"/>
    <s v="005779/2015"/>
    <x v="1"/>
    <s v="SMOEP_ORIGI"/>
    <s v="SMIC_Atualiz"/>
    <x v="28"/>
    <x v="1"/>
    <d v="2015-10-27T13:53:00"/>
    <d v="2015-10-30T12:07:00"/>
    <s v="Para informar."/>
    <d v="1900-01-01T22:14:00"/>
    <x v="664"/>
    <d v="1900-01-02T00:00:00"/>
    <s v="13:53"/>
  </r>
  <r>
    <x v="1"/>
    <s v="005779/2015"/>
    <x v="1"/>
    <s v="SLIC_ORIGI"/>
    <s v="SLIC_Atualiz"/>
    <x v="27"/>
    <x v="0"/>
    <d v="2015-10-30T12:07:00"/>
    <d v="2015-11-05T14:57:00"/>
    <s v="Com o detalhamento do atestado de capacidade técnica."/>
    <d v="1900-01-05T02:50:00"/>
    <x v="665"/>
    <n v="-18"/>
    <s v="12:7"/>
  </r>
  <r>
    <x v="1"/>
    <s v="005779/2015"/>
    <x v="1"/>
    <s v="ASSDG_ORIGI"/>
    <s v="ASSDG_Atualiz"/>
    <x v="12"/>
    <x v="0"/>
    <d v="2015-11-05T14:57:00"/>
    <d v="2015-11-05T16:08:00"/>
    <s v="Com informação."/>
    <d v="1899-12-30T01:11:00"/>
    <x v="300"/>
    <d v="1899-12-31T00:00:00"/>
    <s v="14:57"/>
  </r>
  <r>
    <x v="1"/>
    <s v="005779/2015"/>
    <x v="1"/>
    <s v="CPL_ORIGI"/>
    <s v="CPL_Atualiz"/>
    <x v="11"/>
    <x v="0"/>
    <d v="2015-11-05T16:08:00"/>
    <d v="2015-11-05T17:22:00"/>
    <s v="Para análise."/>
    <d v="1899-12-30T01:14:00"/>
    <x v="416"/>
    <d v="1899-12-31T00:00:00"/>
    <s v="16:8"/>
  </r>
  <r>
    <x v="1"/>
    <s v="005779/2015"/>
    <x v="1"/>
    <s v="ASSDG_ORIGI"/>
    <s v="ASSDG_Atualiz"/>
    <x v="12"/>
    <x v="0"/>
    <d v="2015-11-05T17:22:00"/>
    <d v="2015-11-09T14:53:00"/>
    <s v="Para análise e aprovação."/>
    <d v="1900-01-02T21:31:00"/>
    <x v="666"/>
    <d v="1900-01-02T00:00:00"/>
    <s v="17:22"/>
  </r>
  <r>
    <x v="1"/>
    <s v="005779/2015"/>
    <x v="1"/>
    <s v="DG_ORIGI"/>
    <s v="DG_Atualiz"/>
    <x v="1"/>
    <x v="0"/>
    <d v="2015-11-09T14:53:00"/>
    <d v="2015-11-09T17:46:00"/>
    <s v="Para apreciação."/>
    <d v="1899-12-30T02:53:00"/>
    <x v="667"/>
    <d v="1899-12-31T00:00:00"/>
    <s v="14:53"/>
  </r>
  <r>
    <x v="1"/>
    <s v="005779/2015"/>
    <x v="1"/>
    <s v="SLIC_ORIGI"/>
    <s v="SLIC_Atualiz"/>
    <x v="27"/>
    <x v="0"/>
    <d v="2015-11-09T17:46:00"/>
    <d v="2015-11-10T19:31:00"/>
    <s v="PARA PUBLICAÇÃO"/>
    <d v="1899-12-31T01:45:00"/>
    <x v="668"/>
    <d v="1900-01-01T00:00:00"/>
    <s v="17:46"/>
  </r>
  <r>
    <x v="1"/>
    <s v="005779/2015"/>
    <x v="1"/>
    <s v="CPL_ORIGI"/>
    <s v="CPL_Atualiz"/>
    <x v="11"/>
    <x v="0"/>
    <d v="2015-11-10T19:31:00"/>
    <d v="2015-11-10T19:36:00"/>
    <s v="à"/>
    <d v="1899-12-30T00:05:00"/>
    <x v="92"/>
    <d v="1899-12-31T00:00:00"/>
    <s v="19:31"/>
  </r>
  <r>
    <x v="1"/>
    <s v="005779/2015"/>
    <x v="1"/>
    <s v="SLIC_ORIGI"/>
    <s v="SLIC_Atualiz"/>
    <x v="27"/>
    <x v="0"/>
    <d v="2015-11-10T19:36:00"/>
    <d v="2015-11-13T16:29:00"/>
    <s v="Edital assinado."/>
    <d v="1900-01-01T20:53:00"/>
    <x v="669"/>
    <d v="1900-01-03T00:00:00"/>
    <s v="19:36"/>
  </r>
  <r>
    <x v="1"/>
    <s v="009280/2016"/>
    <x v="0"/>
    <s v="086ZE_ORIGI"/>
    <s v="086ZE_Atualiz"/>
    <x v="47"/>
    <x v="0"/>
    <s v="-"/>
    <d v="2016-07-29T14:48:00"/>
    <s v="-"/>
    <d v="1899-12-30T00:00:00"/>
    <x v="42"/>
    <e v="#VALUE!"/>
    <e v="#VALUE!"/>
  </r>
  <r>
    <x v="1"/>
    <s v="009280/2016"/>
    <x v="0"/>
    <s v="SMIN_ORIGI"/>
    <s v="SOP_Atualiz"/>
    <x v="46"/>
    <x v="1"/>
    <d v="2016-07-29T14:48:00"/>
    <d v="2016-09-02T19:35:00"/>
    <s v="Para autorização."/>
    <d v="1900-02-03T04:47:00"/>
    <x v="670"/>
    <n v="-18"/>
    <s v="14:48"/>
  </r>
  <r>
    <x v="1"/>
    <s v="009280/2016"/>
    <x v="0"/>
    <s v="CIP_ORIGI"/>
    <s v="CIP_Atualiz"/>
    <x v="3"/>
    <x v="1"/>
    <d v="2016-09-02T19:35:00"/>
    <d v="2016-09-06T11:54:00"/>
    <s v="Para apreciação."/>
    <d v="1900-01-02T16:19:00"/>
    <x v="671"/>
    <d v="1900-01-02T00:00:00"/>
    <s v="19:35"/>
  </r>
  <r>
    <x v="1"/>
    <s v="009280/2016"/>
    <x v="0"/>
    <s v="SMIN_ORIGI"/>
    <s v="SOP_Atualiz"/>
    <x v="46"/>
    <x v="1"/>
    <d v="2016-09-06T11:54:00"/>
    <d v="2016-09-06T15:21:00"/>
    <s v="Para realizar alterações."/>
    <d v="1899-12-30T03:27:00"/>
    <x v="672"/>
    <d v="1899-12-31T00:00:00"/>
    <s v="11:54"/>
  </r>
  <r>
    <x v="1"/>
    <s v="009280/2016"/>
    <x v="0"/>
    <s v="CIP_ORIGI"/>
    <s v="CIP_Atualiz"/>
    <x v="3"/>
    <x v="1"/>
    <d v="2016-09-06T15:21:00"/>
    <d v="2016-09-07T14:27:00"/>
    <s v="Com as adequações solicitadas."/>
    <d v="1899-12-30T23:06:00"/>
    <x v="673"/>
    <d v="1899-12-31T00:00:00"/>
    <s v="15:21"/>
  </r>
  <r>
    <x v="1"/>
    <s v="009280/2016"/>
    <x v="0"/>
    <s v="SECGS_ORIGI"/>
    <s v="SECGS_Atualiz"/>
    <x v="18"/>
    <x v="1"/>
    <d v="2016-09-07T14:27:00"/>
    <d v="2016-09-09T13:36:00"/>
    <s v="Para providÊncias."/>
    <d v="1899-12-31T23:09:00"/>
    <x v="674"/>
    <d v="1899-12-31T00:00:00"/>
    <s v="14:27"/>
  </r>
  <r>
    <x v="1"/>
    <s v="009280/2016"/>
    <x v="0"/>
    <s v="CLC_ORIGI"/>
    <s v="CLC_Atualiz"/>
    <x v="8"/>
    <x v="0"/>
    <d v="2016-09-09T13:36:00"/>
    <d v="2016-09-14T13:35:00"/>
    <s v="Solicitamos os prÃ©stimos dessa Coordenadoria para contrataÃ§Ã£o de pelÃ­cula para o fÃ³rum eleitoral."/>
    <d v="1900-01-03T23:59:00"/>
    <x v="675"/>
    <d v="1900-01-03T00:00:00"/>
    <s v="13:36"/>
  </r>
  <r>
    <x v="1"/>
    <s v="009280/2016"/>
    <x v="0"/>
    <s v="SPO_ORIGI"/>
    <s v="SPO_Atualiz"/>
    <x v="5"/>
    <x v="0"/>
    <d v="2016-09-14T13:35:00"/>
    <d v="2016-09-14T15:19:00"/>
    <s v="À SPO: para informar disponibilidade orçamentária."/>
    <d v="1899-12-30T01:44:00"/>
    <x v="676"/>
    <d v="1899-12-31T00:00:00"/>
    <s v="13:35"/>
  </r>
  <r>
    <x v="1"/>
    <s v="009280/2016"/>
    <x v="0"/>
    <s v="CO_ORIGI"/>
    <s v="CO_Atualiz"/>
    <x v="6"/>
    <x v="0"/>
    <d v="2016-09-14T15:19:00"/>
    <d v="2016-09-14T17:11:00"/>
    <s v="Com a informação de disponibilidade orçamentária."/>
    <d v="1899-12-30T01:52:00"/>
    <x v="89"/>
    <d v="1899-12-31T00:00:00"/>
    <s v="15:19"/>
  </r>
  <r>
    <x v="1"/>
    <s v="009280/2016"/>
    <x v="0"/>
    <s v="SECOFC_ORIGI"/>
    <s v="SECOFC_Atualiz"/>
    <x v="7"/>
    <x v="0"/>
    <d v="2016-09-14T17:11:00"/>
    <d v="2016-09-14T18:44:00"/>
    <s v="Para ciência e encaminhamento."/>
    <d v="1899-12-30T01:33:00"/>
    <x v="601"/>
    <d v="1899-12-31T00:00:00"/>
    <s v="17:11"/>
  </r>
  <r>
    <x v="1"/>
    <s v="009280/2016"/>
    <x v="0"/>
    <s v="CLC_ORIGI"/>
    <s v="CLC_Atualiz"/>
    <x v="8"/>
    <x v="0"/>
    <d v="2016-09-14T18:44:00"/>
    <d v="2016-09-16T19:07:00"/>
    <s v="Para demais providências."/>
    <d v="1900-01-01T00:23:00"/>
    <x v="677"/>
    <d v="1900-01-02T00:00:00"/>
    <s v="18:44"/>
  </r>
  <r>
    <x v="1"/>
    <s v="009280/2016"/>
    <x v="0"/>
    <s v="SC_ORIGI"/>
    <s v="SC_Atualiz"/>
    <x v="9"/>
    <x v="0"/>
    <d v="2016-09-16T19:07:00"/>
    <d v="2016-09-22T17:32:00"/>
    <s v="À SC: para elaborar Termo de Dispensa de Licitação, com fulcro no art. 24, II, da L8.666/93."/>
    <d v="1900-01-04T22:25:00"/>
    <x v="678"/>
    <d v="1900-01-04T00:00:00"/>
    <s v="19:7"/>
  </r>
  <r>
    <x v="1"/>
    <s v="009280/2016"/>
    <x v="0"/>
    <s v="CLC_ORIGI"/>
    <s v="CLC_Atualiz"/>
    <x v="8"/>
    <x v="0"/>
    <d v="2016-09-22T17:32:00"/>
    <d v="2016-09-27T18:47:00"/>
    <s v="Com termo de dispensa de licitação"/>
    <d v="1900-01-04T01:15:00"/>
    <x v="679"/>
    <d v="1900-01-03T00:00:00"/>
    <s v="17:32"/>
  </r>
  <r>
    <x v="1"/>
    <s v="009280/2016"/>
    <x v="0"/>
    <s v="SECGA_ORIGI"/>
    <s v="SECGA_Atualiz"/>
    <x v="20"/>
    <x v="0"/>
    <d v="2016-09-27T18:47:00"/>
    <d v="2016-09-28T16:00:00"/>
    <s v="Para autorizar o Termo de Dispensa de Licitação nº 155/2016."/>
    <d v="1899-12-30T21:13:00"/>
    <x v="680"/>
    <d v="1900-01-01T00:00:00"/>
    <s v="18:47"/>
  </r>
  <r>
    <x v="1"/>
    <s v="009280/2016"/>
    <x v="0"/>
    <s v="DG_ORIGI"/>
    <s v="DG_Atualiz"/>
    <x v="1"/>
    <x v="0"/>
    <d v="2016-09-28T16:00:00"/>
    <d v="2016-09-28T17:28:00"/>
    <s v="solicito autorização para a contratação por dispensa de licitação"/>
    <d v="1899-12-30T01:28:00"/>
    <x v="681"/>
    <d v="1899-12-31T00:00:00"/>
    <s v="16:0"/>
  </r>
  <r>
    <x v="1"/>
    <s v="009280/2016"/>
    <x v="0"/>
    <s v="CO_ORIGI"/>
    <s v="CO_Atualiz"/>
    <x v="6"/>
    <x v="0"/>
    <d v="2016-09-28T17:28:00"/>
    <d v="2016-09-28T17:41:00"/>
    <s v="para empenhar"/>
    <d v="1899-12-30T00:13:00"/>
    <x v="329"/>
    <d v="1899-12-31T00:00:00"/>
    <s v="17:28"/>
  </r>
  <r>
    <x v="1"/>
    <s v="011378/2016 "/>
    <x v="0"/>
    <s v="SMIN_ORIGI"/>
    <s v="SOP_Atualiz"/>
    <x v="46"/>
    <x v="1"/>
    <d v="2016-08-29T12:19:00"/>
    <d v="2016-08-30T12:19:00"/>
    <s v="-"/>
    <d v="1899-12-31T00:00:00"/>
    <x v="0"/>
    <d v="1900-01-01T00:00:00"/>
    <s v="12:19"/>
  </r>
  <r>
    <x v="1"/>
    <s v="011378/2016 "/>
    <x v="0"/>
    <s v="CIP_ORIGI"/>
    <s v="CIP_Atualiz"/>
    <x v="3"/>
    <x v="1"/>
    <d v="2016-08-30T12:19:00"/>
    <d v="2016-09-09T14:06:00"/>
    <s v="Para apreciação."/>
    <d v="1900-01-09T01:47:00"/>
    <x v="682"/>
    <n v="-16"/>
    <s v="12:19"/>
  </r>
  <r>
    <x v="1"/>
    <s v="011378/2016 "/>
    <x v="0"/>
    <s v="SMIN_ORIGI"/>
    <s v="SOP_Atualiz"/>
    <x v="46"/>
    <x v="1"/>
    <d v="2016-09-09T14:06:00"/>
    <d v="2016-09-09T16:35:00"/>
    <s v="Para readequações."/>
    <d v="1899-12-30T02:29:00"/>
    <x v="281"/>
    <d v="1899-12-31T00:00:00"/>
    <s v="14:6"/>
  </r>
  <r>
    <x v="1"/>
    <s v="011378/2016 "/>
    <x v="0"/>
    <s v="CIP_ORIGI"/>
    <s v="CIP_Atualiz"/>
    <x v="3"/>
    <x v="1"/>
    <d v="2016-09-09T16:35:00"/>
    <d v="2016-09-09T19:56:00"/>
    <s v="Com as adequações solicitadas."/>
    <d v="1899-12-30T03:21:00"/>
    <x v="683"/>
    <d v="1899-12-31T00:00:00"/>
    <s v="16:35"/>
  </r>
  <r>
    <x v="1"/>
    <s v="011378/2016 "/>
    <x v="0"/>
    <s v="SECGS_ORIGI"/>
    <s v="SECGS_Atualiz"/>
    <x v="18"/>
    <x v="1"/>
    <d v="2016-09-09T19:56:00"/>
    <d v="2016-09-15T14:29:00"/>
    <s v="Para encaminhamenros."/>
    <d v="1900-01-04T18:33:00"/>
    <x v="684"/>
    <d v="1900-01-04T00:00:00"/>
    <s v="19:56"/>
  </r>
  <r>
    <x v="1"/>
    <s v="011378/2016 "/>
    <x v="0"/>
    <s v="GABSOFC_ORIGI"/>
    <s v="GABSOFC_Atualiz"/>
    <x v="48"/>
    <x v="0"/>
    <d v="2016-09-15T14:29:00"/>
    <d v="2016-09-15T14:59:00"/>
    <s v="."/>
    <d v="1899-12-30T00:30:00"/>
    <x v="248"/>
    <d v="1899-12-31T00:00:00"/>
    <s v="14:29"/>
  </r>
  <r>
    <x v="1"/>
    <s v="011378/2016 "/>
    <x v="0"/>
    <s v="CO_ORIGI"/>
    <s v="CO_Atualiz"/>
    <x v="6"/>
    <x v="0"/>
    <d v="2016-09-15T14:59:00"/>
    <d v="2016-09-15T15:42:00"/>
    <s v="Para informar disponibilidade orçamentária."/>
    <d v="1899-12-30T00:43:00"/>
    <x v="685"/>
    <d v="1899-12-31T00:00:00"/>
    <s v="14:59"/>
  </r>
  <r>
    <x v="1"/>
    <s v="011378/2016 "/>
    <x v="0"/>
    <s v="SPO_ORIGI"/>
    <s v="SPO_Atualiz"/>
    <x v="5"/>
    <x v="0"/>
    <d v="2016-09-15T15:42:00"/>
    <d v="2016-09-15T16:20:00"/>
    <s v="Para informar disponibilidade orçamentária."/>
    <d v="1899-12-30T00:38:00"/>
    <x v="471"/>
    <d v="1899-12-31T00:00:00"/>
    <s v="15:42"/>
  </r>
  <r>
    <x v="1"/>
    <s v="011378/2016 "/>
    <x v="0"/>
    <s v="CO_ORIGI"/>
    <s v="CO_Atualiz"/>
    <x v="6"/>
    <x v="0"/>
    <d v="2016-09-15T16:20:00"/>
    <d v="2016-09-15T16:44:00"/>
    <s v="Com a informação de disponibilidade orçamentária."/>
    <d v="1899-12-30T00:24:00"/>
    <x v="686"/>
    <d v="1899-12-31T00:00:00"/>
    <s v="16:20"/>
  </r>
  <r>
    <x v="1"/>
    <s v="011378/2016 "/>
    <x v="0"/>
    <s v="SECOFC_ORIGI"/>
    <s v="SECOFC_Atualiz"/>
    <x v="7"/>
    <x v="0"/>
    <d v="2016-09-15T16:44:00"/>
    <d v="2016-09-16T15:05:00"/>
    <s v="Para ciência e encaminhamento."/>
    <d v="1899-12-30T22:21:00"/>
    <x v="96"/>
    <d v="1900-01-01T00:00:00"/>
    <s v="16:44"/>
  </r>
  <r>
    <x v="1"/>
    <s v="011378/2016 "/>
    <x v="0"/>
    <s v="CLC_ORIGI"/>
    <s v="CLC_Atualiz"/>
    <x v="8"/>
    <x v="0"/>
    <d v="2016-09-16T15:05:00"/>
    <d v="2016-09-21T14:10:00"/>
    <s v="Com a informação de disponibilidade orçamentária."/>
    <d v="1900-01-03T23:05:00"/>
    <x v="687"/>
    <d v="1900-01-03T00:00:00"/>
    <s v="15:5"/>
  </r>
  <r>
    <x v="1"/>
    <s v="011378/2016 "/>
    <x v="0"/>
    <s v="SMIN_ORIGI"/>
    <s v="SOP_Atualiz"/>
    <x v="46"/>
    <x v="1"/>
    <d v="2016-09-21T14:10:00"/>
    <d v="2016-10-05T16:53:00"/>
    <s v="À SMIN: para verificar questões listadas, concernentes ao Projeto B ico apresentado."/>
    <d v="1900-01-13T02:43:00"/>
    <x v="688"/>
    <n v="-12"/>
    <s v="14:10"/>
  </r>
  <r>
    <x v="1"/>
    <s v="011378/2016 "/>
    <x v="0"/>
    <s v="SECGS_ORIGI"/>
    <s v="SECGS_Atualiz"/>
    <x v="18"/>
    <x v="1"/>
    <d v="2016-10-05T16:53:00"/>
    <d v="2016-10-17T19:04:00"/>
    <s v="Para apreciação."/>
    <d v="1900-01-11T02:11:00"/>
    <x v="689"/>
    <d v="1900-01-07T00:00:00"/>
    <s v="16:53"/>
  </r>
  <r>
    <x v="1"/>
    <s v="011378/2016 "/>
    <x v="0"/>
    <s v="CLC_ORIGI"/>
    <s v="CLC_Atualiz"/>
    <x v="8"/>
    <x v="0"/>
    <d v="2016-10-17T19:04:00"/>
    <d v="2016-10-23T12:07:00"/>
    <s v="Sanadas as irregularidades, para prosseguimento"/>
    <d v="1900-01-04T17:03:00"/>
    <x v="690"/>
    <d v="1900-01-04T00:00:00"/>
    <s v="19:4"/>
  </r>
  <r>
    <x v="1"/>
    <s v="011378/2016 "/>
    <x v="0"/>
    <s v="SECGA_ORIGI"/>
    <s v="SECGA_Atualiz"/>
    <x v="20"/>
    <x v="0"/>
    <d v="2016-10-23T12:07:00"/>
    <d v="2016-10-24T13:06:00"/>
    <s v="Solicitando esclarecimentos."/>
    <d v="1899-12-31T00:59:00"/>
    <x v="691"/>
    <d v="1899-12-31T00:00:00"/>
    <s v="12:7"/>
  </r>
  <r>
    <x v="1"/>
    <s v="011378/2016 "/>
    <x v="0"/>
    <s v="SECGS_ORIGI"/>
    <s v="SECGS_Atualiz"/>
    <x v="18"/>
    <x v="1"/>
    <d v="2016-10-24T13:06:00"/>
    <d v="2016-10-24T16:10:00"/>
    <s v="Para informar sobre os questionamentos da CLC, acrescentando esta SECGA que a padronização."/>
    <d v="1899-12-30T03:04:00"/>
    <x v="692"/>
    <d v="1899-12-31T00:00:00"/>
    <s v="13:6"/>
  </r>
  <r>
    <x v="1"/>
    <s v="011378/2016 "/>
    <x v="0"/>
    <s v="CIP_ORIGI"/>
    <s v="CIP_Atualiz"/>
    <x v="3"/>
    <x v="1"/>
    <d v="2016-10-24T16:10:00"/>
    <d v="2016-10-25T13:43:00"/>
    <s v="Para ciÃªncia e informaÃ§Ãµes da seÃ§Ã£o gestora."/>
    <d v="1899-12-30T21:33:00"/>
    <x v="693"/>
    <d v="1900-01-01T00:00:00"/>
    <s v="16:10"/>
  </r>
  <r>
    <x v="1"/>
    <s v="011378/2016 "/>
    <x v="0"/>
    <s v="SMIN_ORIGI"/>
    <s v="SOP_Atualiz"/>
    <x v="46"/>
    <x v="1"/>
    <d v="2016-10-25T13:43:00"/>
    <d v="2016-10-25T14:23:00"/>
    <s v="Para esclarecer os questionamentos da CLC (doc. 219.561)."/>
    <d v="1899-12-30T00:40:00"/>
    <x v="694"/>
    <d v="1899-12-31T00:00:00"/>
    <s v="13:43"/>
  </r>
  <r>
    <x v="1"/>
    <s v="011378/2016 "/>
    <x v="0"/>
    <s v="CIP_ORIGI"/>
    <s v="CIP_Atualiz"/>
    <x v="3"/>
    <x v="1"/>
    <d v="2016-10-25T14:23:00"/>
    <d v="2016-10-25T17:48:00"/>
    <s v="Esclarecimentos."/>
    <d v="1899-12-30T03:25:00"/>
    <x v="695"/>
    <d v="1899-12-31T00:00:00"/>
    <s v="14:23"/>
  </r>
  <r>
    <x v="1"/>
    <s v="011378/2016 "/>
    <x v="0"/>
    <s v="SECGS_ORIGI"/>
    <s v="SECGS_Atualiz"/>
    <x v="18"/>
    <x v="1"/>
    <d v="2016-10-25T17:48:00"/>
    <d v="2016-10-27T16:01:00"/>
    <s v="Com os esclarecimentos solicitados."/>
    <d v="1899-12-31T22:13:00"/>
    <x v="696"/>
    <d v="1900-01-02T00:00:00"/>
    <s v="17:48"/>
  </r>
  <r>
    <x v="1"/>
    <s v="011378/2016 "/>
    <x v="0"/>
    <s v="SECGA_ORIGI"/>
    <s v="SECGA_Atualiz"/>
    <x v="20"/>
    <x v="0"/>
    <d v="2016-10-27T16:01:00"/>
    <d v="2016-10-27T20:09:00"/>
    <s v="Ciente, para os procedimentos cabÃ­veis."/>
    <d v="1899-12-30T04:08:00"/>
    <x v="697"/>
    <d v="1899-12-31T00:00:00"/>
    <s v="16:1"/>
  </r>
  <r>
    <x v="1"/>
    <s v="011378/2016 "/>
    <x v="0"/>
    <s v="CLC_ORIGI"/>
    <s v="CLC_Atualiz"/>
    <x v="8"/>
    <x v="0"/>
    <d v="2016-10-27T20:09:00"/>
    <d v="2016-11-09T16:16:00"/>
    <s v="Para continuidade da contratação a ser efetivada com a empresa designada no Projeto b ico."/>
    <d v="1900-01-11T20:07:00"/>
    <x v="698"/>
    <n v="-11"/>
    <s v="20:9"/>
  </r>
  <r>
    <x v="1"/>
    <s v="011378/2016 "/>
    <x v="0"/>
    <s v="SPO_ORIGI"/>
    <s v="SPO_Atualiz"/>
    <x v="5"/>
    <x v="0"/>
    <d v="2016-11-09T16:16:00"/>
    <d v="2016-11-09T18:54:00"/>
    <s v="À SPO: para reforçar a disponibilidade orçamentária."/>
    <d v="1899-12-30T02:38:00"/>
    <x v="25"/>
    <d v="1899-12-31T00:00:00"/>
    <s v="16:16"/>
  </r>
  <r>
    <x v="1"/>
    <s v="011378/2016 "/>
    <x v="0"/>
    <s v="CO_ORIGI"/>
    <s v="CO_Atualiz"/>
    <x v="6"/>
    <x v="0"/>
    <d v="2016-11-09T18:54:00"/>
    <d v="2016-11-10T13:52:00"/>
    <s v="Com a informação de disponibilidade orçamentária."/>
    <d v="1899-12-30T18:58:00"/>
    <x v="699"/>
    <d v="1900-01-01T00:00:00"/>
    <s v="18:54"/>
  </r>
  <r>
    <x v="1"/>
    <s v="011378/2016 "/>
    <x v="0"/>
    <s v="SECOFC_ORIGI"/>
    <s v="SECOFC_Atualiz"/>
    <x v="7"/>
    <x v="0"/>
    <d v="2016-11-10T13:52:00"/>
    <d v="2016-11-10T20:11:00"/>
    <s v="Para ciência e encaminhamento."/>
    <d v="1899-12-30T06:19:00"/>
    <x v="700"/>
    <d v="1899-12-31T00:00:00"/>
    <s v="13:52"/>
  </r>
  <r>
    <x v="1"/>
    <s v="011378/2016 "/>
    <x v="0"/>
    <s v="CLC_ORIGI"/>
    <s v="CLC_Atualiz"/>
    <x v="8"/>
    <x v="0"/>
    <d v="2016-11-10T20:11:00"/>
    <d v="2016-11-17T14:41:00"/>
    <s v="Com informação de disponibilidade orçamentária, para demais procedimentos."/>
    <d v="1900-01-05T18:30:00"/>
    <x v="701"/>
    <d v="1900-01-03T00:00:00"/>
    <s v="20:11"/>
  </r>
  <r>
    <x v="1"/>
    <s v="011378/2016 "/>
    <x v="0"/>
    <s v="SC_ORIGI"/>
    <s v="SC_Atualiz"/>
    <x v="9"/>
    <x v="0"/>
    <d v="2016-11-17T14:41:00"/>
    <d v="2016-11-25T18:37:00"/>
    <s v="Para elaborar o Termo de Dispensa de Licitação."/>
    <d v="1900-01-07T03:56:00"/>
    <x v="702"/>
    <d v="1900-01-06T00:00:00"/>
    <s v="14:41"/>
  </r>
  <r>
    <x v="1"/>
    <s v="011378/2016 "/>
    <x v="0"/>
    <s v="CLC_ORIGI"/>
    <s v="CLC_Atualiz"/>
    <x v="8"/>
    <x v="0"/>
    <d v="2016-11-25T18:37:00"/>
    <d v="2016-11-28T18:54:00"/>
    <s v="com termo de dispensa de licitação"/>
    <d v="1900-01-02T00:17:00"/>
    <x v="703"/>
    <d v="1900-01-01T00:00:00"/>
    <s v="18:37"/>
  </r>
  <r>
    <x v="1"/>
    <s v="011378/2016 "/>
    <x v="0"/>
    <s v="SECGA_ORIGI"/>
    <s v="SECGA_Atualiz"/>
    <x v="20"/>
    <x v="0"/>
    <d v="2016-11-28T18:54:00"/>
    <d v="2016-11-28T20:24:00"/>
    <s v="Para análise e autorização."/>
    <d v="1899-12-30T01:30:00"/>
    <x v="35"/>
    <d v="1899-12-31T00:00:00"/>
    <s v="18:54"/>
  </r>
  <r>
    <x v="1"/>
    <s v="011378/2016 "/>
    <x v="0"/>
    <s v="DG_ORIGI"/>
    <s v="DG_Atualiz"/>
    <x v="1"/>
    <x v="0"/>
    <d v="2016-11-28T20:24:00"/>
    <d v="2016-11-29T14:36:00"/>
    <s v="Solicita autorização para a contratação por dispensa de licitação"/>
    <d v="1899-12-30T18:12:00"/>
    <x v="704"/>
    <d v="1900-01-01T00:00:00"/>
    <s v="20:24"/>
  </r>
  <r>
    <x v="1"/>
    <s v="011378/2016 "/>
    <x v="0"/>
    <s v="CO_ORIGI"/>
    <s v="CO_Atualiz"/>
    <x v="6"/>
    <x v="0"/>
    <d v="2016-11-29T14:36:00"/>
    <d v="2016-11-29T16:13:00"/>
    <s v="para empenhar"/>
    <d v="1899-12-30T01:37:00"/>
    <x v="705"/>
    <d v="1899-12-31T00:00:00"/>
    <s v="14:36"/>
  </r>
  <r>
    <x v="1"/>
    <s v="011378/2016 "/>
    <x v="0"/>
    <s v="ACO_ORIGI"/>
    <s v="ACO_Atualiz"/>
    <x v="13"/>
    <x v="0"/>
    <d v="2016-11-29T16:13:00"/>
    <d v="2016-11-30T19:09:00"/>
    <s v="Para emissão da Nota de empenho."/>
    <d v="1899-12-31T02:56:00"/>
    <x v="706"/>
    <d v="1900-01-01T00:00:00"/>
    <s v="16:13"/>
  </r>
  <r>
    <x v="1"/>
    <s v="001263/2015"/>
    <x v="2"/>
    <s v="SMCI_ORIGI"/>
    <s v="SMCI_Atualiz"/>
    <x v="49"/>
    <x v="0"/>
    <d v="2015-03-04T16:00:00"/>
    <d v="2015-03-05T16:00:00"/>
    <s v="-"/>
    <d v="1899-12-31T00:00:00"/>
    <x v="0"/>
    <d v="1900-01-01T00:00:00"/>
    <s v="16:0"/>
  </r>
  <r>
    <x v="1"/>
    <s v="001263/2015"/>
    <x v="2"/>
    <s v="CAA_ORIGI"/>
    <s v="CIP_Atualiz"/>
    <x v="3"/>
    <x v="1"/>
    <d v="2015-03-05T16:00:00"/>
    <d v="2015-03-05T16:52:00"/>
    <s v="Para apreciação superior"/>
    <d v="1899-12-30T00:52:00"/>
    <x v="639"/>
    <d v="1899-12-31T00:00:00"/>
    <s v="16:0"/>
  </r>
  <r>
    <x v="1"/>
    <s v="001263/2015"/>
    <x v="2"/>
    <s v="SMCI_ORIGI"/>
    <s v="SMCI_Atualiz"/>
    <x v="49"/>
    <x v="0"/>
    <d v="2015-03-05T16:52:00"/>
    <d v="2015-03-05T16:59:00"/>
    <s v="Para constar no projeto b ico."/>
    <d v="1899-12-30T00:07:00"/>
    <x v="437"/>
    <d v="1899-12-31T00:00:00"/>
    <s v="16:52"/>
  </r>
  <r>
    <x v="1"/>
    <s v="001263/2015"/>
    <x v="2"/>
    <s v="CAA_ORIGI"/>
    <s v="CIP_Atualiz"/>
    <x v="3"/>
    <x v="1"/>
    <d v="2015-03-05T16:59:00"/>
    <d v="2015-03-05T17:20:00"/>
    <s v="Com o projeto b ico readequado."/>
    <d v="1899-12-30T00:21:00"/>
    <x v="490"/>
    <d v="1899-12-31T00:00:00"/>
    <s v="16:59"/>
  </r>
  <r>
    <x v="1"/>
    <s v="001263/2015"/>
    <x v="2"/>
    <s v="SECADM_ORIGI"/>
    <s v="SECADM_Atualiz"/>
    <x v="4"/>
    <x v="0"/>
    <d v="2015-03-05T17:20:00"/>
    <d v="2015-03-05T19:17:00"/>
    <s v="Para os procedimentos necessários à aquisição dos materiais."/>
    <d v="1899-12-30T01:57:00"/>
    <x v="707"/>
    <d v="1899-12-31T00:00:00"/>
    <s v="17:20"/>
  </r>
  <r>
    <x v="1"/>
    <s v="001263/2015"/>
    <x v="2"/>
    <s v="CAA_ORIGI"/>
    <s v="CIP_Atualiz"/>
    <x v="3"/>
    <x v="1"/>
    <d v="2015-03-05T19:17:00"/>
    <d v="2015-03-06T12:51:00"/>
    <s v="Para anexar projeto b ico, em forma de minuta"/>
    <d v="1899-12-30T17:34:00"/>
    <x v="708"/>
    <d v="1900-01-01T00:00:00"/>
    <s v="19:17"/>
  </r>
  <r>
    <x v="1"/>
    <s v="001263/2015"/>
    <x v="2"/>
    <s v="SMCI_ORIGI"/>
    <s v="SMCI_Atualiz"/>
    <x v="49"/>
    <x v="0"/>
    <d v="2015-03-06T12:51:00"/>
    <d v="2015-03-06T13:09:00"/>
    <s v="Para anexar e, após, enviar à Secretaria de Administração."/>
    <d v="1899-12-30T00:18:00"/>
    <x v="404"/>
    <d v="1899-12-31T00:00:00"/>
    <s v="12:51"/>
  </r>
  <r>
    <x v="1"/>
    <s v="001263/2015"/>
    <x v="2"/>
    <s v="SECADM_ORIGI"/>
    <s v="SECADM_Atualiz"/>
    <x v="4"/>
    <x v="0"/>
    <d v="2015-03-06T13:09:00"/>
    <d v="2015-03-06T14:06:00"/>
    <s v="Com a inclusão do projeto b ico em forma de minuta."/>
    <d v="1899-12-30T00:57:00"/>
    <x v="133"/>
    <d v="1899-12-31T00:00:00"/>
    <s v="13:9"/>
  </r>
  <r>
    <x v="1"/>
    <s v="001263/2015"/>
    <x v="2"/>
    <s v="CLC_ORIGI"/>
    <s v="CLC_Atualiz"/>
    <x v="8"/>
    <x v="0"/>
    <d v="2015-03-06T14:06:00"/>
    <d v="2015-03-06T17:24:00"/>
    <s v="elaboração de planilha de custos junto ao setor competente"/>
    <d v="1899-12-30T03:18:00"/>
    <x v="709"/>
    <d v="1899-12-31T00:00:00"/>
    <s v="14:6"/>
  </r>
  <r>
    <x v="1"/>
    <s v="001263/2015"/>
    <x v="2"/>
    <s v="SC_ORIGI"/>
    <s v="SC_Atualiz"/>
    <x v="9"/>
    <x v="0"/>
    <d v="2015-03-06T17:24:00"/>
    <d v="2015-03-09T13:17:00"/>
    <s v="Para orçar visando aquisição por SRP."/>
    <d v="1900-01-01T19:53:00"/>
    <x v="102"/>
    <d v="1900-01-01T00:00:00"/>
    <s v="17:24"/>
  </r>
  <r>
    <x v="1"/>
    <s v="001263/2015"/>
    <x v="2"/>
    <s v="CLC_ORIGI"/>
    <s v="CLC_Atualiz"/>
    <x v="8"/>
    <x v="0"/>
    <d v="2015-03-09T13:17:00"/>
    <d v="2015-03-09T13:38:00"/>
    <s v="À PEDIDO."/>
    <d v="1899-12-30T00:21:00"/>
    <x v="710"/>
    <d v="1899-12-31T00:00:00"/>
    <s v="13:17"/>
  </r>
  <r>
    <x v="1"/>
    <s v="001263/2015"/>
    <x v="2"/>
    <s v="SECADM_ORIGI"/>
    <s v="SECADM_Atualiz"/>
    <x v="4"/>
    <x v="0"/>
    <d v="2015-03-09T13:38:00"/>
    <d v="2015-03-09T17:36:00"/>
    <s v="Para autorizar abertura de licitação pelo sistema de Rgistro de Preços já que a planilha de"/>
    <d v="1899-12-30T03:58:00"/>
    <x v="711"/>
    <d v="1899-12-31T00:00:00"/>
    <s v="13:38"/>
  </r>
  <r>
    <x v="1"/>
    <s v="001263/2015"/>
    <x v="2"/>
    <s v="CLC_ORIGI"/>
    <s v="CLC_Atualiz"/>
    <x v="8"/>
    <x v="0"/>
    <d v="2015-03-09T17:36:00"/>
    <d v="2015-03-09T18:14:00"/>
    <s v="elaboração Termo de Abertura de Licitação"/>
    <d v="1899-12-30T00:38:00"/>
    <x v="712"/>
    <d v="1899-12-31T00:00:00"/>
    <s v="17:36"/>
  </r>
  <r>
    <x v="1"/>
    <s v="001263/2015"/>
    <x v="2"/>
    <s v="SC_ORIGI"/>
    <s v="SC_Atualiz"/>
    <x v="9"/>
    <x v="0"/>
    <d v="2015-03-09T18:14:00"/>
    <d v="2015-03-10T13:30:00"/>
    <s v="Para emissão do termo de abertura de licitação pelo sistema de rp conforme despacho da Secretaria de"/>
    <d v="1899-12-30T19:16:00"/>
    <x v="385"/>
    <d v="1900-01-01T00:00:00"/>
    <s v="18:14"/>
  </r>
  <r>
    <x v="1"/>
    <s v="001263/2015"/>
    <x v="2"/>
    <s v="CLC_ORIGI"/>
    <s v="CLC_Atualiz"/>
    <x v="8"/>
    <x v="0"/>
    <d v="2015-03-10T13:30:00"/>
    <d v="2015-03-10T17:29:00"/>
    <s v="Segue Termo de Abertura de Licitação."/>
    <d v="1899-12-30T03:59:00"/>
    <x v="713"/>
    <d v="1899-12-31T00:00:00"/>
    <s v="13:30"/>
  </r>
  <r>
    <x v="1"/>
    <s v="001263/2015"/>
    <x v="2"/>
    <s v="SECADM_ORIGI"/>
    <s v="SECADM_Atualiz"/>
    <x v="4"/>
    <x v="0"/>
    <d v="2015-03-10T17:29:00"/>
    <d v="2015-03-10T18:34:00"/>
    <s v="Para autorizar o Termo de Abertura de Licitação nº 22/2015."/>
    <d v="1899-12-30T01:05:00"/>
    <x v="343"/>
    <d v="1899-12-31T00:00:00"/>
    <s v="17:29"/>
  </r>
  <r>
    <x v="1"/>
    <s v="001263/2015"/>
    <x v="2"/>
    <s v="CLC_ORIGI"/>
    <s v="CLC_Atualiz"/>
    <x v="8"/>
    <x v="0"/>
    <d v="2015-03-10T18:34:00"/>
    <d v="2015-03-10T20:52:00"/>
    <s v="Segue para elaboração da minuta do Edital - RP."/>
    <d v="1899-12-30T02:18:00"/>
    <x v="103"/>
    <d v="1899-12-31T00:00:00"/>
    <s v="18:34"/>
  </r>
  <r>
    <x v="1"/>
    <s v="001263/2015"/>
    <x v="2"/>
    <s v="SLIC_ORIGI"/>
    <s v="SLIC_Atualiz"/>
    <x v="27"/>
    <x v="0"/>
    <d v="2015-03-10T20:52:00"/>
    <d v="2015-03-12T16:56:00"/>
    <s v="Para elaborar a minuta do edital."/>
    <d v="1899-12-31T20:04:00"/>
    <x v="714"/>
    <d v="1900-01-02T00:00:00"/>
    <s v="20:52"/>
  </r>
  <r>
    <x v="1"/>
    <s v="001263/2015"/>
    <x v="2"/>
    <s v="CLC_ORIGI"/>
    <s v="CLC_Atualiz"/>
    <x v="8"/>
    <x v="0"/>
    <d v="2015-03-12T16:56:00"/>
    <d v="2015-03-12T18:24:00"/>
    <s v="Para análise da minuta do edital e seus anexos."/>
    <d v="1899-12-30T01:28:00"/>
    <x v="681"/>
    <d v="1899-12-31T00:00:00"/>
    <s v="16:56"/>
  </r>
  <r>
    <x v="1"/>
    <s v="001263/2015"/>
    <x v="2"/>
    <s v="SECADM_ORIGI"/>
    <s v="SECADM_Atualiz"/>
    <x v="4"/>
    <x v="0"/>
    <d v="2015-03-12T18:24:00"/>
    <d v="2015-03-13T17:17:00"/>
    <s v="Submentemos a apreciação superior."/>
    <d v="1899-12-30T22:53:00"/>
    <x v="715"/>
    <d v="1900-01-01T00:00:00"/>
    <s v="18:24"/>
  </r>
  <r>
    <x v="1"/>
    <s v="001263/2015"/>
    <x v="2"/>
    <s v="CPL_ORIGI"/>
    <s v="CPL_Atualiz"/>
    <x v="11"/>
    <x v="0"/>
    <d v="2015-03-13T17:17:00"/>
    <d v="2015-03-13T17:35:00"/>
    <s v="análise."/>
    <d v="1899-12-30T00:18:00"/>
    <x v="404"/>
    <d v="1899-12-31T00:00:00"/>
    <s v="17:17"/>
  </r>
  <r>
    <x v="1"/>
    <s v="001263/2015"/>
    <x v="2"/>
    <s v="ASSDG_ORIGI"/>
    <s v="ASSDG_Atualiz"/>
    <x v="12"/>
    <x v="0"/>
    <d v="2015-03-13T17:35:00"/>
    <d v="2015-03-16T13:54:00"/>
    <s v="para análise"/>
    <d v="1900-01-01T20:19:00"/>
    <x v="716"/>
    <d v="1900-01-01T00:00:00"/>
    <s v="17:35"/>
  </r>
  <r>
    <x v="1"/>
    <s v="001263/2015"/>
    <x v="2"/>
    <s v="DG_ORIGI"/>
    <s v="DG_Atualiz"/>
    <x v="1"/>
    <x v="0"/>
    <d v="2015-03-16T13:54:00"/>
    <d v="2015-03-16T14:07:00"/>
    <s v="Para apreciação."/>
    <d v="1899-12-30T00:13:00"/>
    <x v="717"/>
    <d v="1899-12-31T00:00:00"/>
    <s v="13:54"/>
  </r>
  <r>
    <x v="1"/>
    <s v="001263/2015"/>
    <x v="2"/>
    <s v="SLIC_ORIGI"/>
    <s v="SLIC_Atualiz"/>
    <x v="27"/>
    <x v="0"/>
    <d v="2015-03-16T14:07:00"/>
    <d v="2015-03-17T18:00:00"/>
    <s v="para publicação do edital"/>
    <d v="1899-12-31T03:53:00"/>
    <x v="718"/>
    <d v="1900-01-01T00:00:00"/>
    <s v="14:7"/>
  </r>
  <r>
    <x v="1"/>
    <s v="001263/2015"/>
    <x v="2"/>
    <s v="CPL_ORIGI"/>
    <s v="CPL_Atualiz"/>
    <x v="11"/>
    <x v="0"/>
    <d v="2015-03-17T18:00:00"/>
    <d v="2015-03-17T18:46:00"/>
    <s v="Para análise e, se de acordo, para assinatura."/>
    <d v="1899-12-30T00:46:00"/>
    <x v="197"/>
    <d v="1899-12-31T00:00:00"/>
    <s v="18:0"/>
  </r>
  <r>
    <x v="1"/>
    <s v="001263/2015"/>
    <x v="2"/>
    <s v="SLIC_ORIGI"/>
    <s v="SLIC_Atualiz"/>
    <x v="27"/>
    <x v="0"/>
    <d v="2015-03-17T18:46:00"/>
    <d v="2015-03-19T13:30:00"/>
    <s v="edital assinado."/>
    <d v="1899-12-31T18:44:00"/>
    <x v="719"/>
    <d v="1900-01-02T00:00:00"/>
    <s v="18:46"/>
  </r>
  <r>
    <x v="1"/>
    <s v="001263/2015"/>
    <x v="2"/>
    <s v="CPL_ORIGI"/>
    <s v="CPL_Atualiz"/>
    <x v="11"/>
    <x v="0"/>
    <d v="2015-03-19T13:30:00"/>
    <d v="2015-03-23T14:50:00"/>
    <s v="Para aguardar a abertura do certame."/>
    <d v="1900-01-03T01:20:00"/>
    <x v="720"/>
    <d v="1900-01-02T00:00:00"/>
    <s v="13:30"/>
  </r>
  <r>
    <x v="1"/>
    <s v="001263/2015"/>
    <x v="2"/>
    <s v="SLIC_ORIGI"/>
    <s v="SLIC_Atualiz"/>
    <x v="27"/>
    <x v="0"/>
    <d v="2015-03-23T14:50:00"/>
    <d v="2015-03-23T17:57:00"/>
    <s v="A pedido."/>
    <d v="1899-12-30T03:07:00"/>
    <x v="721"/>
    <d v="1899-12-31T00:00:00"/>
    <s v="14:50"/>
  </r>
  <r>
    <x v="1"/>
    <s v="001263/2015"/>
    <x v="2"/>
    <s v="CPL_ORIGI"/>
    <s v="CPL_Atualiz"/>
    <x v="11"/>
    <x v="0"/>
    <d v="2015-03-23T17:57:00"/>
    <d v="2015-04-10T16:25:00"/>
    <s v="Para providências."/>
    <d v="1900-01-16T22:28:00"/>
    <x v="722"/>
    <n v="-9"/>
    <s v="17:57"/>
  </r>
  <r>
    <x v="1"/>
    <s v="001263/2015"/>
    <x v="2"/>
    <s v="ASSDG_ORIGI"/>
    <s v="ASSDG_Atualiz"/>
    <x v="12"/>
    <x v="0"/>
    <d v="2015-04-10T16:25:00"/>
    <d v="2015-04-13T13:05:00"/>
    <s v="Para análise e homologação"/>
    <d v="1900-01-01T20:40:00"/>
    <x v="723"/>
    <d v="1900-01-01T00:00:00"/>
    <s v="16:25"/>
  </r>
  <r>
    <x v="1"/>
    <s v="001263/2015"/>
    <x v="2"/>
    <s v="DG_ORIGI"/>
    <s v="DG_Atualiz"/>
    <x v="1"/>
    <x v="0"/>
    <d v="2015-04-13T13:05:00"/>
    <d v="2015-04-13T14:30:00"/>
    <s v="Para apreciação."/>
    <d v="1899-12-30T01:25:00"/>
    <x v="724"/>
    <d v="1899-12-31T00:00:00"/>
    <s v="13:5"/>
  </r>
  <r>
    <x v="1"/>
    <s v="001263/2015"/>
    <x v="2"/>
    <s v="SMCI_ORIGI"/>
    <s v="SMCI_Atualiz"/>
    <x v="49"/>
    <x v="0"/>
    <d v="2015-04-13T14:30:00"/>
    <d v="2015-04-17T18:11:00"/>
    <s v="para anexar atas"/>
    <d v="1900-01-03T03:41:00"/>
    <x v="725"/>
    <d v="1900-01-04T00:00:00"/>
    <s v="14:30"/>
  </r>
  <r>
    <x v="1"/>
    <s v="001263/2015"/>
    <x v="2"/>
    <s v="DG_ORIGI"/>
    <s v="DG_Atualiz"/>
    <x v="1"/>
    <x v="0"/>
    <d v="2015-04-17T18:11:00"/>
    <d v="2015-04-17T19:03:00"/>
    <s v="Para assinaturas."/>
    <d v="1899-12-30T00:52:00"/>
    <x v="338"/>
    <d v="1899-12-31T00:00:00"/>
    <s v="18:11"/>
  </r>
  <r>
    <x v="1"/>
    <s v="001263/2015"/>
    <x v="2"/>
    <s v="CPL_ORIGI"/>
    <s v="CPL_Atualiz"/>
    <x v="11"/>
    <x v="0"/>
    <d v="2015-04-17T19:03:00"/>
    <d v="2015-04-20T15:43:00"/>
    <s v="Para registros da vigência das atas."/>
    <d v="1900-01-01T20:40:00"/>
    <x v="726"/>
    <d v="1900-01-01T00:00:00"/>
    <s v="19:3"/>
  </r>
  <r>
    <x v="1"/>
    <s v="000785/2016"/>
    <x v="2"/>
    <s v="SMOI_ORIGI"/>
    <s v="SMIN_Atualiz"/>
    <x v="50"/>
    <x v="1"/>
    <d v="2016-02-09T15:44:00"/>
    <d v="2016-02-10T15:44:00"/>
    <s v="-"/>
    <d v="1899-12-31T00:00:00"/>
    <x v="0"/>
    <d v="1899-12-31T00:00:00"/>
    <s v="15:44"/>
  </r>
  <r>
    <x v="1"/>
    <s v="000785/2016"/>
    <x v="2"/>
    <s v="CIP_ORIGI"/>
    <s v="CIP_Atualiz"/>
    <x v="3"/>
    <x v="1"/>
    <d v="2016-02-10T15:44:00"/>
    <d v="2016-02-16T15:48:00"/>
    <s v="Para apreciação."/>
    <d v="1900-01-05T00:04:00"/>
    <x v="727"/>
    <d v="1900-01-04T00:00:00"/>
    <s v="15:44"/>
  </r>
  <r>
    <x v="1"/>
    <s v="000785/2016"/>
    <x v="2"/>
    <s v="SMOI_ORIGI"/>
    <s v="SMIN_Atualiz"/>
    <x v="50"/>
    <x v="1"/>
    <d v="2016-02-16T15:48:00"/>
    <d v="2016-02-26T16:40:00"/>
    <s v="Para ratificar e/ou complementar as alterações sugeridas no Termo de Referência"/>
    <d v="1900-01-09T00:52:00"/>
    <x v="728"/>
    <d v="1900-01-08T00:00:00"/>
    <s v="15:48"/>
  </r>
  <r>
    <x v="1"/>
    <s v="000785/2016"/>
    <x v="2"/>
    <s v="CIP_ORIGI"/>
    <s v="CIP_Atualiz"/>
    <x v="3"/>
    <x v="1"/>
    <d v="2016-02-26T16:40:00"/>
    <d v="2016-03-22T14:37:00"/>
    <s v="Com o Termo de Referência readequado."/>
    <d v="1900-01-23T21:57:00"/>
    <x v="729"/>
    <n v="-1"/>
    <s v="16:40"/>
  </r>
  <r>
    <x v="1"/>
    <s v="000785/2016"/>
    <x v="2"/>
    <s v="SECADM_ORIGI"/>
    <s v="SECADM_Atualiz"/>
    <x v="4"/>
    <x v="0"/>
    <d v="2016-03-22T14:37:00"/>
    <d v="2016-03-24T15:21:00"/>
    <s v="Segue com o Projeto B ico RP para os trâmites necessários à licitação."/>
    <d v="1900-01-01T00:44:00"/>
    <x v="730"/>
    <d v="1899-12-31T00:00:00"/>
    <s v="14:37"/>
  </r>
  <r>
    <x v="1"/>
    <s v="000785/2016"/>
    <x v="2"/>
    <s v="CLC_ORIGI"/>
    <s v="CLC_Atualiz"/>
    <x v="8"/>
    <x v="0"/>
    <d v="2016-03-24T15:21:00"/>
    <d v="2016-03-28T18:41:00"/>
    <s v="Encaminha-se para orçar tendo em vista o termo de referência em anexo ao doc. 035411."/>
    <d v="1900-01-03T03:20:00"/>
    <x v="731"/>
    <d v="1899-12-31T00:00:00"/>
    <s v="15:21"/>
  </r>
  <r>
    <x v="1"/>
    <s v="000785/2016"/>
    <x v="2"/>
    <s v="SC_ORIGI"/>
    <s v="SC_Atualiz"/>
    <x v="9"/>
    <x v="0"/>
    <d v="2016-03-28T18:41:00"/>
    <d v="2016-05-09T19:02:00"/>
    <s v="Para orçar."/>
    <d v="1900-02-10T00:21:00"/>
    <x v="732"/>
    <n v="-13"/>
    <s v="18:41"/>
  </r>
  <r>
    <x v="1"/>
    <s v="000785/2016"/>
    <x v="2"/>
    <s v="CLC_ORIGI"/>
    <s v="CLC_Atualiz"/>
    <x v="8"/>
    <x v="0"/>
    <d v="2016-05-09T19:02:00"/>
    <d v="2016-05-10T18:51:00"/>
    <s v="com orçamentos"/>
    <d v="1899-12-30T23:49:00"/>
    <x v="733"/>
    <d v="1900-01-01T00:00:00"/>
    <s v="19:2"/>
  </r>
  <r>
    <x v="1"/>
    <s v="000785/2016"/>
    <x v="2"/>
    <s v="SC_ORIGI"/>
    <s v="SC_Atualiz"/>
    <x v="9"/>
    <x v="0"/>
    <d v="2016-05-10T18:51:00"/>
    <d v="2016-05-12T18:33:00"/>
    <s v="Para elaborar Termo de Abertura de Licitação."/>
    <d v="1899-12-31T23:42:00"/>
    <x v="734"/>
    <d v="1900-01-02T00:00:00"/>
    <s v="18:51"/>
  </r>
  <r>
    <x v="1"/>
    <s v="000785/2016"/>
    <x v="2"/>
    <s v="CLC_ORIGI"/>
    <s v="CLC_Atualiz"/>
    <x v="8"/>
    <x v="0"/>
    <d v="2016-05-12T18:33:00"/>
    <d v="2016-05-13T18:41:00"/>
    <s v="Segue termo de abertura de licitação"/>
    <d v="1899-12-31T00:08:00"/>
    <x v="735"/>
    <d v="1900-01-01T00:00:00"/>
    <s v="18:33"/>
  </r>
  <r>
    <x v="1"/>
    <s v="000785/2016"/>
    <x v="2"/>
    <s v="SECADM_ORIGI"/>
    <s v="SECADM_Atualiz"/>
    <x v="4"/>
    <x v="0"/>
    <d v="2016-05-13T18:41:00"/>
    <d v="2016-05-16T15:01:00"/>
    <s v="Para análise e autorização."/>
    <d v="1900-01-01T20:20:00"/>
    <x v="736"/>
    <d v="1900-01-01T00:00:00"/>
    <s v="18:41"/>
  </r>
  <r>
    <x v="1"/>
    <s v="000785/2016"/>
    <x v="2"/>
    <s v="CLC_ORIGI"/>
    <s v="CLC_Atualiz"/>
    <x v="8"/>
    <x v="0"/>
    <d v="2016-05-16T15:01:00"/>
    <d v="2016-05-16T17:37:00"/>
    <s v="Encaminha-se para elaboração da minuta do Edital."/>
    <d v="1899-12-30T02:36:00"/>
    <x v="224"/>
    <d v="1899-12-31T00:00:00"/>
    <s v="15:1"/>
  </r>
  <r>
    <x v="1"/>
    <s v="000785/2016"/>
    <x v="2"/>
    <s v="SLIC_ORIGI"/>
    <s v="SLIC_Atualiz"/>
    <x v="27"/>
    <x v="0"/>
    <d v="2016-05-16T17:37:00"/>
    <d v="2016-05-25T14:45:00"/>
    <s v="Para elaborar minuta do Edital de Licitação na modalidade Pregão Eletrônico-RP."/>
    <d v="1900-01-07T21:08:00"/>
    <x v="737"/>
    <d v="1900-01-07T00:00:00"/>
    <s v="17:37"/>
  </r>
  <r>
    <x v="1"/>
    <s v="000785/2016"/>
    <x v="2"/>
    <s v="CLC_ORIGI"/>
    <s v="CLC_Atualiz"/>
    <x v="8"/>
    <x v="0"/>
    <d v="2016-05-25T14:45:00"/>
    <d v="2016-05-30T18:12:00"/>
    <s v="Com minutas para análise e encaminhamento."/>
    <d v="1900-01-04T03:27:00"/>
    <x v="738"/>
    <d v="1900-01-01T00:00:00"/>
    <s v="14:45"/>
  </r>
  <r>
    <x v="1"/>
    <s v="000785/2016"/>
    <x v="2"/>
    <s v="SECADM_ORIGI"/>
    <s v="SECADM_Atualiz"/>
    <x v="4"/>
    <x v="0"/>
    <d v="2016-05-30T18:12:00"/>
    <d v="2016-05-30T19:49:00"/>
    <s v="Para análise e encaminhamento."/>
    <d v="1899-12-30T01:37:00"/>
    <x v="705"/>
    <d v="1899-12-31T00:00:00"/>
    <s v="18:12"/>
  </r>
  <r>
    <x v="1"/>
    <s v="000785/2016"/>
    <x v="2"/>
    <s v="CPL_ORIGI"/>
    <s v="CPL_Atualiz"/>
    <x v="11"/>
    <x v="0"/>
    <d v="2016-05-30T19:49:00"/>
    <d v="2016-05-31T18:44:00"/>
    <s v="De acordo com a minuta do edital e seus anexos. Segue para análise dessa CPl e demais encaminhamen"/>
    <d v="1899-12-30T22:55:00"/>
    <x v="739"/>
    <d v="1900-01-01T00:00:00"/>
    <s v="19:49"/>
  </r>
  <r>
    <x v="1"/>
    <s v="000785/2016"/>
    <x v="2"/>
    <s v="ASSDG_ORIGI"/>
    <s v="ASSDG_Atualiz"/>
    <x v="12"/>
    <x v="0"/>
    <d v="2016-05-31T18:44:00"/>
    <d v="2016-06-13T17:46:00"/>
    <s v="Para análise e aprovação."/>
    <d v="1900-01-11T23:02:00"/>
    <x v="740"/>
    <n v="-15"/>
    <s v="18:44"/>
  </r>
  <r>
    <x v="1"/>
    <s v="000785/2016"/>
    <x v="2"/>
    <s v="SLIC_ORIGI"/>
    <s v="SLIC_Atualiz"/>
    <x v="27"/>
    <x v="0"/>
    <d v="2016-06-13T17:46:00"/>
    <d v="2016-06-13T18:22:00"/>
    <s v="Para verificar."/>
    <d v="1899-12-30T00:36:00"/>
    <x v="59"/>
    <d v="1899-12-31T00:00:00"/>
    <s v="17:46"/>
  </r>
  <r>
    <x v="1"/>
    <s v="000785/2016"/>
    <x v="2"/>
    <s v="SMOI_ORIGI"/>
    <s v="SMIN_Atualiz"/>
    <x v="50"/>
    <x v="1"/>
    <d v="2016-06-13T18:22:00"/>
    <d v="2016-07-08T18:08:00"/>
    <s v="Para informar."/>
    <d v="1900-01-23T23:46:00"/>
    <x v="741"/>
    <n v="-4"/>
    <s v="18:22"/>
  </r>
  <r>
    <x v="1"/>
    <s v="000785/2016"/>
    <x v="2"/>
    <s v="SLIC_ORIGI"/>
    <s v="SLIC_Atualiz"/>
    <x v="27"/>
    <x v="0"/>
    <d v="2016-07-08T18:08:00"/>
    <d v="2016-07-11T13:59:00"/>
    <s v="Com as alterações"/>
    <d v="1900-01-01T19:51:00"/>
    <x v="742"/>
    <d v="1900-01-01T00:00:00"/>
    <s v="18:8"/>
  </r>
  <r>
    <x v="1"/>
    <s v="000785/2016"/>
    <x v="2"/>
    <s v="SC_ORIGI"/>
    <s v="SC_Atualiz"/>
    <x v="9"/>
    <x v="0"/>
    <d v="2016-07-11T13:59:00"/>
    <d v="2016-07-18T15:55:00"/>
    <s v="Para adequar o Termo de Abertura de Licitação."/>
    <d v="1900-01-06T01:56:00"/>
    <x v="743"/>
    <d v="1900-01-05T00:00:00"/>
    <s v="13:59"/>
  </r>
  <r>
    <x v="1"/>
    <s v="000785/2016"/>
    <x v="2"/>
    <s v="CLC_ORIGI"/>
    <s v="CLC_Atualiz"/>
    <x v="8"/>
    <x v="0"/>
    <d v="2016-07-18T15:55:00"/>
    <d v="2016-07-19T16:07:00"/>
    <s v="com termo retificado"/>
    <d v="1899-12-31T00:12:00"/>
    <x v="310"/>
    <d v="1900-01-01T00:00:00"/>
    <s v="15:55"/>
  </r>
  <r>
    <x v="1"/>
    <s v="000785/2016"/>
    <x v="2"/>
    <s v="SECADM_ORIGI"/>
    <s v="SECADM_Atualiz"/>
    <x v="4"/>
    <x v="0"/>
    <d v="2016-07-19T16:07:00"/>
    <d v="2016-07-19T19:57:00"/>
    <s v="Para análise e autorização do Termo de Abertura de Licitação readequado."/>
    <d v="1899-12-30T03:50:00"/>
    <x v="744"/>
    <d v="1899-12-31T00:00:00"/>
    <s v="16:7"/>
  </r>
  <r>
    <x v="1"/>
    <s v="000785/2016"/>
    <x v="2"/>
    <s v="CLC_ORIGI"/>
    <s v="CLC_Atualiz"/>
    <x v="8"/>
    <x v="0"/>
    <d v="2016-07-19T19:57:00"/>
    <d v="2016-07-20T15:23:00"/>
    <s v="Encaminha-se para elaboração da minuta do edital sob a forma de registro de preços."/>
    <d v="1899-12-30T19:26:00"/>
    <x v="745"/>
    <d v="1900-01-01T00:00:00"/>
    <s v="19:57"/>
  </r>
  <r>
    <x v="1"/>
    <s v="000785/2016"/>
    <x v="2"/>
    <s v="SLIC_ORIGI"/>
    <s v="SLIC_Atualiz"/>
    <x v="27"/>
    <x v="0"/>
    <d v="2016-07-20T15:23:00"/>
    <d v="2016-07-25T17:13:00"/>
    <s v="Para readequar a minuta do Edital."/>
    <d v="1900-01-04T01:50:00"/>
    <x v="746"/>
    <d v="1900-01-03T00:00:00"/>
    <s v="15:23"/>
  </r>
  <r>
    <x v="1"/>
    <s v="000785/2016"/>
    <x v="2"/>
    <s v="CLC_ORIGI"/>
    <s v="CLC_Atualiz"/>
    <x v="8"/>
    <x v="0"/>
    <d v="2016-07-25T17:13:00"/>
    <d v="2016-07-27T19:45:00"/>
    <s v="Para análise e encaminhamento."/>
    <d v="1900-01-01T02:32:00"/>
    <x v="747"/>
    <d v="1900-01-02T00:00:00"/>
    <s v="17:13"/>
  </r>
  <r>
    <x v="1"/>
    <s v="000785/2016"/>
    <x v="2"/>
    <s v="SECGA_ORIGI"/>
    <s v="SECGA_Atualiz"/>
    <x v="20"/>
    <x v="0"/>
    <d v="2016-07-27T19:45:00"/>
    <d v="2016-07-29T14:57:00"/>
    <s v="Segue minuta do Edital e anexos para análise e encaminhamento."/>
    <d v="1899-12-31T19:12:00"/>
    <x v="748"/>
    <d v="1900-01-02T00:00:00"/>
    <s v="19:45"/>
  </r>
  <r>
    <x v="1"/>
    <s v="000785/2016"/>
    <x v="2"/>
    <s v="CPL_ORIGI"/>
    <s v="CPL_Atualiz"/>
    <x v="11"/>
    <x v="0"/>
    <d v="2016-07-29T14:57:00"/>
    <d v="2016-07-29T15:30:00"/>
    <s v="De acordo, para análise da minuta do edital e anexos."/>
    <d v="1899-12-30T00:33:00"/>
    <x v="69"/>
    <d v="1899-12-31T00:00:00"/>
    <s v="14:57"/>
  </r>
  <r>
    <x v="1"/>
    <s v="000785/2016"/>
    <x v="2"/>
    <s v="ASSDG_ORIGI"/>
    <s v="ASSDG_Atualiz"/>
    <x v="12"/>
    <x v="0"/>
    <d v="2016-07-29T15:30:00"/>
    <d v="2016-08-01T17:06:00"/>
    <s v="Para análise e aprovação."/>
    <d v="1900-01-02T01:36:00"/>
    <x v="749"/>
    <n v="-21"/>
    <s v="15:30"/>
  </r>
  <r>
    <x v="1"/>
    <s v="000785/2016"/>
    <x v="2"/>
    <s v="DG_ORIGI"/>
    <s v="DG_Atualiz"/>
    <x v="1"/>
    <x v="0"/>
    <d v="2016-08-01T17:06:00"/>
    <d v="2016-08-02T16:47:00"/>
    <s v="Para apreciação."/>
    <d v="1899-12-30T23:41:00"/>
    <x v="750"/>
    <d v="1900-01-01T00:00:00"/>
    <s v="17:6"/>
  </r>
  <r>
    <x v="1"/>
    <s v="000785/2016"/>
    <x v="2"/>
    <s v="SLIC_ORIGI"/>
    <s v="SLIC_Atualiz"/>
    <x v="27"/>
    <x v="0"/>
    <d v="2016-08-02T16:47:00"/>
    <d v="2016-08-03T16:27:00"/>
    <s v="com a autorização da DG."/>
    <d v="1899-12-30T23:40:00"/>
    <x v="260"/>
    <d v="1900-01-01T00:00:00"/>
    <s v="16:47"/>
  </r>
  <r>
    <x v="1"/>
    <s v="000785/2016"/>
    <x v="2"/>
    <s v="CPL_ORIGI"/>
    <s v="CPL_Atualiz"/>
    <x v="11"/>
    <x v="0"/>
    <d v="2016-08-03T16:27:00"/>
    <d v="2016-08-03T17:02:00"/>
    <s v="Para assinatura do edital e seus anexos."/>
    <d v="1899-12-30T00:35:00"/>
    <x v="170"/>
    <d v="1899-12-31T00:00:00"/>
    <s v="16:27"/>
  </r>
  <r>
    <x v="1"/>
    <s v="000785/2016"/>
    <x v="2"/>
    <s v="SLIC_ORIGI"/>
    <s v="SLIC_Atualiz"/>
    <x v="27"/>
    <x v="0"/>
    <d v="2016-08-03T17:02:00"/>
    <d v="2016-08-08T15:25:00"/>
    <s v="Edital assinado."/>
    <d v="1900-01-03T22:23:00"/>
    <x v="751"/>
    <d v="1900-01-03T00:00:00"/>
    <s v="17:2"/>
  </r>
  <r>
    <x v="1"/>
    <s v="000785/2016"/>
    <x v="2"/>
    <s v="CPL_ORIGI"/>
    <s v="CPL_Atualiz"/>
    <x v="11"/>
    <x v="0"/>
    <d v="2016-08-08T15:25:00"/>
    <d v="2016-09-05T14:02:00"/>
    <s v="Para aguardar a data de abertura do certame."/>
    <d v="1900-01-26T22:37:00"/>
    <x v="752"/>
    <n v="-2"/>
    <s v="15:25"/>
  </r>
  <r>
    <x v="1"/>
    <s v="000785/2016"/>
    <x v="2"/>
    <s v="ASSDG_ORIGI"/>
    <s v="ASSDG_Atualiz"/>
    <x v="12"/>
    <x v="0"/>
    <d v="2016-09-05T14:02:00"/>
    <d v="2016-09-09T14:10:00"/>
    <s v="Para análise."/>
    <d v="1900-01-03T00:08:00"/>
    <x v="753"/>
    <d v="1900-01-02T00:00:00"/>
    <s v="14:2"/>
  </r>
  <r>
    <x v="1"/>
    <s v="000785/2016"/>
    <x v="2"/>
    <s v="DG_ORIGI"/>
    <s v="DG_Atualiz"/>
    <x v="1"/>
    <x v="0"/>
    <d v="2016-09-09T14:10:00"/>
    <d v="2016-09-09T17:57:00"/>
    <s v="Para apreciação."/>
    <d v="1899-12-30T03:47:00"/>
    <x v="754"/>
    <d v="1899-12-31T00:00:00"/>
    <s v="14:10"/>
  </r>
  <r>
    <x v="1"/>
    <s v="000785/2016"/>
    <x v="2"/>
    <s v="CPL_ORIGI"/>
    <s v="CPL_Atualiz"/>
    <x v="11"/>
    <x v="0"/>
    <d v="2016-09-09T17:57:00"/>
    <d v="2016-09-15T18:58:00"/>
    <s v="Para dar continuidade."/>
    <d v="1900-01-05T01:01:00"/>
    <x v="755"/>
    <d v="1900-01-04T00:00:00"/>
    <s v="17:57"/>
  </r>
  <r>
    <x v="1"/>
    <s v="000785/2016"/>
    <x v="2"/>
    <s v="ASSDG_ORIGI"/>
    <s v="ASSDG_Atualiz"/>
    <x v="12"/>
    <x v="0"/>
    <d v="2016-09-15T18:58:00"/>
    <d v="2016-09-19T14:42:00"/>
    <s v="Para análise, adjudicação e homologação."/>
    <d v="1900-01-02T19:44:00"/>
    <x v="756"/>
    <d v="1900-01-02T00:00:00"/>
    <s v="18:58"/>
  </r>
  <r>
    <x v="1"/>
    <s v="000785/2016"/>
    <x v="2"/>
    <s v="DG_ORIGI"/>
    <s v="DG_Atualiz"/>
    <x v="1"/>
    <x v="0"/>
    <d v="2016-09-19T14:42:00"/>
    <d v="2016-09-19T15:48:00"/>
    <s v="Para apreciação."/>
    <d v="1899-12-30T01:06:00"/>
    <x v="122"/>
    <d v="1899-12-31T00:00:00"/>
    <s v="14:42"/>
  </r>
  <r>
    <x v="1"/>
    <s v="000785/2016"/>
    <x v="2"/>
    <s v="SMIN_ORIGI"/>
    <s v="SMIN_Atualiz"/>
    <x v="50"/>
    <x v="1"/>
    <d v="2016-09-19T15:48:00"/>
    <d v="2016-09-22T12:55:00"/>
    <s v="Para anexar as atas de registro de preços."/>
    <d v="1900-01-01T21:07:00"/>
    <x v="757"/>
    <d v="1900-01-03T00:00:00"/>
    <s v="15:48"/>
  </r>
  <r>
    <x v="1"/>
    <s v="000785/2016"/>
    <x v="2"/>
    <s v="DG_ORIGI"/>
    <s v="DG_Atualiz"/>
    <x v="1"/>
    <x v="0"/>
    <d v="2016-09-22T12:55:00"/>
    <d v="2016-09-27T15:51:00"/>
    <s v="Com ata anexada."/>
    <d v="1900-01-04T02:56:00"/>
    <x v="758"/>
    <d v="1900-01-03T00:00:00"/>
    <s v="12:55"/>
  </r>
  <r>
    <x v="1"/>
    <s v="000785/2016"/>
    <x v="2"/>
    <s v="CPL_ORIGI"/>
    <s v="CPL_Atualiz"/>
    <x v="11"/>
    <x v="0"/>
    <d v="2016-09-27T15:51:00"/>
    <d v="2016-09-28T12:36:00"/>
    <s v="Ata assinada."/>
    <d v="1899-12-30T20:45:00"/>
    <x v="759"/>
    <d v="1900-01-01T00:00:00"/>
    <s v="15:51"/>
  </r>
  <r>
    <x v="1"/>
    <s v="008354/2012"/>
    <x v="1"/>
    <s v="SMOEP_ORIGI"/>
    <s v="SMIC_Atualiz"/>
    <x v="28"/>
    <x v="1"/>
    <d v="2012-10-25T17:17:00"/>
    <d v="2012-10-26T17:17:00"/>
    <s v="-"/>
    <d v="1899-12-31T00:00:00"/>
    <x v="0"/>
    <d v="1900-01-01T00:00:00"/>
    <s v="17:17"/>
  </r>
  <r>
    <x v="1"/>
    <s v="008354/2012"/>
    <x v="1"/>
    <s v="CAA_ORIGI"/>
    <s v="CIP_Atualiz"/>
    <x v="3"/>
    <x v="1"/>
    <d v="2012-10-26T17:17:00"/>
    <d v="2012-10-28T11:56:00"/>
    <s v="Para análise"/>
    <d v="1899-12-31T18:39:00"/>
    <x v="760"/>
    <d v="1899-12-31T00:00:00"/>
    <s v="17:17"/>
  </r>
  <r>
    <x v="1"/>
    <s v="008354/2012"/>
    <x v="1"/>
    <s v="SECADM_ORIGI"/>
    <s v="SECADM_Atualiz"/>
    <x v="4"/>
    <x v="0"/>
    <d v="2012-10-28T11:56:00"/>
    <d v="2012-10-29T15:21:00"/>
    <s v="Solicitamos os trâmites necessários à contratação, iniciando com o envio à Comissão de Planilhas."/>
    <d v="1899-12-31T03:25:00"/>
    <x v="761"/>
    <d v="1899-12-31T00:00:00"/>
    <s v="11:56"/>
  </r>
  <r>
    <x v="1"/>
    <s v="008354/2012"/>
    <x v="1"/>
    <s v="CEPCST_ORIGI"/>
    <s v="CEPCST_Atualiz"/>
    <x v="38"/>
    <x v="0"/>
    <d v="2012-10-29T15:21:00"/>
    <d v="2012-11-07T17:56:00"/>
    <s v="anexar planilha paradigma"/>
    <d v="1900-01-08T02:35:00"/>
    <x v="762"/>
    <n v="-16"/>
    <s v="15:21"/>
  </r>
  <r>
    <x v="1"/>
    <s v="008354/2012"/>
    <x v="1"/>
    <s v="SECADM_ORIGI"/>
    <s v="SECADM_Atualiz"/>
    <x v="4"/>
    <x v="0"/>
    <d v="2012-11-07T17:56:00"/>
    <d v="2012-11-08T19:57:00"/>
    <s v="Encaminho processo com a juntada de planilha solicitada no doc. 242885/2012"/>
    <d v="1899-12-31T02:01:00"/>
    <x v="763"/>
    <d v="1900-01-01T00:00:00"/>
    <s v="17:56"/>
  </r>
  <r>
    <x v="1"/>
    <s v="008354/2012"/>
    <x v="1"/>
    <s v="CLC_ORIGI"/>
    <s v="CLC_Atualiz"/>
    <x v="8"/>
    <x v="0"/>
    <d v="2012-11-08T19:57:00"/>
    <d v="2012-11-14T15:07:00"/>
    <s v="Para formalizar a contratação."/>
    <d v="1900-01-04T19:10:00"/>
    <x v="764"/>
    <d v="1900-01-04T00:00:00"/>
    <s v="19:57"/>
  </r>
  <r>
    <x v="1"/>
    <s v="008354/2012"/>
    <x v="1"/>
    <s v="SC_ORIGI"/>
    <s v="SC_Atualiz"/>
    <x v="9"/>
    <x v="0"/>
    <d v="2012-11-14T15:07:00"/>
    <d v="2012-11-21T18:42:00"/>
    <s v="Para orçar, conforme planilha de custos e formação de preços em anexo no corpo do PAD."/>
    <d v="1900-01-06T03:35:00"/>
    <x v="765"/>
    <d v="1900-01-04T00:00:00"/>
    <s v="15:7"/>
  </r>
  <r>
    <x v="1"/>
    <s v="008354/2012"/>
    <x v="1"/>
    <s v="CLC_ORIGI"/>
    <s v="CLC_Atualiz"/>
    <x v="8"/>
    <x v="0"/>
    <d v="2012-11-21T18:42:00"/>
    <d v="2012-11-21T19:44:00"/>
    <s v="Com orçamentos"/>
    <d v="1899-12-30T01:02:00"/>
    <x v="473"/>
    <d v="1899-12-31T00:00:00"/>
    <s v="18:42"/>
  </r>
  <r>
    <x v="1"/>
    <s v="008354/2012"/>
    <x v="1"/>
    <s v="CO_ORIGI"/>
    <s v="CO_Atualiz"/>
    <x v="6"/>
    <x v="0"/>
    <d v="2012-11-21T19:44:00"/>
    <d v="2012-11-22T12:41:00"/>
    <s v="Para informar a disponibilidade orçamentária."/>
    <d v="1899-12-30T16:57:00"/>
    <x v="766"/>
    <d v="1900-01-01T00:00:00"/>
    <s v="19:44"/>
  </r>
  <r>
    <x v="1"/>
    <s v="008354/2012"/>
    <x v="1"/>
    <s v="SPO_ORIGI"/>
    <s v="SPO_Atualiz"/>
    <x v="5"/>
    <x v="0"/>
    <d v="2012-11-22T12:41:00"/>
    <d v="2012-11-23T15:31:00"/>
    <s v="Para informar disponibilidade orçamentária"/>
    <d v="1899-12-31T02:50:00"/>
    <x v="767"/>
    <d v="1900-01-01T00:00:00"/>
    <s v="12:41"/>
  </r>
  <r>
    <x v="1"/>
    <s v="008354/2012"/>
    <x v="1"/>
    <s v="CO_ORIGI"/>
    <s v="CO_Atualiz"/>
    <x v="6"/>
    <x v="0"/>
    <d v="2012-11-23T15:31:00"/>
    <d v="2012-11-23T15:51:00"/>
    <s v="Com a informação."/>
    <d v="1899-12-30T00:20:00"/>
    <x v="121"/>
    <d v="1899-12-31T00:00:00"/>
    <s v="15:31"/>
  </r>
  <r>
    <x v="1"/>
    <s v="008354/2012"/>
    <x v="1"/>
    <s v="SECOFC_ORIGI"/>
    <s v="SECOFC_Atualiz"/>
    <x v="7"/>
    <x v="0"/>
    <d v="2012-11-23T15:51:00"/>
    <d v="2012-11-23T19:31:00"/>
    <s v="Para ciência e encaminahmento"/>
    <d v="1899-12-30T03:40:00"/>
    <x v="356"/>
    <d v="1899-12-31T00:00:00"/>
    <s v="15:51"/>
  </r>
  <r>
    <x v="1"/>
    <s v="008354/2012"/>
    <x v="1"/>
    <s v="CLC_ORIGI"/>
    <s v="CLC_Atualiz"/>
    <x v="8"/>
    <x v="0"/>
    <d v="2012-11-23T19:31:00"/>
    <d v="2012-11-26T12:57:00"/>
    <s v="Com informação"/>
    <d v="1900-01-01T17:26:00"/>
    <x v="768"/>
    <d v="1900-01-01T00:00:00"/>
    <s v="19:31"/>
  </r>
  <r>
    <x v="1"/>
    <s v="008354/2012"/>
    <x v="1"/>
    <s v="SC_ORIGI"/>
    <s v="SC_Atualiz"/>
    <x v="9"/>
    <x v="0"/>
    <d v="2012-11-26T12:57:00"/>
    <d v="2012-11-29T17:52:00"/>
    <s v="Para elaborar termo de abertura de licitação."/>
    <d v="1900-01-02T04:55:00"/>
    <x v="769"/>
    <d v="1900-01-03T00:00:00"/>
    <s v="12:57"/>
  </r>
  <r>
    <x v="1"/>
    <s v="008354/2012"/>
    <x v="1"/>
    <s v="CLC_ORIGI"/>
    <s v="CLC_Atualiz"/>
    <x v="8"/>
    <x v="0"/>
    <d v="2012-11-29T17:52:00"/>
    <d v="2012-11-29T19:15:00"/>
    <s v="Com termo de abertura de licitação"/>
    <d v="1899-12-30T01:23:00"/>
    <x v="770"/>
    <d v="1899-12-31T00:00:00"/>
    <s v="17:52"/>
  </r>
  <r>
    <x v="1"/>
    <s v="008354/2012"/>
    <x v="1"/>
    <s v="SECADM_ORIGI"/>
    <s v="SECADM_Atualiz"/>
    <x v="4"/>
    <x v="0"/>
    <d v="2012-11-29T19:15:00"/>
    <d v="2012-12-02T14:22:00"/>
    <s v="Para autorizar abertura de licitação e designar fiscais do contrato."/>
    <d v="1900-01-01T19:07:00"/>
    <x v="771"/>
    <n v="-12"/>
    <s v="19:15"/>
  </r>
  <r>
    <x v="1"/>
    <s v="008354/2012"/>
    <x v="1"/>
    <s v="DG_ORIGI"/>
    <s v="DG_Atualiz"/>
    <x v="1"/>
    <x v="0"/>
    <d v="2012-12-02T14:22:00"/>
    <d v="2012-12-03T20:29:00"/>
    <s v="autorização para abertura de licitação"/>
    <d v="1899-12-31T06:07:00"/>
    <x v="772"/>
    <d v="1899-12-31T00:00:00"/>
    <s v="14:22"/>
  </r>
  <r>
    <x v="1"/>
    <s v="008354/2012"/>
    <x v="1"/>
    <s v="SLIC_ORIGI"/>
    <s v="SLIC_Atualiz"/>
    <x v="27"/>
    <x v="0"/>
    <d v="2012-12-03T20:29:00"/>
    <d v="2012-12-06T13:09:00"/>
    <s v="Para elaborar a minuta do edital."/>
    <d v="1900-01-01T16:40:00"/>
    <x v="773"/>
    <d v="1900-01-03T00:00:00"/>
    <s v="20:29"/>
  </r>
  <r>
    <x v="1"/>
    <s v="008354/2012"/>
    <x v="1"/>
    <s v="CLC_ORIGI"/>
    <s v="CLC_Atualiz"/>
    <x v="8"/>
    <x v="0"/>
    <d v="2012-12-06T13:09:00"/>
    <d v="2012-12-06T13:23:00"/>
    <s v="Para análise"/>
    <d v="1899-12-30T00:14:00"/>
    <x v="774"/>
    <d v="1899-12-31T00:00:00"/>
    <s v="13:9"/>
  </r>
  <r>
    <x v="1"/>
    <s v="008354/2012"/>
    <x v="1"/>
    <s v="CPL_ORIGI"/>
    <s v="CPL_Atualiz"/>
    <x v="11"/>
    <x v="0"/>
    <d v="2012-12-06T13:23:00"/>
    <d v="2012-12-06T19:42:00"/>
    <s v="Para análise da minuta do edital e seus anexos."/>
    <d v="1899-12-30T06:19:00"/>
    <x v="700"/>
    <d v="1899-12-31T00:00:00"/>
    <s v="13:23"/>
  </r>
  <r>
    <x v="1"/>
    <s v="008354/2012"/>
    <x v="1"/>
    <s v="ASSDG_ORIGI"/>
    <s v="ASSDG_Atualiz"/>
    <x v="12"/>
    <x v="0"/>
    <d v="2012-12-06T19:42:00"/>
    <d v="2012-12-07T14:49:00"/>
    <s v="para análise."/>
    <d v="1899-12-30T19:07:00"/>
    <x v="775"/>
    <d v="1900-01-01T00:00:00"/>
    <s v="19:42"/>
  </r>
  <r>
    <x v="1"/>
    <s v="008354/2012"/>
    <x v="1"/>
    <s v="SLIC_ORIGI"/>
    <s v="SLIC_Atualiz"/>
    <x v="27"/>
    <x v="0"/>
    <d v="2012-12-07T14:49:00"/>
    <d v="2012-12-07T17:29:00"/>
    <s v="Para continuidade dos procedimentos."/>
    <d v="1899-12-30T02:40:00"/>
    <x v="776"/>
    <d v="1899-12-31T00:00:00"/>
    <s v="14:49"/>
  </r>
  <r>
    <x v="1"/>
    <s v="008354/2012"/>
    <x v="1"/>
    <s v="CPL_ORIGI"/>
    <s v="CPL_Atualiz"/>
    <x v="11"/>
    <x v="0"/>
    <d v="2012-12-07T17:29:00"/>
    <d v="2012-12-07T19:20:00"/>
    <s v="Para assinatura do edital."/>
    <d v="1899-12-30T01:51:00"/>
    <x v="397"/>
    <d v="1899-12-31T00:00:00"/>
    <s v="17:29"/>
  </r>
  <r>
    <x v="1"/>
    <s v="008354/2012"/>
    <x v="1"/>
    <s v="SLIC_ORIGI"/>
    <s v="SLIC_Atualiz"/>
    <x v="27"/>
    <x v="0"/>
    <d v="2012-12-07T19:20:00"/>
    <d v="2012-12-10T18:24:00"/>
    <s v="Edital assinado."/>
    <d v="1900-01-01T23:04:00"/>
    <x v="777"/>
    <d v="1900-01-01T00:00:00"/>
    <s v="19:20"/>
  </r>
  <r>
    <x v="1"/>
    <s v="008354/2012"/>
    <x v="1"/>
    <s v="CPL_ORIGI"/>
    <s v="CPL_Atualiz"/>
    <x v="11"/>
    <x v="0"/>
    <d v="2012-12-10T18:24:00"/>
    <d v="2012-12-21T13:34:00"/>
    <s v="Para aguardar o certame"/>
    <d v="1900-01-09T19:10:00"/>
    <x v="778"/>
    <d v="1900-01-06T00:00:00"/>
    <s v="18:24"/>
  </r>
  <r>
    <x v="1"/>
    <s v="008354/2012"/>
    <x v="1"/>
    <s v="SCCLC_ORIGI"/>
    <s v="SCCLC_Atualiz"/>
    <x v="51"/>
    <x v="0"/>
    <d v="2012-12-21T13:34:00"/>
    <d v="2012-12-21T16:55:00"/>
    <s v="Para análise das planilhas"/>
    <d v="1899-12-30T03:21:00"/>
    <x v="38"/>
    <d v="1899-12-30T00:00:00"/>
    <s v="13:34"/>
  </r>
  <r>
    <x v="1"/>
    <s v="008354/2012"/>
    <x v="1"/>
    <s v="SECIA_ORIGI"/>
    <s v="SECIA_Atualiz"/>
    <x v="52"/>
    <x v="0"/>
    <d v="2012-12-21T16:55:00"/>
    <d v="2012-12-21T17:01:00"/>
    <s v="Ciência e encaminhamento à CPL."/>
    <d v="1899-12-30T00:06:00"/>
    <x v="288"/>
    <d v="1899-12-30T00:00:00"/>
    <s v="16:55"/>
  </r>
  <r>
    <x v="1"/>
    <s v="008354/2012"/>
    <x v="1"/>
    <s v="CPL_ORIGI"/>
    <s v="CPL_Atualiz"/>
    <x v="11"/>
    <x v="0"/>
    <d v="2012-12-21T17:01:00"/>
    <d v="2012-12-26T15:57:00"/>
    <s v="Considerando o doc. 292.275/12 da SCCLC."/>
    <d v="1900-01-03T22:56:00"/>
    <x v="779"/>
    <d v="1899-12-30T00:00:00"/>
    <s v="17:1"/>
  </r>
  <r>
    <x v="1"/>
    <s v="008354/2012"/>
    <x v="1"/>
    <s v="SCCLC_ORIGI"/>
    <s v="SCCLC_Atualiz"/>
    <x v="51"/>
    <x v="0"/>
    <d v="2012-12-26T15:57:00"/>
    <d v="2012-12-26T17:22:00"/>
    <s v="Para análise das planilhas."/>
    <d v="1899-12-30T01:25:00"/>
    <x v="780"/>
    <d v="1899-12-30T00:00:00"/>
    <s v="15:57"/>
  </r>
  <r>
    <x v="1"/>
    <s v="008354/2012"/>
    <x v="1"/>
    <s v="CCLCE_ORIGI"/>
    <s v="CCLCE_Atualiz"/>
    <x v="53"/>
    <x v="0"/>
    <d v="2012-12-26T17:22:00"/>
    <d v="2012-12-26T18:35:00"/>
    <s v="Ciência e encaminhamento à CPL"/>
    <d v="1899-12-30T01:13:00"/>
    <x v="781"/>
    <d v="1899-12-30T00:00:00"/>
    <s v="17:22"/>
  </r>
  <r>
    <x v="1"/>
    <s v="008354/2012"/>
    <x v="1"/>
    <s v="CPL_ORIGI"/>
    <s v="CPL_Atualiz"/>
    <x v="11"/>
    <x v="0"/>
    <d v="2012-12-26T18:35:00"/>
    <d v="2013-01-18T13:59:00"/>
    <s v="De acordo com o parecer retro."/>
    <d v="1900-01-21T19:24:00"/>
    <x v="782"/>
    <d v="1900-08-19T00:00:00"/>
    <s v="18:35"/>
  </r>
  <r>
    <x v="1"/>
    <s v="008354/2012"/>
    <x v="1"/>
    <s v="ASSDG_ORIGI"/>
    <s v="ASSDG_Atualiz"/>
    <x v="12"/>
    <x v="0"/>
    <d v="2013-01-18T13:59:00"/>
    <d v="2013-01-18T18:04:00"/>
    <s v="Para análise dos recursos"/>
    <d v="1899-12-30T04:05:00"/>
    <x v="783"/>
    <d v="1899-12-31T00:00:00"/>
    <s v="13:59"/>
  </r>
  <r>
    <x v="1"/>
    <s v="008354/2012"/>
    <x v="1"/>
    <s v="DG_ORIGI"/>
    <s v="DG_Atualiz"/>
    <x v="1"/>
    <x v="0"/>
    <d v="2013-01-18T18:04:00"/>
    <d v="2013-01-18T19:15:00"/>
    <s v="Com o parecer, para apreciação."/>
    <d v="1899-12-30T01:11:00"/>
    <x v="300"/>
    <d v="1899-12-31T00:00:00"/>
    <s v="18:4"/>
  </r>
  <r>
    <x v="1"/>
    <s v="008354/2012"/>
    <x v="1"/>
    <s v="CPL_ORIGI"/>
    <s v="CPL_Atualiz"/>
    <x v="11"/>
    <x v="0"/>
    <d v="2013-01-18T19:15:00"/>
    <d v="2013-01-22T13:58:00"/>
    <s v="Para dar continuidade"/>
    <d v="1900-01-02T18:43:00"/>
    <x v="784"/>
    <d v="1900-01-02T00:00:00"/>
    <s v="19:15"/>
  </r>
  <r>
    <x v="1"/>
    <s v="008354/2012"/>
    <x v="1"/>
    <s v="SPO_ORIGI"/>
    <s v="SPO_Atualiz"/>
    <x v="5"/>
    <x v="0"/>
    <d v="2013-01-22T13:58:00"/>
    <d v="2013-01-22T16:16:00"/>
    <s v="Para informar disponibilidade orçamentária"/>
    <d v="1899-12-30T02:18:00"/>
    <x v="103"/>
    <d v="1899-12-31T00:00:00"/>
    <s v="13:58"/>
  </r>
  <r>
    <x v="1"/>
    <s v="008354/2012"/>
    <x v="1"/>
    <s v="SECADM_ORIGI"/>
    <s v="SECADM_Atualiz"/>
    <x v="4"/>
    <x v="0"/>
    <d v="2013-01-22T16:16:00"/>
    <d v="2013-01-22T17:47:00"/>
    <s v="Tendo em vista a informação de disponibilidade constar em doc. 265.799/2012 e a LOA 2013 ainda n"/>
    <d v="1899-12-30T01:31:00"/>
    <x v="559"/>
    <d v="1899-12-31T00:00:00"/>
    <s v="16:16"/>
  </r>
  <r>
    <x v="1"/>
    <s v="008354/2012"/>
    <x v="1"/>
    <s v="CLC_ORIGI"/>
    <s v="CLC_Atualiz"/>
    <x v="8"/>
    <x v="0"/>
    <d v="2013-01-22T17:47:00"/>
    <d v="2013-01-23T16:19:00"/>
    <s v="providências pertinentes"/>
    <d v="1899-12-30T22:32:00"/>
    <x v="785"/>
    <d v="1900-01-01T00:00:00"/>
    <s v="17:47"/>
  </r>
  <r>
    <x v="1"/>
    <s v="008354/2012"/>
    <x v="1"/>
    <s v="SCON_ORIGI"/>
    <s v="SCON_Atualiz"/>
    <x v="10"/>
    <x v="0"/>
    <d v="2013-01-23T16:19:00"/>
    <d v="2013-02-05T18:30:00"/>
    <s v="Para os procedimentos de formalização contratual."/>
    <d v="1900-01-12T02:11:00"/>
    <x v="786"/>
    <n v="-12"/>
    <s v="16:19"/>
  </r>
  <r>
    <x v="1"/>
    <s v="008354/2012"/>
    <x v="1"/>
    <s v="SIASG_ORIGI"/>
    <s v="SIASG_Atualiz"/>
    <x v="39"/>
    <x v="0"/>
    <d v="2013-02-05T18:30:00"/>
    <d v="2013-02-06T17:27:00"/>
    <s v="Para publicar."/>
    <d v="1899-12-30T22:57:00"/>
    <x v="787"/>
    <d v="1900-01-01T00:00:00"/>
    <s v="18:30"/>
  </r>
  <r>
    <x v="1"/>
    <s v="008354/2012"/>
    <x v="1"/>
    <s v="SCON_ORIGI"/>
    <s v="SCON_Atualiz"/>
    <x v="10"/>
    <x v="0"/>
    <d v="2013-02-06T17:27:00"/>
    <d v="2013-02-08T18:22:00"/>
    <s v="Extrato do contrato 17/2013 encaminhado para publicação no DOU."/>
    <d v="1900-01-01T00:55:00"/>
    <x v="788"/>
    <d v="1900-01-02T00:00:00"/>
    <s v="17:27"/>
  </r>
  <r>
    <x v="1"/>
    <s v="008354/2012"/>
    <x v="1"/>
    <s v="CLC_ORIGI"/>
    <s v="CLC_Atualiz"/>
    <x v="8"/>
    <x v="0"/>
    <d v="2013-02-08T18:22:00"/>
    <d v="2013-02-08T19:09:00"/>
    <s v="Concluídos os procedimentos referentes ao Contrato."/>
    <d v="1899-12-30T00:47:00"/>
    <x v="789"/>
    <d v="1899-12-31T00:00:00"/>
    <s v="18:22"/>
  </r>
  <r>
    <x v="1"/>
    <s v="008354/2012"/>
    <x v="1"/>
    <s v="SAEO_ORIGI"/>
    <s v="SAEO_Atualiz"/>
    <x v="14"/>
    <x v="0"/>
    <d v="2013-02-08T19:09:00"/>
    <d v="2013-02-13T17:04:00"/>
    <s v="Para lançamentos."/>
    <d v="1900-01-03T21:55:00"/>
    <x v="790"/>
    <d v="1900-01-01T00:00:00"/>
    <s v="19:9"/>
  </r>
  <r>
    <x v="1"/>
    <s v="008354/2012"/>
    <x v="2"/>
    <s v="SPO_ORIGI"/>
    <s v="SPO_Atualiz"/>
    <x v="5"/>
    <x v="0"/>
    <d v="2013-02-13T17:04:00"/>
    <d v="2013-03-13T19:32:00"/>
    <s v="Conforme documento 014531/2013."/>
    <d v="1900-01-27T02:28:00"/>
    <x v="791"/>
    <d v="1899-12-31T00:00:00"/>
    <s v="17:4"/>
  </r>
  <r>
    <x v="1"/>
    <s v="000455/2012 "/>
    <x v="2"/>
    <s v="SMCI_ORIGI"/>
    <s v="SMCI_Atualiz"/>
    <x v="49"/>
    <x v="0"/>
    <d v="2012-01-18T19:00:00"/>
    <d v="2012-01-19T19:00:00"/>
    <s v="-"/>
    <d v="1899-12-31T00:00:00"/>
    <x v="0"/>
    <d v="1900-01-01T00:00:00"/>
    <s v="19:0"/>
  </r>
  <r>
    <x v="1"/>
    <s v="000455/2012 "/>
    <x v="2"/>
    <s v="SMOEP_ORIGI"/>
    <s v="SMIC_Atualiz"/>
    <x v="28"/>
    <x v="1"/>
    <d v="2012-01-19T19:00:00"/>
    <d v="2012-01-20T18:46:00"/>
    <s v="Para ciência."/>
    <d v="1899-12-30T23:46:00"/>
    <x v="792"/>
    <d v="1900-01-01T00:00:00"/>
    <s v="19:0"/>
  </r>
  <r>
    <x v="1"/>
    <s v="000455/2012 "/>
    <x v="2"/>
    <s v="SECADM_ORIGI"/>
    <s v="SECADM_Atualiz"/>
    <x v="4"/>
    <x v="0"/>
    <d v="2012-01-20T18:46:00"/>
    <d v="2012-01-24T18:57:00"/>
    <s v="Para apreciação."/>
    <d v="1900-01-03T00:11:00"/>
    <x v="793"/>
    <d v="1900-01-02T00:00:00"/>
    <s v="18:46"/>
  </r>
  <r>
    <x v="1"/>
    <s v="000455/2012 "/>
    <x v="2"/>
    <s v="DG_ORIGI"/>
    <s v="DG_Atualiz"/>
    <x v="1"/>
    <x v="0"/>
    <d v="2012-01-24T18:57:00"/>
    <d v="2012-01-24T19:47:00"/>
    <s v="autorizar"/>
    <d v="1899-12-30T00:50:00"/>
    <x v="794"/>
    <d v="1899-12-31T00:00:00"/>
    <s v="18:57"/>
  </r>
  <r>
    <x v="1"/>
    <s v="000455/2012 "/>
    <x v="2"/>
    <s v="SC_ORIGI"/>
    <s v="SC_Atualiz"/>
    <x v="9"/>
    <x v="0"/>
    <d v="2012-01-24T19:47:00"/>
    <d v="2012-01-26T17:24:00"/>
    <s v="para ratificar orçamentos e elaborar o termo de abertura de licitação."/>
    <d v="1899-12-31T21:37:00"/>
    <x v="795"/>
    <d v="1900-01-02T00:00:00"/>
    <s v="19:47"/>
  </r>
  <r>
    <x v="1"/>
    <s v="000455/2012 "/>
    <x v="2"/>
    <s v="CLC_ORIGI"/>
    <s v="CLC_Atualiz"/>
    <x v="8"/>
    <x v="0"/>
    <d v="2012-01-26T17:24:00"/>
    <d v="2012-01-26T17:56:00"/>
    <s v="Com as informações."/>
    <d v="1899-12-30T00:32:00"/>
    <x v="315"/>
    <d v="1899-12-31T00:00:00"/>
    <s v="17:24"/>
  </r>
  <r>
    <x v="1"/>
    <s v="000455/2012 "/>
    <x v="2"/>
    <s v="SLIC_ORIGI"/>
    <s v="SLIC_Atualiz"/>
    <x v="27"/>
    <x v="0"/>
    <d v="2012-01-26T17:56:00"/>
    <d v="2012-01-27T17:57:00"/>
    <s v="Para elaborar a minuta do edital."/>
    <d v="1899-12-31T00:01:00"/>
    <x v="796"/>
    <d v="1900-01-01T00:00:00"/>
    <s v="17:56"/>
  </r>
  <r>
    <x v="1"/>
    <s v="000455/2012 "/>
    <x v="2"/>
    <s v="GABSA_ORIGI"/>
    <s v="GABSA_Atualiz"/>
    <x v="54"/>
    <x v="0"/>
    <d v="2012-01-27T17:57:00"/>
    <d v="2012-01-31T16:25:00"/>
    <s v="Para ratificação do termo de abertura de registro de preços."/>
    <d v="1900-01-02T22:28:00"/>
    <x v="797"/>
    <d v="1900-01-02T00:00:00"/>
    <s v="17:57"/>
  </r>
  <r>
    <x v="1"/>
    <s v="000455/2012 "/>
    <x v="2"/>
    <s v="DG_ORIGI"/>
    <s v="DG_Atualiz"/>
    <x v="1"/>
    <x v="0"/>
    <d v="2012-01-31T16:25:00"/>
    <d v="2012-01-31T18:26:00"/>
    <s v="Solicito autorização pra abertura de licitação por RP, tendo em vista os valores retificados para a contratação."/>
    <d v="1899-12-30T02:01:00"/>
    <x v="622"/>
    <d v="1899-12-31T00:00:00"/>
    <s v="16:25"/>
  </r>
  <r>
    <x v="1"/>
    <s v="000455/2012 "/>
    <x v="2"/>
    <s v="CLC_ORIGI"/>
    <s v="CLC_Atualiz"/>
    <x v="8"/>
    <x v="0"/>
    <d v="2012-01-31T18:26:00"/>
    <d v="2012-01-31T18:49:00"/>
    <s v="Para elaborar a minuta do edital"/>
    <d v="1899-12-30T00:23:00"/>
    <x v="474"/>
    <d v="1899-12-31T00:00:00"/>
    <s v="18:26"/>
  </r>
  <r>
    <x v="1"/>
    <s v="000455/2012 "/>
    <x v="2"/>
    <s v="SLIC_ORIGI"/>
    <s v="SLIC_Atualiz"/>
    <x v="27"/>
    <x v="0"/>
    <d v="2012-01-31T18:49:00"/>
    <d v="2012-02-01T13:48:00"/>
    <s v="Para elaborar a minuta do edital."/>
    <d v="1899-12-30T18:59:00"/>
    <x v="798"/>
    <n v="-21"/>
    <s v="18:49"/>
  </r>
  <r>
    <x v="1"/>
    <s v="000455/2012 "/>
    <x v="2"/>
    <s v="CLC_ORIGI"/>
    <s v="CLC_Atualiz"/>
    <x v="8"/>
    <x v="0"/>
    <d v="2012-02-01T13:48:00"/>
    <d v="2012-02-01T15:23:00"/>
    <s v="Para análise da minuta de edital e anexos."/>
    <d v="1899-12-30T01:35:00"/>
    <x v="450"/>
    <d v="1899-12-31T00:00:00"/>
    <s v="13:48"/>
  </r>
  <r>
    <x v="1"/>
    <s v="000455/2012 "/>
    <x v="2"/>
    <s v="CPL_ORIGI"/>
    <s v="CPL_Atualiz"/>
    <x v="11"/>
    <x v="0"/>
    <d v="2012-02-01T15:23:00"/>
    <d v="2012-02-02T13:39:00"/>
    <s v="Para análise da minuta do edital e seus anexos."/>
    <d v="1899-12-30T22:16:00"/>
    <x v="799"/>
    <d v="1900-01-01T00:00:00"/>
    <s v="15:23"/>
  </r>
  <r>
    <x v="1"/>
    <s v="000455/2012 "/>
    <x v="2"/>
    <s v="ASSDG_ORIGI"/>
    <s v="ASSDG_Atualiz"/>
    <x v="12"/>
    <x v="0"/>
    <d v="2012-02-02T13:39:00"/>
    <d v="2012-02-02T17:01:00"/>
    <s v="Analisada a minuta do edital"/>
    <d v="1899-12-30T03:22:00"/>
    <x v="242"/>
    <d v="1899-12-31T00:00:00"/>
    <s v="13:39"/>
  </r>
  <r>
    <x v="1"/>
    <s v="000455/2012 "/>
    <x v="2"/>
    <s v="SLIC_ORIGI"/>
    <s v="SLIC_Atualiz"/>
    <x v="27"/>
    <x v="0"/>
    <d v="2012-02-02T17:01:00"/>
    <d v="2012-02-07T14:21:00"/>
    <s v="Para continuidade dos procedimentos."/>
    <d v="1900-01-03T21:20:00"/>
    <x v="800"/>
    <d v="1900-01-03T00:00:00"/>
    <s v="17:1"/>
  </r>
  <r>
    <x v="1"/>
    <s v="000455/2012 "/>
    <x v="2"/>
    <s v="CPL_ORIGI"/>
    <s v="CPL_Atualiz"/>
    <x v="11"/>
    <x v="0"/>
    <d v="2012-02-07T14:21:00"/>
    <d v="2012-02-07T15:59:00"/>
    <s v="Para assinatura do edital."/>
    <d v="1899-12-30T01:38:00"/>
    <x v="62"/>
    <d v="1899-12-31T00:00:00"/>
    <s v="14:21"/>
  </r>
  <r>
    <x v="1"/>
    <s v="000455/2012 "/>
    <x v="2"/>
    <s v="SLIC_ORIGI"/>
    <s v="SLIC_Atualiz"/>
    <x v="27"/>
    <x v="0"/>
    <d v="2012-02-07T15:59:00"/>
    <d v="2012-02-08T18:46:00"/>
    <s v="Com o edital assinado."/>
    <d v="1899-12-31T02:47:00"/>
    <x v="801"/>
    <d v="1900-01-01T00:00:00"/>
    <s v="15:59"/>
  </r>
  <r>
    <x v="1"/>
    <s v="000455/2012 "/>
    <x v="2"/>
    <s v="CPL_ORIGI"/>
    <s v="CPL_Atualiz"/>
    <x v="11"/>
    <x v="0"/>
    <d v="2012-02-08T18:46:00"/>
    <d v="2012-02-10T15:55:00"/>
    <s v="Para aguardar a realização do certame."/>
    <d v="1899-12-31T21:09:00"/>
    <x v="802"/>
    <d v="1900-01-02T00:00:00"/>
    <s v="18:46"/>
  </r>
  <r>
    <x v="1"/>
    <s v="000455/2012 "/>
    <x v="2"/>
    <s v="SLIC_ORIGI"/>
    <s v="SLIC_Atualiz"/>
    <x v="27"/>
    <x v="0"/>
    <d v="2012-02-10T15:55:00"/>
    <d v="2012-02-13T14:11:00"/>
    <s v="A pedido"/>
    <d v="1900-01-01T22:16:00"/>
    <x v="803"/>
    <d v="1900-01-01T00:00:00"/>
    <s v="15:55"/>
  </r>
  <r>
    <x v="1"/>
    <s v="000455/2012 "/>
    <x v="2"/>
    <s v="CPL_ORIGI"/>
    <s v="CPL_Atualiz"/>
    <x v="11"/>
    <x v="0"/>
    <d v="2012-02-13T14:11:00"/>
    <d v="2012-02-29T19:09:00"/>
    <s v="Para aguardar a realização do certame."/>
    <d v="1900-01-15T04:58:00"/>
    <x v="804"/>
    <d v="1900-01-10T00:00:00"/>
    <s v="14:11"/>
  </r>
  <r>
    <x v="1"/>
    <s v="000455/2012 "/>
    <x v="2"/>
    <s v="ASSDG_ORIGI"/>
    <s v="ASSDG_Atualiz"/>
    <x v="12"/>
    <x v="0"/>
    <d v="2012-02-29T19:09:00"/>
    <d v="2012-03-01T16:28:00"/>
    <s v="Para análise e homologação."/>
    <d v="1899-12-30T21:19:00"/>
    <x v="805"/>
    <n v="-21"/>
    <s v="19:9"/>
  </r>
  <r>
    <x v="1"/>
    <s v="000455/2012 "/>
    <x v="2"/>
    <s v="DG_ORIGI"/>
    <s v="DG_Atualiz"/>
    <x v="1"/>
    <x v="0"/>
    <d v="2012-03-01T16:28:00"/>
    <d v="2012-03-01T18:20:00"/>
    <s v="Para apreciação."/>
    <d v="1899-12-30T01:52:00"/>
    <x v="89"/>
    <d v="1899-12-31T00:00:00"/>
    <s v="16:28"/>
  </r>
  <r>
    <x v="1"/>
    <s v="000455/2012 "/>
    <x v="2"/>
    <s v="SMCI_ORIGI"/>
    <s v="SMCI_Atualiz"/>
    <x v="49"/>
    <x v="0"/>
    <d v="2012-03-01T18:20:00"/>
    <d v="2012-03-16T17:10:00"/>
    <s v="À SMCI para anexar as Atas."/>
    <d v="1900-01-13T22:50:00"/>
    <x v="806"/>
    <d v="1900-01-11T00:00:00"/>
    <s v="18:20"/>
  </r>
  <r>
    <x v="1"/>
    <s v="000455/2012 "/>
    <x v="2"/>
    <s v="DG_ORIGI"/>
    <s v="DG_Atualiz"/>
    <x v="1"/>
    <x v="0"/>
    <d v="2012-03-16T17:10:00"/>
    <d v="2012-03-16T20:02:00"/>
    <s v="Para assinatura da Ata de Registro de Preços"/>
    <d v="1899-12-30T02:52:00"/>
    <x v="27"/>
    <d v="1899-12-31T00:00:00"/>
    <s v="17:10"/>
  </r>
  <r>
    <x v="1"/>
    <s v="006761/2014"/>
    <x v="2"/>
    <s v="SMOEP_ORIGI"/>
    <s v="SMIC_Atualiz"/>
    <x v="28"/>
    <x v="1"/>
    <d v="2014-09-02T18:49:00"/>
    <d v="2014-09-03T18:49:00"/>
    <s v="-"/>
    <d v="1899-12-31T00:00:00"/>
    <x v="0"/>
    <d v="1900-01-01T00:00:00"/>
    <s v="18:49"/>
  </r>
  <r>
    <x v="1"/>
    <s v="006761/2014"/>
    <x v="2"/>
    <s v="CAA_ORIGI"/>
    <s v="CIP_Atualiz"/>
    <x v="3"/>
    <x v="1"/>
    <d v="2014-09-03T18:49:00"/>
    <d v="2014-09-04T12:57:00"/>
    <s v="Para análise e encaminhamentos."/>
    <d v="1899-12-30T18:08:00"/>
    <x v="508"/>
    <d v="1900-01-01T00:00:00"/>
    <s v="18:49"/>
  </r>
  <r>
    <x v="1"/>
    <s v="006761/2014"/>
    <x v="2"/>
    <s v="SECADM_ORIGI"/>
    <s v="SECADM_Atualiz"/>
    <x v="4"/>
    <x v="0"/>
    <d v="2014-09-04T12:57:00"/>
    <d v="2014-09-04T14:42:00"/>
    <s v="Segue para autorizar a licitação por registro de preços."/>
    <d v="1899-12-30T01:45:00"/>
    <x v="807"/>
    <d v="1899-12-31T00:00:00"/>
    <s v="12:57"/>
  </r>
  <r>
    <x v="1"/>
    <s v="006761/2014"/>
    <x v="2"/>
    <s v="SMOEP_ORIGI"/>
    <s v="SMIC_Atualiz"/>
    <x v="28"/>
    <x v="1"/>
    <d v="2014-09-04T14:42:00"/>
    <d v="2014-09-11T18:09:00"/>
    <s v="anexar orçamentos"/>
    <d v="1900-01-06T03:27:00"/>
    <x v="808"/>
    <d v="1900-01-04T00:00:00"/>
    <s v="14:42"/>
  </r>
  <r>
    <x v="1"/>
    <s v="006761/2014"/>
    <x v="2"/>
    <s v="SECADM_ORIGI"/>
    <s v="SECADM_Atualiz"/>
    <x v="4"/>
    <x v="0"/>
    <d v="2014-09-11T18:09:00"/>
    <d v="2014-09-12T15:53:00"/>
    <s v="Anexados os orçamentos, para seguir o procedimento de contratação."/>
    <d v="1899-12-30T21:44:00"/>
    <x v="809"/>
    <d v="1900-01-01T00:00:00"/>
    <s v="18:9"/>
  </r>
  <r>
    <x v="1"/>
    <s v="006761/2014"/>
    <x v="2"/>
    <s v="CLC_ORIGI"/>
    <s v="CLC_Atualiz"/>
    <x v="8"/>
    <x v="0"/>
    <d v="2014-09-12T15:53:00"/>
    <d v="2014-09-12T17:07:00"/>
    <s v="providências"/>
    <d v="1899-12-30T01:14:00"/>
    <x v="810"/>
    <d v="1899-12-31T00:00:00"/>
    <s v="15:53"/>
  </r>
  <r>
    <x v="1"/>
    <s v="006761/2014"/>
    <x v="2"/>
    <s v="SC_ORIGI"/>
    <s v="SC_Atualiz"/>
    <x v="9"/>
    <x v="0"/>
    <d v="2014-09-12T17:07:00"/>
    <d v="2014-09-20T14:45:00"/>
    <s v="Tendo em vista, já constar os orçamentos no pad, solicito que seja emitido o termo de abertura de li"/>
    <d v="1900-01-06T21:38:00"/>
    <x v="811"/>
    <d v="1900-01-05T00:00:00"/>
    <s v="17:7"/>
  </r>
  <r>
    <x v="1"/>
    <s v="006761/2014"/>
    <x v="2"/>
    <s v="CLC_ORIGI"/>
    <s v="CLC_Atualiz"/>
    <x v="8"/>
    <x v="0"/>
    <d v="2014-09-20T14:45:00"/>
    <d v="2014-09-22T11:36:00"/>
    <s v="Com Termo de Abertura de Licitação"/>
    <d v="1899-12-31T20:51:00"/>
    <x v="812"/>
    <d v="1899-12-31T00:00:00"/>
    <s v="14:45"/>
  </r>
  <r>
    <x v="1"/>
    <s v="006761/2014"/>
    <x v="2"/>
    <s v="SECADM_ORIGI"/>
    <s v="SECADM_Atualiz"/>
    <x v="4"/>
    <x v="0"/>
    <d v="2014-09-22T11:36:00"/>
    <d v="2014-09-22T15:01:00"/>
    <s v="Para autorizar abertura de licitação."/>
    <d v="1899-12-30T03:25:00"/>
    <x v="813"/>
    <d v="1899-12-31T00:00:00"/>
    <s v="11:36"/>
  </r>
  <r>
    <x v="1"/>
    <s v="006761/2014"/>
    <x v="2"/>
    <s v="CLC_ORIGI"/>
    <s v="CLC_Atualiz"/>
    <x v="8"/>
    <x v="0"/>
    <d v="2014-09-22T15:01:00"/>
    <d v="2014-09-23T17:17:00"/>
    <s v="Para elaborar a minuta do edital."/>
    <d v="1899-12-31T02:16:00"/>
    <x v="814"/>
    <d v="1900-01-01T00:00:00"/>
    <s v="15:1"/>
  </r>
  <r>
    <x v="1"/>
    <s v="006761/2014"/>
    <x v="2"/>
    <s v="SLIC_ORIGI"/>
    <s v="SLIC_Atualiz"/>
    <x v="27"/>
    <x v="0"/>
    <d v="2014-09-23T17:17:00"/>
    <d v="2014-09-29T15:11:00"/>
    <s v="Para elaborar a minuta do edital."/>
    <d v="1900-01-04T21:54:00"/>
    <x v="815"/>
    <d v="1900-01-04T00:00:00"/>
    <s v="17:17"/>
  </r>
  <r>
    <x v="1"/>
    <s v="006761/2014"/>
    <x v="2"/>
    <s v="CLC_ORIGI"/>
    <s v="CLC_Atualiz"/>
    <x v="8"/>
    <x v="0"/>
    <d v="2014-09-29T15:11:00"/>
    <d v="2014-09-29T19:09:00"/>
    <s v="Para análise e encaminhamento."/>
    <d v="1899-12-30T03:58:00"/>
    <x v="88"/>
    <d v="1899-12-31T00:00:00"/>
    <s v="15:11"/>
  </r>
  <r>
    <x v="1"/>
    <s v="006761/2014"/>
    <x v="2"/>
    <s v="SECADM_ORIGI"/>
    <s v="SECADM_Atualiz"/>
    <x v="4"/>
    <x v="0"/>
    <d v="2014-09-29T19:09:00"/>
    <d v="2014-09-30T18:35:00"/>
    <s v="Submetemos à apreciação superior."/>
    <d v="1899-12-30T23:26:00"/>
    <x v="816"/>
    <d v="1900-01-01T00:00:00"/>
    <s v="19:9"/>
  </r>
  <r>
    <x v="1"/>
    <s v="006761/2014"/>
    <x v="2"/>
    <s v="CPL_ORIGI"/>
    <s v="CPL_Atualiz"/>
    <x v="11"/>
    <x v="0"/>
    <d v="2014-09-30T18:35:00"/>
    <d v="2014-09-30T18:51:00"/>
    <s v="análise e encaminhamento devido"/>
    <d v="1899-12-30T00:16:00"/>
    <x v="817"/>
    <d v="1899-12-31T00:00:00"/>
    <s v="18:35"/>
  </r>
  <r>
    <x v="1"/>
    <s v="006761/2014"/>
    <x v="2"/>
    <s v="ASSDG_ORIGI"/>
    <s v="ASSDG_Atualiz"/>
    <x v="12"/>
    <x v="0"/>
    <d v="2014-09-30T18:51:00"/>
    <d v="2014-10-01T18:14:00"/>
    <s v="para análise"/>
    <d v="1899-12-30T23:23:00"/>
    <x v="818"/>
    <n v="-22"/>
    <s v="18:51"/>
  </r>
  <r>
    <x v="1"/>
    <s v="006761/2014"/>
    <x v="2"/>
    <s v="DG_ORIGI"/>
    <s v="DG_Atualiz"/>
    <x v="1"/>
    <x v="0"/>
    <d v="2014-10-01T18:14:00"/>
    <d v="2014-10-01T19:45:00"/>
    <s v="Para apreciação."/>
    <d v="1899-12-30T01:31:00"/>
    <x v="819"/>
    <d v="1899-12-31T00:00:00"/>
    <s v="18:14"/>
  </r>
  <r>
    <x v="1"/>
    <s v="006761/2014"/>
    <x v="2"/>
    <s v="SLIC_ORIGI"/>
    <s v="SLIC_Atualiz"/>
    <x v="27"/>
    <x v="0"/>
    <d v="2014-10-01T19:45:00"/>
    <d v="2014-10-13T16:13:00"/>
    <s v="para publicação do edital"/>
    <d v="1900-01-10T20:28:00"/>
    <x v="820"/>
    <d v="1900-01-08T00:00:00"/>
    <s v="19:45"/>
  </r>
  <r>
    <x v="1"/>
    <s v="006761/2014"/>
    <x v="2"/>
    <s v="CPL_ORIGI"/>
    <s v="CPL_Atualiz"/>
    <x v="11"/>
    <x v="0"/>
    <d v="2014-10-13T16:13:00"/>
    <d v="2014-10-13T19:12:00"/>
    <s v="Com edital e anexos, para assinatura."/>
    <d v="1899-12-30T02:59:00"/>
    <x v="509"/>
    <d v="1899-12-31T00:00:00"/>
    <s v="16:13"/>
  </r>
  <r>
    <x v="1"/>
    <s v="006761/2014"/>
    <x v="2"/>
    <s v="SLIC_ORIGI"/>
    <s v="SLIC_Atualiz"/>
    <x v="27"/>
    <x v="0"/>
    <d v="2014-10-13T19:12:00"/>
    <d v="2014-10-15T19:01:00"/>
    <s v="Edital assinado."/>
    <d v="1899-12-31T23:49:00"/>
    <x v="821"/>
    <d v="1900-01-02T00:00:00"/>
    <s v="19:12"/>
  </r>
  <r>
    <x v="1"/>
    <s v="006761/2014"/>
    <x v="2"/>
    <s v="CPL_ORIGI"/>
    <s v="CPL_Atualiz"/>
    <x v="11"/>
    <x v="0"/>
    <d v="2014-10-15T19:01:00"/>
    <d v="2014-10-23T15:15:00"/>
    <s v="Para aguardar a data de abertura do certame."/>
    <d v="1900-01-06T20:14:00"/>
    <x v="822"/>
    <d v="1900-01-06T00:00:00"/>
    <s v="19:1"/>
  </r>
  <r>
    <x v="1"/>
    <s v="006761/2014"/>
    <x v="2"/>
    <s v="SMOEP_ORIGI"/>
    <s v="SMIC_Atualiz"/>
    <x v="28"/>
    <x v="1"/>
    <d v="2014-10-23T15:15:00"/>
    <d v="2014-10-23T15:20:00"/>
    <s v="a pedido."/>
    <d v="1899-12-30T00:05:00"/>
    <x v="58"/>
    <d v="1899-12-31T00:00:00"/>
    <s v="15:15"/>
  </r>
  <r>
    <x v="1"/>
    <s v="006761/2014"/>
    <x v="2"/>
    <s v="SLIC_ORIGI"/>
    <s v="SLIC_Atualiz"/>
    <x v="27"/>
    <x v="0"/>
    <d v="2014-10-23T15:20:00"/>
    <d v="2014-10-23T15:26:00"/>
    <s v="Para suspender o certame."/>
    <d v="1899-12-30T00:06:00"/>
    <x v="288"/>
    <d v="1899-12-31T00:00:00"/>
    <s v="15:20"/>
  </r>
  <r>
    <x v="1"/>
    <s v="006761/2014"/>
    <x v="2"/>
    <s v="CPL_ORIGI"/>
    <s v="CPL_Atualiz"/>
    <x v="11"/>
    <x v="0"/>
    <d v="2014-10-23T15:26:00"/>
    <d v="2014-10-23T17:39:00"/>
    <s v="Para juntada e resposta a impugnação interposta ao presente certame."/>
    <d v="1899-12-30T02:13:00"/>
    <x v="459"/>
    <d v="1899-12-31T00:00:00"/>
    <s v="15:26"/>
  </r>
  <r>
    <x v="1"/>
    <s v="006761/2014"/>
    <x v="2"/>
    <s v="SLIC_ORIGI"/>
    <s v="SLIC_Atualiz"/>
    <x v="27"/>
    <x v="0"/>
    <d v="2014-10-23T17:39:00"/>
    <d v="2014-10-24T16:30:00"/>
    <s v="suspender."/>
    <d v="1899-12-30T22:51:00"/>
    <x v="823"/>
    <d v="1900-01-01T00:00:00"/>
    <s v="17:39"/>
  </r>
  <r>
    <x v="1"/>
    <s v="006761/2014"/>
    <x v="2"/>
    <s v="CPL_ORIGI"/>
    <s v="CPL_Atualiz"/>
    <x v="11"/>
    <x v="0"/>
    <d v="2014-10-24T16:30:00"/>
    <d v="2014-10-24T18:25:00"/>
    <s v="Para as demais providências pertinentes à impugnação e consequente suspensão do certame."/>
    <d v="1899-12-30T01:55:00"/>
    <x v="231"/>
    <d v="1899-12-31T00:00:00"/>
    <s v="16:30"/>
  </r>
  <r>
    <x v="1"/>
    <s v="006761/2014"/>
    <x v="2"/>
    <s v="ASSDG_ORIGI"/>
    <s v="ASSDG_Atualiz"/>
    <x v="12"/>
    <x v="0"/>
    <d v="2014-10-24T18:25:00"/>
    <d v="2014-10-27T16:12:00"/>
    <s v="Relatório decisão Pregoeira"/>
    <d v="1900-01-01T21:47:00"/>
    <x v="824"/>
    <d v="1900-01-01T00:00:00"/>
    <s v="18:25"/>
  </r>
  <r>
    <x v="1"/>
    <s v="006761/2014"/>
    <x v="2"/>
    <s v="DG_ORIGI"/>
    <s v="DG_Atualiz"/>
    <x v="1"/>
    <x v="0"/>
    <d v="2014-10-27T16:12:00"/>
    <d v="2014-10-27T16:53:00"/>
    <s v="Para apreciação."/>
    <d v="1899-12-30T00:41:00"/>
    <x v="61"/>
    <d v="1899-12-31T00:00:00"/>
    <s v="16:12"/>
  </r>
  <r>
    <x v="1"/>
    <s v="006761/2014"/>
    <x v="2"/>
    <s v="CPL_ORIGI"/>
    <s v="CPL_Atualiz"/>
    <x v="11"/>
    <x v="0"/>
    <d v="2014-10-27T16:53:00"/>
    <d v="2014-10-27T19:31:00"/>
    <s v="Para dar continuidade."/>
    <d v="1899-12-30T02:38:00"/>
    <x v="25"/>
    <d v="1899-12-31T00:00:00"/>
    <s v="16:53"/>
  </r>
  <r>
    <x v="1"/>
    <s v="006761/2014"/>
    <x v="2"/>
    <s v="SECADM_ORIGI"/>
    <s v="SECADM_Atualiz"/>
    <x v="4"/>
    <x v="0"/>
    <d v="2014-10-27T19:31:00"/>
    <d v="2014-10-28T16:51:00"/>
    <s v="Para conhecimento e demais providências."/>
    <d v="1899-12-30T21:20:00"/>
    <x v="825"/>
    <d v="1900-01-01T00:00:00"/>
    <s v="19:31"/>
  </r>
  <r>
    <x v="1"/>
    <s v="006761/2014"/>
    <x v="2"/>
    <s v="SMOEP_ORIGI"/>
    <s v="SMIC_Atualiz"/>
    <x v="28"/>
    <x v="1"/>
    <d v="2014-10-28T16:51:00"/>
    <d v="2014-11-03T19:04:00"/>
    <s v="providências / continuidade"/>
    <d v="1900-01-05T02:13:00"/>
    <x v="826"/>
    <n v="-20"/>
    <s v="16:51"/>
  </r>
  <r>
    <x v="1"/>
    <s v="006761/2014"/>
    <x v="2"/>
    <s v="SLIC_ORIGI"/>
    <s v="SLIC_Atualiz"/>
    <x v="27"/>
    <x v="0"/>
    <d v="2014-11-03T19:04:00"/>
    <d v="2014-11-07T15:35:00"/>
    <s v="I- Com o projeto b ico retificado. II- Para encaminhamentos."/>
    <d v="1900-01-02T20:31:00"/>
    <x v="827"/>
    <d v="1900-01-04T00:00:00"/>
    <s v="19:4"/>
  </r>
  <r>
    <x v="1"/>
    <s v="006761/2014"/>
    <x v="2"/>
    <s v="CPL_ORIGI"/>
    <s v="CPL_Atualiz"/>
    <x v="11"/>
    <x v="0"/>
    <d v="2014-11-07T15:35:00"/>
    <d v="2014-11-07T15:36:00"/>
    <s v="Com edital, em definitivo, para assinatura."/>
    <d v="1899-12-30T00:01:00"/>
    <x v="828"/>
    <d v="1899-12-31T00:00:00"/>
    <s v="15:35"/>
  </r>
  <r>
    <x v="1"/>
    <s v="006761/2014"/>
    <x v="2"/>
    <s v="SLIC_ORIGI"/>
    <s v="SLIC_Atualiz"/>
    <x v="27"/>
    <x v="0"/>
    <d v="2014-11-07T15:36:00"/>
    <d v="2014-11-10T15:04:00"/>
    <s v="Edital assinado."/>
    <d v="1900-01-01T23:28:00"/>
    <x v="829"/>
    <d v="1900-01-01T00:00:00"/>
    <s v="15:36"/>
  </r>
  <r>
    <x v="1"/>
    <s v="006761/2014"/>
    <x v="2"/>
    <s v="CPL_ORIGI"/>
    <s v="CPL_Atualiz"/>
    <x v="11"/>
    <x v="0"/>
    <d v="2014-11-10T15:04:00"/>
    <d v="2014-11-10T16:40:00"/>
    <s v="Para aguardar a abertura do certame."/>
    <d v="1899-12-30T01:36:00"/>
    <x v="505"/>
    <d v="1899-12-31T00:00:00"/>
    <s v="15:4"/>
  </r>
  <r>
    <x v="1"/>
    <s v="006761/2014"/>
    <x v="2"/>
    <s v="SMOEP_ORIGI"/>
    <s v="SMIC_Atualiz"/>
    <x v="28"/>
    <x v="1"/>
    <d v="2014-11-10T16:40:00"/>
    <d v="2014-11-10T20:26:00"/>
    <s v="A pedido."/>
    <d v="1899-12-30T03:46:00"/>
    <x v="830"/>
    <d v="1899-12-31T00:00:00"/>
    <s v="16:40"/>
  </r>
  <r>
    <x v="1"/>
    <s v="006761/2014"/>
    <x v="2"/>
    <s v="SLIC_ORIGI"/>
    <s v="SLIC_Atualiz"/>
    <x v="27"/>
    <x v="0"/>
    <d v="2014-11-10T20:26:00"/>
    <d v="2014-11-11T14:19:00"/>
    <s v="Para encaminhamentos."/>
    <d v="1899-12-30T17:53:00"/>
    <x v="831"/>
    <d v="1900-01-01T00:00:00"/>
    <s v="20:26"/>
  </r>
  <r>
    <x v="1"/>
    <s v="006761/2014"/>
    <x v="2"/>
    <s v="CPL_ORIGI"/>
    <s v="CPL_Atualiz"/>
    <x v="11"/>
    <x v="0"/>
    <d v="2014-11-11T14:19:00"/>
    <d v="2014-11-11T18:09:00"/>
    <s v="Com edital para assinatura."/>
    <d v="1899-12-30T03:50:00"/>
    <x v="832"/>
    <d v="1899-12-31T00:00:00"/>
    <s v="14:19"/>
  </r>
  <r>
    <x v="1"/>
    <s v="006761/2014"/>
    <x v="2"/>
    <s v="SLIC_ORIGI"/>
    <s v="SLIC_Atualiz"/>
    <x v="27"/>
    <x v="0"/>
    <d v="2014-11-11T18:09:00"/>
    <d v="2014-11-12T13:41:00"/>
    <s v="Edital assinado."/>
    <d v="1899-12-30T19:32:00"/>
    <x v="833"/>
    <d v="1900-01-01T00:00:00"/>
    <s v="18:9"/>
  </r>
  <r>
    <x v="1"/>
    <s v="006761/2014"/>
    <x v="2"/>
    <s v="CPL_ORIGI"/>
    <s v="CPL_Atualiz"/>
    <x v="11"/>
    <x v="0"/>
    <d v="2014-11-12T13:41:00"/>
    <d v="2014-11-24T17:08:00"/>
    <s v="Segue para aguardar a abertura do certame."/>
    <d v="1900-01-11T03:27:00"/>
    <x v="834"/>
    <d v="1900-01-08T00:00:00"/>
    <s v="13:41"/>
  </r>
  <r>
    <x v="1"/>
    <s v="006761/2014"/>
    <x v="2"/>
    <s v="SMOEP_ORIGI"/>
    <s v="SMIC_Atualiz"/>
    <x v="28"/>
    <x v="1"/>
    <d v="2014-11-24T17:08:00"/>
    <d v="2014-11-25T16:11:00"/>
    <s v="A pedido."/>
    <d v="1899-12-30T23:03:00"/>
    <x v="835"/>
    <d v="1900-01-01T00:00:00"/>
    <s v="17:8"/>
  </r>
  <r>
    <x v="1"/>
    <s v="006761/2014"/>
    <x v="2"/>
    <s v="CPL_ORIGI"/>
    <s v="CPL_Atualiz"/>
    <x v="11"/>
    <x v="0"/>
    <d v="2014-11-25T16:11:00"/>
    <d v="2014-11-26T17:36:00"/>
    <s v="Para continuidade do pregão."/>
    <d v="1899-12-31T01:25:00"/>
    <x v="836"/>
    <d v="1900-01-01T00:00:00"/>
    <s v="16:11"/>
  </r>
  <r>
    <x v="1"/>
    <s v="006761/2014"/>
    <x v="2"/>
    <s v="SMOEP_ORIGI"/>
    <s v="SMIC_Atualiz"/>
    <x v="28"/>
    <x v="1"/>
    <d v="2014-11-26T17:36:00"/>
    <d v="2014-12-01T11:04:00"/>
    <s v="A pedido."/>
    <d v="1900-01-03T17:28:00"/>
    <x v="837"/>
    <n v="-13"/>
    <s v="17:36"/>
  </r>
  <r>
    <x v="1"/>
    <s v="006761/2014"/>
    <x v="2"/>
    <s v="CPL_ORIGI"/>
    <s v="CPL_Atualiz"/>
    <x v="11"/>
    <x v="0"/>
    <d v="2014-12-01T11:04:00"/>
    <d v="2014-12-01T16:26:00"/>
    <s v="Com as informações da SMOEP"/>
    <d v="1899-12-30T05:22:00"/>
    <x v="838"/>
    <d v="1899-12-31T00:00:00"/>
    <s v="11:4"/>
  </r>
  <r>
    <x v="1"/>
    <s v="006761/2014"/>
    <x v="2"/>
    <s v="SMOEP_ORIGI"/>
    <s v="SMIC_Atualiz"/>
    <x v="28"/>
    <x v="1"/>
    <d v="2014-12-01T16:26:00"/>
    <d v="2014-12-03T19:19:00"/>
    <s v="para informações complementares."/>
    <d v="1900-01-01T02:53:00"/>
    <x v="839"/>
    <d v="1900-01-02T00:00:00"/>
    <s v="16:26"/>
  </r>
  <r>
    <x v="1"/>
    <s v="006761/2014"/>
    <x v="2"/>
    <s v="CPL_ORIGI"/>
    <s v="CPL_Atualiz"/>
    <x v="11"/>
    <x v="0"/>
    <d v="2014-12-03T19:19:00"/>
    <d v="2014-12-18T15:12:00"/>
    <s v="Dar continuidade a licitação"/>
    <d v="1900-01-13T19:53:00"/>
    <x v="840"/>
    <d v="1900-01-10T00:00:00"/>
    <s v="19:19"/>
  </r>
  <r>
    <x v="1"/>
    <s v="006761/2014"/>
    <x v="2"/>
    <s v="ASSDG_ORIGI"/>
    <s v="ASSDG_Atualiz"/>
    <x v="12"/>
    <x v="0"/>
    <d v="2014-12-18T15:12:00"/>
    <d v="2014-12-18T17:35:00"/>
    <s v="Para análise"/>
    <d v="1899-12-30T02:23:00"/>
    <x v="841"/>
    <d v="1899-12-31T00:00:00"/>
    <s v="15:12"/>
  </r>
  <r>
    <x v="1"/>
    <s v="006761/2014"/>
    <x v="2"/>
    <s v="DG_ORIGI"/>
    <s v="DG_Atualiz"/>
    <x v="1"/>
    <x v="0"/>
    <d v="2014-12-18T17:35:00"/>
    <d v="2014-12-18T20:22:00"/>
    <s v="Para apreciação."/>
    <d v="1899-12-30T02:47:00"/>
    <x v="517"/>
    <d v="1899-12-31T00:00:00"/>
    <s v="17:35"/>
  </r>
  <r>
    <x v="1"/>
    <s v="006761/2014"/>
    <x v="2"/>
    <s v="CPL_ORIGI"/>
    <s v="CPL_Atualiz"/>
    <x v="11"/>
    <x v="0"/>
    <d v="2014-12-18T20:22:00"/>
    <d v="2014-12-19T16:54:00"/>
    <s v="Para dar continuidade."/>
    <d v="1899-12-30T20:32:00"/>
    <x v="842"/>
    <d v="1899-12-31T00:00:00"/>
    <s v="20:22"/>
  </r>
  <r>
    <x v="1"/>
    <s v="006761/2014"/>
    <x v="2"/>
    <s v="ASSDG_ORIGI"/>
    <s v="ASSDG_Atualiz"/>
    <x v="12"/>
    <x v="0"/>
    <d v="2014-12-19T16:54:00"/>
    <d v="2014-12-23T12:09:00"/>
    <s v="Para análise, adjudicação e homologação"/>
    <d v="1900-01-02T19:15:00"/>
    <x v="843"/>
    <d v="1899-12-30T00:00:00"/>
    <s v="16:54"/>
  </r>
  <r>
    <x v="1"/>
    <s v="006761/2014"/>
    <x v="2"/>
    <s v="DG_ORIGI"/>
    <s v="DG_Atualiz"/>
    <x v="1"/>
    <x v="0"/>
    <d v="2014-12-23T12:09:00"/>
    <d v="2014-12-23T14:10:00"/>
    <s v="Para apreciação."/>
    <d v="1899-12-30T02:01:00"/>
    <x v="844"/>
    <d v="1899-12-30T00:00:00"/>
    <s v="12:9"/>
  </r>
  <r>
    <x v="1"/>
    <s v="006761/2014"/>
    <x v="2"/>
    <s v="SMOEP_ORIGI"/>
    <s v="SMIC_Atualiz"/>
    <x v="28"/>
    <x v="1"/>
    <d v="2014-12-23T14:10:00"/>
    <d v="2014-12-23T16:24:00"/>
    <s v="Para anexar ata de registro de preços."/>
    <d v="1899-12-30T02:14:00"/>
    <x v="75"/>
    <d v="1899-12-30T00:00:00"/>
    <s v="14:10"/>
  </r>
  <r>
    <x v="1"/>
    <s v="006761/2014"/>
    <x v="2"/>
    <s v="GABDG_ORIGI"/>
    <s v="GABDG_Atualiz"/>
    <x v="55"/>
    <x v="0"/>
    <d v="2014-12-23T16:24:00"/>
    <d v="2014-12-23T17:16:00"/>
    <s v="Solicito assinatura da Diretora Geral na Ata de Registro de Preços."/>
    <d v="1899-12-30T00:52:00"/>
    <x v="639"/>
    <d v="1899-12-30T00:00:00"/>
    <s v="16:24"/>
  </r>
  <r>
    <x v="1"/>
    <s v="006761/2014"/>
    <x v="2"/>
    <s v="CPL_ORIGI"/>
    <s v="CPL_Atualiz"/>
    <x v="11"/>
    <x v="0"/>
    <d v="2014-12-23T17:16:00"/>
    <d v="2014-12-23T17:51:00"/>
    <s v="Ata assinada."/>
    <d v="1899-12-30T00:35:00"/>
    <x v="170"/>
    <d v="1899-12-30T00:00:00"/>
    <s v="17:16"/>
  </r>
  <r>
    <x v="1"/>
    <s v="001060/2012"/>
    <x v="2"/>
    <s v="SMCI_ORIGI"/>
    <s v="SMCI_Atualiz"/>
    <x v="49"/>
    <x v="0"/>
    <d v="2012-02-05T19:08:00"/>
    <d v="2012-02-06T19:08:00"/>
    <s v="-"/>
    <d v="1899-12-31T00:00:00"/>
    <x v="0"/>
    <d v="1899-12-31T00:00:00"/>
    <s v="19:8"/>
  </r>
  <r>
    <x v="1"/>
    <s v="001060/2012"/>
    <x v="2"/>
    <s v="CAA_ORIGI"/>
    <s v="CIP_Atualiz"/>
    <x v="3"/>
    <x v="1"/>
    <d v="2012-02-06T19:08:00"/>
    <d v="2012-02-07T14:21:00"/>
    <s v="Para apreciação."/>
    <d v="1899-12-30T19:13:00"/>
    <x v="845"/>
    <d v="1900-01-01T00:00:00"/>
    <s v="19:8"/>
  </r>
  <r>
    <x v="1"/>
    <s v="001060/2012"/>
    <x v="2"/>
    <s v="SECADM_ORIGI"/>
    <s v="SECADM_Atualiz"/>
    <x v="4"/>
    <x v="0"/>
    <d v="2012-02-07T14:21:00"/>
    <d v="2012-02-07T21:54:00"/>
    <s v="Para apreciação superior"/>
    <d v="1899-12-30T07:33:00"/>
    <x v="846"/>
    <d v="1899-12-31T00:00:00"/>
    <s v="14:21"/>
  </r>
  <r>
    <x v="1"/>
    <s v="001060/2012"/>
    <x v="2"/>
    <s v="CLC_ORIGI"/>
    <s v="CLC_Atualiz"/>
    <x v="8"/>
    <x v="0"/>
    <d v="2012-02-07T21:54:00"/>
    <d v="2012-02-09T16:55:00"/>
    <s v="Para orçar."/>
    <d v="1899-12-31T19:01:00"/>
    <x v="847"/>
    <d v="1900-01-02T00:00:00"/>
    <s v="21:54"/>
  </r>
  <r>
    <x v="1"/>
    <s v="001060/2012"/>
    <x v="2"/>
    <s v="SC_ORIGI"/>
    <s v="SC_Atualiz"/>
    <x v="9"/>
    <x v="0"/>
    <d v="2012-02-09T16:55:00"/>
    <d v="2012-04-02T18:03:00"/>
    <s v="Para orçar."/>
    <d v="1900-02-21T01:08:00"/>
    <x v="848"/>
    <n v="-3"/>
    <s v="16:55"/>
  </r>
  <r>
    <x v="1"/>
    <s v="001060/2012"/>
    <x v="2"/>
    <s v="CLC_ORIGI"/>
    <s v="CLC_Atualiz"/>
    <x v="8"/>
    <x v="0"/>
    <d v="2012-04-02T18:03:00"/>
    <d v="2012-04-03T14:12:00"/>
    <s v="Com a informação."/>
    <d v="1899-12-30T20:09:00"/>
    <x v="849"/>
    <d v="1900-01-01T00:00:00"/>
    <s v="18:3"/>
  </r>
  <r>
    <x v="1"/>
    <s v="001060/2012"/>
    <x v="2"/>
    <s v="SECADM_ORIGI"/>
    <s v="SECADM_Atualiz"/>
    <x v="4"/>
    <x v="0"/>
    <d v="2012-04-03T14:12:00"/>
    <d v="2012-04-11T14:36:00"/>
    <s v="Para autorizar abertura de licitação."/>
    <d v="1900-01-07T00:24:00"/>
    <x v="850"/>
    <d v="1900-01-03T00:00:00"/>
    <s v="14:12"/>
  </r>
  <r>
    <x v="1"/>
    <s v="001060/2012"/>
    <x v="2"/>
    <s v="DG_ORIGI"/>
    <s v="DG_Atualiz"/>
    <x v="1"/>
    <x v="0"/>
    <d v="2012-04-11T14:36:00"/>
    <d v="2012-04-11T20:03:00"/>
    <s v="Autorização de abertura de procedimento licitatório para contratação através de Registro de Preço."/>
    <d v="1899-12-30T05:27:00"/>
    <x v="851"/>
    <d v="1899-12-31T00:00:00"/>
    <s v="14:36"/>
  </r>
  <r>
    <x v="1"/>
    <s v="001060/2012"/>
    <x v="2"/>
    <s v="SC_ORIGI"/>
    <s v="SC_Atualiz"/>
    <x v="9"/>
    <x v="0"/>
    <d v="2012-04-11T20:03:00"/>
    <d v="2012-04-18T18:27:00"/>
    <s v="para elaborar o termo de abertura de licitação."/>
    <d v="1900-01-05T22:24:00"/>
    <x v="852"/>
    <d v="1900-01-05T00:00:00"/>
    <s v="20:3"/>
  </r>
  <r>
    <x v="1"/>
    <s v="001060/2012"/>
    <x v="2"/>
    <s v="CLC_ORIGI"/>
    <s v="CLC_Atualiz"/>
    <x v="8"/>
    <x v="0"/>
    <d v="2012-04-18T18:27:00"/>
    <d v="2012-04-19T18:46:00"/>
    <s v="Para análise do termo de abertura de licitação"/>
    <d v="1899-12-31T00:19:00"/>
    <x v="853"/>
    <d v="1900-01-01T00:00:00"/>
    <s v="18:27"/>
  </r>
  <r>
    <x v="1"/>
    <s v="001060/2012"/>
    <x v="2"/>
    <s v="SECADM_ORIGI"/>
    <s v="SECADM_Atualiz"/>
    <x v="4"/>
    <x v="0"/>
    <d v="2012-04-19T18:46:00"/>
    <d v="2012-04-24T17:48:00"/>
    <s v="Para autorizar o Termo de Abertura de Licitação n° 96/12."/>
    <d v="1900-01-03T23:02:00"/>
    <x v="854"/>
    <d v="1900-01-03T00:00:00"/>
    <s v="18:46"/>
  </r>
  <r>
    <x v="1"/>
    <s v="001060/2012"/>
    <x v="2"/>
    <s v="CLC_ORIGI"/>
    <s v="CLC_Atualiz"/>
    <x v="8"/>
    <x v="0"/>
    <d v="2012-04-24T17:48:00"/>
    <d v="2012-04-25T16:46:00"/>
    <s v="A pedido."/>
    <d v="1899-12-30T22:58:00"/>
    <x v="855"/>
    <d v="1900-01-01T00:00:00"/>
    <s v="17:48"/>
  </r>
  <r>
    <x v="1"/>
    <s v="001060/2012"/>
    <x v="2"/>
    <s v="SLIC_ORIGI"/>
    <s v="SLIC_Atualiz"/>
    <x v="27"/>
    <x v="0"/>
    <d v="2012-04-25T16:46:00"/>
    <d v="2012-05-07T18:59:00"/>
    <s v="Para elaboração da minuta do edital."/>
    <d v="1900-01-11T02:13:00"/>
    <x v="856"/>
    <n v="-15"/>
    <s v="16:46"/>
  </r>
  <r>
    <x v="1"/>
    <s v="001060/2012"/>
    <x v="2"/>
    <s v="SC_ORIGI"/>
    <s v="SC_Atualiz"/>
    <x v="9"/>
    <x v="0"/>
    <d v="2012-05-07T18:59:00"/>
    <d v="2012-05-07T19:10:00"/>
    <s v="A pedido para inserir planilhas com preços médios."/>
    <d v="1899-12-30T00:11:00"/>
    <x v="560"/>
    <d v="1899-12-31T00:00:00"/>
    <s v="18:59"/>
  </r>
  <r>
    <x v="1"/>
    <s v="001060/2012"/>
    <x v="2"/>
    <s v="SLIC_ORIGI"/>
    <s v="SLIC_Atualiz"/>
    <x v="27"/>
    <x v="0"/>
    <d v="2012-05-07T19:10:00"/>
    <d v="2012-05-09T14:27:00"/>
    <s v="Com a planilha de preços médios unitarios"/>
    <d v="1899-12-31T19:17:00"/>
    <x v="857"/>
    <d v="1900-01-02T00:00:00"/>
    <s v="19:10"/>
  </r>
  <r>
    <x v="1"/>
    <s v="001060/2012"/>
    <x v="2"/>
    <s v="CPL_ORIGI"/>
    <s v="CPL_Atualiz"/>
    <x v="11"/>
    <x v="0"/>
    <d v="2012-05-09T14:27:00"/>
    <d v="2012-05-09T18:15:00"/>
    <s v="Para análise da minuta do edital."/>
    <d v="1899-12-30T03:48:00"/>
    <x v="858"/>
    <d v="1899-12-31T00:00:00"/>
    <s v="14:27"/>
  </r>
  <r>
    <x v="1"/>
    <s v="001060/2012"/>
    <x v="2"/>
    <s v="ASSDG_ORIGI"/>
    <s v="ASSDG_Atualiz"/>
    <x v="12"/>
    <x v="0"/>
    <d v="2012-05-09T18:15:00"/>
    <d v="2012-05-11T14:44:00"/>
    <s v="Analisada a minuta do edital"/>
    <d v="1899-12-31T20:29:00"/>
    <x v="859"/>
    <d v="1900-01-02T00:00:00"/>
    <s v="18:15"/>
  </r>
  <r>
    <x v="1"/>
    <s v="001060/2012"/>
    <x v="2"/>
    <s v="SLIC_ORIGI"/>
    <s v="SLIC_Atualiz"/>
    <x v="27"/>
    <x v="0"/>
    <d v="2012-05-11T14:44:00"/>
    <d v="2012-05-18T16:42:00"/>
    <s v="Para continuidade dos procedimentos."/>
    <d v="1900-01-06T01:58:00"/>
    <x v="860"/>
    <d v="1900-01-05T00:00:00"/>
    <s v="14:44"/>
  </r>
  <r>
    <x v="1"/>
    <s v="001060/2012"/>
    <x v="2"/>
    <s v="CPL_ORIGI"/>
    <s v="CPL_Atualiz"/>
    <x v="11"/>
    <x v="0"/>
    <d v="2012-05-18T16:42:00"/>
    <d v="2012-05-18T17:00:00"/>
    <s v="Com edital, em definitivo, para assinaturas."/>
    <d v="1899-12-30T00:18:00"/>
    <x v="404"/>
    <d v="1899-12-31T00:00:00"/>
    <s v="16:42"/>
  </r>
  <r>
    <x v="1"/>
    <s v="001060/2012"/>
    <x v="2"/>
    <s v="SLIC_ORIGI"/>
    <s v="SLIC_Atualiz"/>
    <x v="27"/>
    <x v="0"/>
    <d v="2012-05-18T17:00:00"/>
    <d v="2012-05-21T13:49:00"/>
    <s v="Com o edital assinado"/>
    <d v="1900-01-01T20:49:00"/>
    <x v="861"/>
    <d v="1900-01-01T00:00:00"/>
    <s v="17:0"/>
  </r>
  <r>
    <x v="1"/>
    <s v="001060/2012"/>
    <x v="2"/>
    <s v="CPL_ORIGI"/>
    <s v="CPL_Atualiz"/>
    <x v="11"/>
    <x v="0"/>
    <d v="2012-05-21T13:49:00"/>
    <d v="2012-06-12T19:26:00"/>
    <s v="Edital publicado, conforme comprovantes. Segue para aguardar a abertura do certame."/>
    <d v="1900-01-21T05:37:00"/>
    <x v="862"/>
    <n v="-8"/>
    <s v="13:49"/>
  </r>
  <r>
    <x v="1"/>
    <s v="001060/2012"/>
    <x v="2"/>
    <s v="ASSDG_ORIGI"/>
    <s v="ASSDG_Atualiz"/>
    <x v="12"/>
    <x v="0"/>
    <d v="2012-06-12T19:26:00"/>
    <d v="2012-06-13T18:01:00"/>
    <s v="Para análise e homologação"/>
    <d v="1899-12-30T22:35:00"/>
    <x v="863"/>
    <d v="1900-01-01T00:00:00"/>
    <s v="19:26"/>
  </r>
  <r>
    <x v="1"/>
    <s v="001060/2012"/>
    <x v="2"/>
    <s v="DG_ORIGI"/>
    <s v="DG_Atualiz"/>
    <x v="1"/>
    <x v="0"/>
    <d v="2012-06-13T18:01:00"/>
    <d v="2012-06-13T18:18:00"/>
    <s v="Para apreciação."/>
    <d v="1899-12-30T00:17:00"/>
    <x v="539"/>
    <d v="1899-12-31T00:00:00"/>
    <s v="18:1"/>
  </r>
  <r>
    <x v="1"/>
    <s v="001060/2012"/>
    <x v="2"/>
    <s v="CPL_ORIGI"/>
    <s v="CPL_Atualiz"/>
    <x v="11"/>
    <x v="0"/>
    <d v="2012-06-13T18:18:00"/>
    <d v="2012-06-14T13:17:00"/>
    <s v="para registros de vigência das Atas no Sistema."/>
    <d v="1899-12-30T18:59:00"/>
    <x v="37"/>
    <d v="1900-01-01T00:00:00"/>
    <s v="18:18"/>
  </r>
  <r>
    <x v="1"/>
    <s v="001060/2012"/>
    <x v="2"/>
    <s v="SMCI_ORIGI"/>
    <s v="SMCI_Atualiz"/>
    <x v="49"/>
    <x v="0"/>
    <d v="2012-06-14T13:17:00"/>
    <d v="2012-07-11T17:12:00"/>
    <s v="Para providenciar ata de registro de preços"/>
    <d v="1900-01-26T03:55:00"/>
    <x v="864"/>
    <n v="-3"/>
    <s v="13:17"/>
  </r>
  <r>
    <x v="1"/>
    <s v="001060/2012"/>
    <x v="2"/>
    <s v="DG_ORIGI"/>
    <s v="DG_Atualiz"/>
    <x v="1"/>
    <x v="0"/>
    <d v="2012-07-11T17:12:00"/>
    <d v="2012-07-11T17:24:00"/>
    <s v="Para assinatura."/>
    <d v="1899-12-30T00:12:00"/>
    <x v="443"/>
    <d v="1899-12-31T00:00:00"/>
    <s v="17:12"/>
  </r>
  <r>
    <x v="1"/>
    <s v="001060/2012"/>
    <x v="2"/>
    <s v="SMCI_ORIGI"/>
    <s v="SMCI_Atualiz"/>
    <x v="49"/>
    <x v="0"/>
    <d v="2012-07-11T17:24:00"/>
    <d v="2012-07-12T14:32:00"/>
    <s v="Ata assinada."/>
    <d v="1899-12-30T21:08:00"/>
    <x v="865"/>
    <d v="1900-01-01T00:00:00"/>
    <s v="17:24"/>
  </r>
  <r>
    <x v="1"/>
    <s v="001060/2012"/>
    <x v="2"/>
    <s v="CPL_ORIGI"/>
    <s v="CPL_Atualiz"/>
    <x v="11"/>
    <x v="0"/>
    <d v="2012-07-12T14:32:00"/>
    <d v="2012-07-12T17:00:00"/>
    <s v="Para registros."/>
    <d v="1899-12-30T02:28:00"/>
    <x v="866"/>
    <d v="1899-12-31T00:00:00"/>
    <s v="14:32"/>
  </r>
  <r>
    <x v="1"/>
    <s v="001060/2012"/>
    <x v="2"/>
    <s v="CMP_ORIGI"/>
    <s v="CMP_Atualiz"/>
    <x v="36"/>
    <x v="0"/>
    <d v="2012-07-12T17:00:00"/>
    <d v="2012-07-13T15:44:00"/>
    <s v="Para publicação"/>
    <d v="1899-12-30T22:44:00"/>
    <x v="867"/>
    <d v="1900-01-01T00:00:00"/>
    <s v="17:0"/>
  </r>
  <r>
    <x v="1"/>
    <s v="003819/2013"/>
    <x v="2"/>
    <s v="SMCI_ORIGI"/>
    <s v="SMCI_Atualiz"/>
    <x v="49"/>
    <x v="0"/>
    <d v="2013-05-16T18:51:00"/>
    <d v="2013-05-17T18:51:00"/>
    <s v="-"/>
    <d v="1899-12-31T00:00:00"/>
    <x v="0"/>
    <d v="1900-01-01T00:00:00"/>
    <s v="18:51"/>
  </r>
  <r>
    <x v="1"/>
    <s v="003819/2013"/>
    <x v="2"/>
    <s v="CAA_ORIGI"/>
    <s v="CIP_Atualiz"/>
    <x v="3"/>
    <x v="1"/>
    <d v="2013-05-17T18:51:00"/>
    <d v="2013-05-20T12:47:00"/>
    <s v="Para apreciação."/>
    <d v="1900-01-01T17:56:00"/>
    <x v="868"/>
    <d v="1900-01-01T00:00:00"/>
    <s v="18:51"/>
  </r>
  <r>
    <x v="1"/>
    <s v="003819/2013"/>
    <x v="2"/>
    <s v="SMCI_ORIGI"/>
    <s v="SMCI_Atualiz"/>
    <x v="49"/>
    <x v="0"/>
    <d v="2013-05-20T12:47:00"/>
    <d v="2013-05-22T17:59:00"/>
    <s v="complementar"/>
    <d v="1900-01-01T05:12:00"/>
    <x v="869"/>
    <d v="1900-01-02T00:00:00"/>
    <s v="12:47"/>
  </r>
  <r>
    <x v="1"/>
    <s v="003819/2013"/>
    <x v="2"/>
    <s v="CAA_ORIGI"/>
    <s v="CIP_Atualiz"/>
    <x v="3"/>
    <x v="1"/>
    <d v="2013-05-22T17:59:00"/>
    <d v="2013-05-22T18:38:00"/>
    <s v="Para apreciação."/>
    <d v="1899-12-30T00:39:00"/>
    <x v="870"/>
    <d v="1899-12-31T00:00:00"/>
    <s v="17:59"/>
  </r>
  <r>
    <x v="1"/>
    <s v="003819/2013"/>
    <x v="2"/>
    <s v="SECADM_ORIGI"/>
    <s v="SECADM_Atualiz"/>
    <x v="4"/>
    <x v="0"/>
    <d v="2013-05-22T18:38:00"/>
    <d v="2013-05-27T15:55:00"/>
    <s v="Segue para análise o projeto b ico - RP - pintura para os fóruns eleitorais."/>
    <d v="1900-01-03T21:17:00"/>
    <x v="871"/>
    <d v="1900-01-03T00:00:00"/>
    <s v="18:38"/>
  </r>
  <r>
    <x v="1"/>
    <s v="003819/2013"/>
    <x v="2"/>
    <s v="CLC_ORIGI"/>
    <s v="CLC_Atualiz"/>
    <x v="8"/>
    <x v="0"/>
    <d v="2013-05-27T15:55:00"/>
    <d v="2013-05-27T19:06:00"/>
    <s v="Para orçar."/>
    <d v="1899-12-30T03:11:00"/>
    <x v="463"/>
    <d v="1899-12-31T00:00:00"/>
    <s v="15:55"/>
  </r>
  <r>
    <x v="1"/>
    <s v="003819/2013"/>
    <x v="2"/>
    <s v="CAA_ORIGI"/>
    <s v="CIP_Atualiz"/>
    <x v="3"/>
    <x v="1"/>
    <d v="2013-05-27T19:06:00"/>
    <d v="2013-05-28T18:42:00"/>
    <s v="Com sugestões, para adequação do Projeto B ico."/>
    <d v="1899-12-30T23:36:00"/>
    <x v="872"/>
    <d v="1900-01-01T00:00:00"/>
    <s v="19:6"/>
  </r>
  <r>
    <x v="1"/>
    <s v="003819/2013"/>
    <x v="2"/>
    <s v="CLC_ORIGI"/>
    <s v="CLC_Atualiz"/>
    <x v="8"/>
    <x v="0"/>
    <d v="2013-05-28T18:42:00"/>
    <d v="2013-06-05T17:49:00"/>
    <s v="informações"/>
    <d v="1900-01-06T23:07:00"/>
    <x v="873"/>
    <n v="-18"/>
    <s v="18:42"/>
  </r>
  <r>
    <x v="1"/>
    <s v="003819/2013"/>
    <x v="2"/>
    <s v="CAA_ORIGI"/>
    <s v="CIP_Atualiz"/>
    <x v="3"/>
    <x v="1"/>
    <d v="2013-06-05T17:49:00"/>
    <d v="2013-06-05T18:10:00"/>
    <s v="Com esclarecimentos acerca do despacho 115019/2013."/>
    <d v="1899-12-30T00:21:00"/>
    <x v="710"/>
    <d v="1899-12-31T00:00:00"/>
    <s v="17:49"/>
  </r>
  <r>
    <x v="1"/>
    <s v="003819/2013"/>
    <x v="2"/>
    <s v="SMCI_ORIGI"/>
    <s v="SMCI_Atualiz"/>
    <x v="49"/>
    <x v="0"/>
    <d v="2013-06-05T18:10:00"/>
    <d v="2013-06-06T18:34:00"/>
    <s v="Para verificação breve dos itens 01 e 02 postos pela Coord. de Licit. e Contratos."/>
    <d v="1899-12-31T00:24:00"/>
    <x v="874"/>
    <d v="1900-01-01T00:00:00"/>
    <s v="18:10"/>
  </r>
  <r>
    <x v="1"/>
    <s v="003819/2013"/>
    <x v="2"/>
    <s v="CAA_ORIGI"/>
    <s v="CIP_Atualiz"/>
    <x v="3"/>
    <x v="1"/>
    <d v="2013-06-06T18:34:00"/>
    <d v="2013-06-07T14:14:00"/>
    <s v="Com as informações"/>
    <d v="1899-12-30T19:40:00"/>
    <x v="875"/>
    <d v="1900-01-01T00:00:00"/>
    <s v="18:34"/>
  </r>
  <r>
    <x v="1"/>
    <s v="003819/2013"/>
    <x v="2"/>
    <s v="CLC_ORIGI"/>
    <s v="CLC_Atualiz"/>
    <x v="8"/>
    <x v="0"/>
    <d v="2013-06-07T14:14:00"/>
    <d v="2013-06-07T17:24:00"/>
    <s v="Segue o projeto b ico."/>
    <d v="1899-12-30T03:10:00"/>
    <x v="529"/>
    <d v="1899-12-31T00:00:00"/>
    <s v="14:14"/>
  </r>
  <r>
    <x v="1"/>
    <s v="003819/2013"/>
    <x v="2"/>
    <s v="SC_ORIGI"/>
    <s v="SC_Atualiz"/>
    <x v="9"/>
    <x v="0"/>
    <d v="2013-06-07T17:24:00"/>
    <d v="2013-06-27T15:38:00"/>
    <s v="Para orçar."/>
    <d v="1900-01-18T22:14:00"/>
    <x v="876"/>
    <d v="1900-01-14T00:00:00"/>
    <s v="17:24"/>
  </r>
  <r>
    <x v="1"/>
    <s v="003819/2013"/>
    <x v="2"/>
    <s v="CLC_ORIGI"/>
    <s v="CLC_Atualiz"/>
    <x v="8"/>
    <x v="0"/>
    <d v="2013-06-27T15:38:00"/>
    <d v="2013-06-28T16:00:00"/>
    <s v="ORÇAMENTO"/>
    <d v="1899-12-31T00:22:00"/>
    <x v="286"/>
    <d v="1900-01-01T00:00:00"/>
    <s v="15:38"/>
  </r>
  <r>
    <x v="1"/>
    <s v="003819/2013"/>
    <x v="2"/>
    <s v="SECADM_ORIGI"/>
    <s v="SECADM_Atualiz"/>
    <x v="4"/>
    <x v="0"/>
    <d v="2013-06-28T16:00:00"/>
    <d v="2013-07-08T14:02:00"/>
    <s v="Para autorizar abertura de licitação."/>
    <d v="1900-01-08T22:02:00"/>
    <x v="877"/>
    <n v="-15"/>
    <s v="16:0"/>
  </r>
  <r>
    <x v="1"/>
    <s v="003819/2013"/>
    <x v="2"/>
    <s v="DG_ORIGI"/>
    <s v="DG_Atualiz"/>
    <x v="1"/>
    <x v="0"/>
    <d v="2013-07-08T14:02:00"/>
    <d v="2013-07-08T14:20:00"/>
    <s v="solicita autorização para abertura de licitação sistema de registro de preços."/>
    <d v="1899-12-30T00:18:00"/>
    <x v="293"/>
    <d v="1899-12-31T00:00:00"/>
    <s v="14:2"/>
  </r>
  <r>
    <x v="1"/>
    <s v="003819/2013"/>
    <x v="2"/>
    <s v="CLC_ORIGI"/>
    <s v="CLC_Atualiz"/>
    <x v="8"/>
    <x v="0"/>
    <d v="2013-07-08T14:20:00"/>
    <d v="2013-07-08T14:32:00"/>
    <s v="para elaborar o termo de abertura de licitação."/>
    <d v="1899-12-30T00:12:00"/>
    <x v="577"/>
    <d v="1899-12-31T00:00:00"/>
    <s v="14:20"/>
  </r>
  <r>
    <x v="1"/>
    <s v="003819/2013"/>
    <x v="2"/>
    <s v="SC_ORIGI"/>
    <s v="SC_Atualiz"/>
    <x v="9"/>
    <x v="0"/>
    <d v="2013-07-08T14:32:00"/>
    <d v="2013-07-09T16:21:00"/>
    <s v="Para emitir Termo de Abertura de Licitação - sistema de REgistro de Preços."/>
    <d v="1899-12-31T01:49:00"/>
    <x v="878"/>
    <d v="1900-01-01T00:00:00"/>
    <s v="14:32"/>
  </r>
  <r>
    <x v="1"/>
    <s v="003819/2013"/>
    <x v="2"/>
    <s v="CLC_ORIGI"/>
    <s v="CLC_Atualiz"/>
    <x v="8"/>
    <x v="0"/>
    <d v="2013-07-09T16:21:00"/>
    <d v="2013-07-09T17:38:00"/>
    <s v="TERMO DE ABERTURA DE LICITAÇÃO - RP"/>
    <d v="1899-12-30T01:17:00"/>
    <x v="267"/>
    <d v="1899-12-31T00:00:00"/>
    <s v="16:21"/>
  </r>
  <r>
    <x v="1"/>
    <s v="003819/2013"/>
    <x v="2"/>
    <s v="SLIC_ORIGI"/>
    <s v="SLIC_Atualiz"/>
    <x v="27"/>
    <x v="0"/>
    <d v="2013-07-09T17:38:00"/>
    <d v="2013-07-25T19:03:00"/>
    <s v="Para elaborar a minuta do edital."/>
    <d v="1900-01-15T01:25:00"/>
    <x v="879"/>
    <d v="1900-01-12T00:00:00"/>
    <s v="17:38"/>
  </r>
  <r>
    <x v="1"/>
    <s v="003819/2013"/>
    <x v="2"/>
    <s v="CLC_ORIGI"/>
    <s v="CLC_Atualiz"/>
    <x v="8"/>
    <x v="0"/>
    <d v="2013-07-25T19:03:00"/>
    <d v="2013-07-26T14:34:00"/>
    <s v="Para verificar com o setor solicitante de que forma será realizada a licitação (por cidade"/>
    <d v="1899-12-30T19:31:00"/>
    <x v="880"/>
    <d v="1900-01-01T00:00:00"/>
    <s v="19:3"/>
  </r>
  <r>
    <x v="1"/>
    <s v="003819/2013"/>
    <x v="2"/>
    <s v="SMCI_ORIGI"/>
    <s v="SMCI_Atualiz"/>
    <x v="49"/>
    <x v="0"/>
    <d v="2013-07-26T14:34:00"/>
    <d v="2013-07-26T17:07:00"/>
    <s v="Para informar."/>
    <d v="1899-12-30T02:33:00"/>
    <x v="881"/>
    <d v="1899-12-31T00:00:00"/>
    <s v="14:34"/>
  </r>
  <r>
    <x v="1"/>
    <s v="003819/2013"/>
    <x v="2"/>
    <s v="CLC_ORIGI"/>
    <s v="CLC_Atualiz"/>
    <x v="8"/>
    <x v="0"/>
    <d v="2013-07-26T17:07:00"/>
    <d v="2013-07-26T17:27:00"/>
    <s v="Com informação."/>
    <d v="1899-12-30T00:20:00"/>
    <x v="121"/>
    <d v="1899-12-31T00:00:00"/>
    <s v="17:7"/>
  </r>
  <r>
    <x v="1"/>
    <s v="003819/2013"/>
    <x v="2"/>
    <s v="SC_ORIGI"/>
    <s v="SC_Atualiz"/>
    <x v="9"/>
    <x v="0"/>
    <d v="2013-07-26T17:27:00"/>
    <d v="2013-07-29T14:51:00"/>
    <s v="Para adequação do termo de abertura de licitação com os valores respectivos tendo em vista"/>
    <d v="1900-01-01T21:24:00"/>
    <x v="882"/>
    <d v="1900-01-01T00:00:00"/>
    <s v="17:27"/>
  </r>
  <r>
    <x v="1"/>
    <s v="003819/2013"/>
    <x v="2"/>
    <s v="CLC_ORIGI"/>
    <s v="CLC_Atualiz"/>
    <x v="8"/>
    <x v="0"/>
    <d v="2013-07-29T14:51:00"/>
    <d v="2013-07-29T17:07:00"/>
    <s v="TERMO DE ABERTURA DE LICITAÇÃO - RP"/>
    <d v="1899-12-30T02:16:00"/>
    <x v="883"/>
    <d v="1899-12-31T00:00:00"/>
    <s v="14:51"/>
  </r>
  <r>
    <x v="1"/>
    <s v="003819/2013"/>
    <x v="2"/>
    <s v="SLIC_ORIGI"/>
    <s v="SLIC_Atualiz"/>
    <x v="27"/>
    <x v="0"/>
    <d v="2013-07-29T17:07:00"/>
    <d v="2013-08-07T19:02:00"/>
    <s v="Para elaborar a minuta do edital."/>
    <d v="1900-01-08T01:55:00"/>
    <x v="884"/>
    <n v="-17"/>
    <s v="17:7"/>
  </r>
  <r>
    <x v="1"/>
    <s v="003819/2013"/>
    <x v="2"/>
    <s v="CLC_ORIGI"/>
    <s v="CLC_Atualiz"/>
    <x v="8"/>
    <x v="0"/>
    <d v="2013-08-07T19:02:00"/>
    <d v="2013-08-07T19:44:00"/>
    <s v="Com minuta do edital e anexos para análise."/>
    <d v="1899-12-30T00:42:00"/>
    <x v="584"/>
    <d v="1899-12-31T00:00:00"/>
    <s v="19:2"/>
  </r>
  <r>
    <x v="1"/>
    <s v="003819/2013"/>
    <x v="2"/>
    <s v="CPL_ORIGI"/>
    <s v="CPL_Atualiz"/>
    <x v="11"/>
    <x v="0"/>
    <d v="2013-08-07T19:44:00"/>
    <d v="2013-08-21T19:40:00"/>
    <s v="Para análise da minuta do edital e anexos."/>
    <d v="1900-01-12T23:56:00"/>
    <x v="885"/>
    <d v="1900-01-10T00:00:00"/>
    <s v="19:44"/>
  </r>
  <r>
    <x v="1"/>
    <s v="003819/2013"/>
    <x v="2"/>
    <s v="ASSDG_ORIGI"/>
    <s v="ASSDG_Atualiz"/>
    <x v="12"/>
    <x v="0"/>
    <d v="2013-08-21T19:40:00"/>
    <d v="2013-08-23T18:06:00"/>
    <s v="para análise."/>
    <d v="1899-12-31T22:26:00"/>
    <x v="886"/>
    <d v="1900-01-02T00:00:00"/>
    <s v="19:40"/>
  </r>
  <r>
    <x v="1"/>
    <s v="003819/2013"/>
    <x v="2"/>
    <s v="SLIC_ORIGI"/>
    <s v="SLIC_Atualiz"/>
    <x v="27"/>
    <x v="0"/>
    <d v="2013-08-23T18:06:00"/>
    <d v="2013-08-23T18:22:00"/>
    <s v="Para readequar."/>
    <d v="1899-12-30T00:16:00"/>
    <x v="817"/>
    <d v="1899-12-31T00:00:00"/>
    <s v="18:6"/>
  </r>
  <r>
    <x v="1"/>
    <s v="003819/2013"/>
    <x v="2"/>
    <s v="CAA_ORIGI"/>
    <s v="CIP_Atualiz"/>
    <x v="3"/>
    <x v="1"/>
    <d v="2013-08-23T18:22:00"/>
    <d v="2013-08-26T17:03:00"/>
    <s v="Para se manifestar em relação ao documento nº 186.847/2013."/>
    <d v="1900-01-01T22:41:00"/>
    <x v="887"/>
    <d v="1900-01-01T00:00:00"/>
    <s v="18:22"/>
  </r>
  <r>
    <x v="1"/>
    <s v="003819/2013"/>
    <x v="2"/>
    <s v="SLIC_ORIGI"/>
    <s v="SLIC_Atualiz"/>
    <x v="27"/>
    <x v="0"/>
    <d v="2013-08-26T17:03:00"/>
    <d v="2013-08-26T17:15:00"/>
    <s v="análise"/>
    <d v="1899-12-30T00:12:00"/>
    <x v="443"/>
    <d v="1899-12-31T00:00:00"/>
    <s v="17:3"/>
  </r>
  <r>
    <x v="1"/>
    <s v="003819/2013"/>
    <x v="2"/>
    <s v="CLC_ORIGI"/>
    <s v="CLC_Atualiz"/>
    <x v="8"/>
    <x v="0"/>
    <d v="2013-08-26T17:15:00"/>
    <d v="2013-08-26T20:04:00"/>
    <s v="Para se manifestar quanto ao documento retro (nº 187.732/2013)."/>
    <d v="1899-12-30T02:49:00"/>
    <x v="391"/>
    <d v="1899-12-31T00:00:00"/>
    <s v="17:15"/>
  </r>
  <r>
    <x v="1"/>
    <s v="003819/2013"/>
    <x v="2"/>
    <s v="SLIC_ORIGI"/>
    <s v="SLIC_Atualiz"/>
    <x v="27"/>
    <x v="0"/>
    <d v="2013-08-26T20:04:00"/>
    <d v="2013-08-28T19:38:00"/>
    <s v="Adequação."/>
    <d v="1899-12-31T23:34:00"/>
    <x v="888"/>
    <d v="1900-01-02T00:00:00"/>
    <s v="20:4"/>
  </r>
  <r>
    <x v="1"/>
    <s v="003819/2013"/>
    <x v="2"/>
    <s v="CLC_ORIGI"/>
    <s v="CLC_Atualiz"/>
    <x v="8"/>
    <x v="0"/>
    <d v="2013-08-28T19:38:00"/>
    <d v="2013-08-28T19:55:00"/>
    <s v="Com novas minutas para análise."/>
    <d v="1899-12-30T00:17:00"/>
    <x v="539"/>
    <d v="1899-12-31T00:00:00"/>
    <s v="19:38"/>
  </r>
  <r>
    <x v="1"/>
    <s v="003819/2013"/>
    <x v="2"/>
    <s v="CPL_ORIGI"/>
    <s v="CPL_Atualiz"/>
    <x v="11"/>
    <x v="0"/>
    <d v="2013-08-28T19:55:00"/>
    <d v="2013-08-29T20:21:00"/>
    <s v="Para análise do edital e anexos com adequações."/>
    <d v="1899-12-31T00:26:00"/>
    <x v="90"/>
    <d v="1900-01-01T00:00:00"/>
    <s v="19:55"/>
  </r>
  <r>
    <x v="1"/>
    <s v="003819/2013"/>
    <x v="2"/>
    <s v="ASSDG_ORIGI"/>
    <s v="ASSDG_Atualiz"/>
    <x v="12"/>
    <x v="0"/>
    <d v="2013-08-29T20:21:00"/>
    <d v="2013-09-04T18:25:00"/>
    <s v="para análise."/>
    <d v="1900-01-04T22:04:00"/>
    <x v="889"/>
    <n v="-18"/>
    <s v="20:21"/>
  </r>
  <r>
    <x v="1"/>
    <s v="003819/2013"/>
    <x v="2"/>
    <s v="SLIC_ORIGI"/>
    <s v="SLIC_Atualiz"/>
    <x v="27"/>
    <x v="0"/>
    <d v="2013-09-04T18:25:00"/>
    <d v="2013-09-13T15:23:00"/>
    <s v="Com a análise da minuta do edital de licitação e seus anexos."/>
    <d v="1900-01-07T20:58:00"/>
    <x v="890"/>
    <d v="1900-01-07T00:00:00"/>
    <s v="18:25"/>
  </r>
  <r>
    <x v="1"/>
    <s v="003819/2013"/>
    <x v="2"/>
    <s v="CPL_ORIGI"/>
    <s v="CPL_Atualiz"/>
    <x v="11"/>
    <x v="0"/>
    <d v="2013-09-13T15:23:00"/>
    <d v="2013-09-13T18:47:00"/>
    <s v="Para assinaturas do edital. Informando que não houve manifestação de interesse na IRP 05/13 (doc"/>
    <d v="1899-12-30T03:24:00"/>
    <x v="891"/>
    <d v="1899-12-31T00:00:00"/>
    <s v="15:23"/>
  </r>
  <r>
    <x v="1"/>
    <s v="003819/2013"/>
    <x v="2"/>
    <s v="SLIC_ORIGI"/>
    <s v="SLIC_Atualiz"/>
    <x v="27"/>
    <x v="0"/>
    <d v="2013-09-13T18:47:00"/>
    <d v="2013-09-16T15:01:00"/>
    <s v="Edital assinado"/>
    <d v="1900-01-01T20:14:00"/>
    <x v="892"/>
    <d v="1900-01-01T00:00:00"/>
    <s v="18:47"/>
  </r>
  <r>
    <x v="1"/>
    <s v="003819/2013"/>
    <x v="2"/>
    <s v="CPL_ORIGI"/>
    <s v="CPL_Atualiz"/>
    <x v="11"/>
    <x v="0"/>
    <d v="2013-09-16T15:01:00"/>
    <d v="2013-11-05T16:41:00"/>
    <s v="Para aguardar a abertura do certame."/>
    <d v="1900-02-18T01:40:00"/>
    <x v="893"/>
    <n v="-8"/>
    <s v="15:1"/>
  </r>
  <r>
    <x v="1"/>
    <s v="003819/2013"/>
    <x v="2"/>
    <s v="ASSDG_ORIGI"/>
    <s v="ASSDG_Atualiz"/>
    <x v="12"/>
    <x v="0"/>
    <d v="2013-11-05T16:41:00"/>
    <d v="2013-11-05T19:59:00"/>
    <s v="Para análise"/>
    <d v="1899-12-30T03:18:00"/>
    <x v="709"/>
    <d v="1899-12-31T00:00:00"/>
    <s v="16:41"/>
  </r>
  <r>
    <x v="1"/>
    <s v="003819/2013"/>
    <x v="2"/>
    <s v="DG_ORIGI"/>
    <s v="DG_Atualiz"/>
    <x v="1"/>
    <x v="0"/>
    <d v="2013-11-05T19:59:00"/>
    <d v="2013-11-06T15:48:00"/>
    <s v="Com o parecer, para apreciação."/>
    <d v="1899-12-30T19:49:00"/>
    <x v="894"/>
    <d v="1900-01-01T00:00:00"/>
    <s v="19:59"/>
  </r>
  <r>
    <x v="1"/>
    <s v="003819/2013"/>
    <x v="2"/>
    <s v="CPL_ORIGI"/>
    <s v="CPL_Atualiz"/>
    <x v="11"/>
    <x v="0"/>
    <d v="2013-11-06T15:48:00"/>
    <d v="2013-12-05T16:10:00"/>
    <s v="para providências."/>
    <d v="1900-01-28T00:22:00"/>
    <x v="895"/>
    <n v="-2"/>
    <s v="15:48"/>
  </r>
  <r>
    <x v="1"/>
    <s v="003819/2013"/>
    <x v="2"/>
    <s v="ASSDG_ORIGI"/>
    <s v="ASSDG_Atualiz"/>
    <x v="12"/>
    <x v="0"/>
    <d v="2013-12-05T16:10:00"/>
    <d v="2013-12-11T20:51:00"/>
    <s v="Para análise e homologação"/>
    <d v="1900-01-05T04:41:00"/>
    <x v="896"/>
    <d v="1900-01-04T00:00:00"/>
    <s v="16:10"/>
  </r>
  <r>
    <x v="1"/>
    <s v="003819/2013"/>
    <x v="2"/>
    <s v="DG_ORIGI"/>
    <s v="DG_Atualiz"/>
    <x v="1"/>
    <x v="0"/>
    <d v="2013-12-11T20:51:00"/>
    <d v="2013-12-12T20:07:00"/>
    <s v="Com o parecer, para apreciação."/>
    <d v="1899-12-30T23:16:00"/>
    <x v="897"/>
    <d v="1900-01-01T00:00:00"/>
    <s v="20:51"/>
  </r>
  <r>
    <x v="1"/>
    <s v="003819/2013"/>
    <x v="2"/>
    <s v="SECADM_ORIGI"/>
    <s v="SECADM_Atualiz"/>
    <x v="4"/>
    <x v="0"/>
    <d v="2013-12-12T20:07:00"/>
    <d v="2013-12-16T16:10:00"/>
    <s v="À Secretaria de Administração."/>
    <d v="1900-01-02T20:03:00"/>
    <x v="898"/>
    <d v="1900-01-02T00:00:00"/>
    <s v="20:7"/>
  </r>
  <r>
    <x v="1"/>
    <s v="003819/2013"/>
    <x v="2"/>
    <s v="CAA_ORIGI"/>
    <s v="CIP_Atualiz"/>
    <x v="3"/>
    <x v="1"/>
    <d v="2013-12-16T16:10:00"/>
    <d v="2013-12-16T16:44:00"/>
    <s v="Solicita-se encaminhar aos gestores da contratação, SMCI, para anexar a ata de registro de preços."/>
    <d v="1899-12-30T00:34:00"/>
    <x v="899"/>
    <d v="1899-12-31T00:00:00"/>
    <s v="16:10"/>
  </r>
  <r>
    <x v="1"/>
    <s v="003819/2013"/>
    <x v="2"/>
    <s v="SMCI_ORIGI"/>
    <s v="SMCI_Atualiz"/>
    <x v="49"/>
    <x v="0"/>
    <d v="2013-12-16T16:44:00"/>
    <d v="2013-12-18T12:29:00"/>
    <s v="Para as providências pertinentes   assinaturas das atas do registro de preços."/>
    <d v="1899-12-31T19:45:00"/>
    <x v="900"/>
    <d v="1900-01-02T00:00:00"/>
    <s v="16:44"/>
  </r>
  <r>
    <x v="1"/>
    <s v="003819/2013"/>
    <x v="2"/>
    <s v="DG_ORIGI"/>
    <s v="DG_Atualiz"/>
    <x v="1"/>
    <x v="0"/>
    <d v="2013-12-18T12:29:00"/>
    <d v="2013-12-18T13:59:00"/>
    <s v="Para assinatura."/>
    <d v="1899-12-30T01:30:00"/>
    <x v="35"/>
    <d v="1899-12-31T00:00:00"/>
    <s v="12:29"/>
  </r>
  <r>
    <x v="1"/>
    <s v="7017/2016"/>
    <x v="2"/>
    <s v="SMOEP_ORIGI"/>
    <s v="SMIC_Atualiz"/>
    <x v="28"/>
    <x v="1"/>
    <d v="2014-09-14T19:46:00"/>
    <d v="2014-09-23T19:46:00"/>
    <s v="-"/>
    <d v="1900-01-08T00:00:00"/>
    <x v="901"/>
    <d v="1900-01-06T00:00:00"/>
    <s v="19:46"/>
  </r>
  <r>
    <x v="1"/>
    <s v="7017/2016"/>
    <x v="2"/>
    <s v="CAA_ORIGI"/>
    <s v="CIP_Atualiz"/>
    <x v="3"/>
    <x v="1"/>
    <d v="2014-09-23T19:46:00"/>
    <d v="2014-09-24T14:22:00"/>
    <s v="Para encaminhamentos."/>
    <d v="1899-12-30T18:36:00"/>
    <x v="902"/>
    <d v="1900-01-01T00:00:00"/>
    <s v="19:46"/>
  </r>
  <r>
    <x v="1"/>
    <s v="7017/2016"/>
    <x v="2"/>
    <s v="SECADM_ORIGI"/>
    <s v="SECADM_Atualiz"/>
    <x v="4"/>
    <x v="0"/>
    <d v="2014-09-24T14:22:00"/>
    <d v="2014-09-26T15:28:00"/>
    <s v="Segue o projeto b ico pertinente ao RP de forros e divisórias."/>
    <d v="1900-01-01T01:06:00"/>
    <x v="903"/>
    <d v="1900-01-02T00:00:00"/>
    <s v="14:22"/>
  </r>
  <r>
    <x v="1"/>
    <s v="7017/2016"/>
    <x v="2"/>
    <s v="CLC_ORIGI"/>
    <s v="CLC_Atualiz"/>
    <x v="8"/>
    <x v="0"/>
    <d v="2014-09-26T15:28:00"/>
    <d v="2014-09-26T18:03:00"/>
    <s v="Para verificar orçamentos."/>
    <d v="1899-12-30T02:35:00"/>
    <x v="904"/>
    <d v="1899-12-31T00:00:00"/>
    <s v="15:28"/>
  </r>
  <r>
    <x v="1"/>
    <s v="7017/2016"/>
    <x v="2"/>
    <s v="SC_ORIGI"/>
    <s v="SC_Atualiz"/>
    <x v="9"/>
    <x v="0"/>
    <d v="2014-09-26T18:03:00"/>
    <d v="2014-11-12T12:53:00"/>
    <s v="Muito embora, intempestivo, segue para vericar orçamentos tendo em vista as justificativas apresenta"/>
    <d v="1900-02-14T18:50:00"/>
    <x v="905"/>
    <n v="-11"/>
    <s v="18:3"/>
  </r>
  <r>
    <x v="1"/>
    <s v="7017/2016"/>
    <x v="2"/>
    <s v="CLC_ORIGI"/>
    <s v="CLC_Atualiz"/>
    <x v="8"/>
    <x v="0"/>
    <d v="2014-11-12T12:53:00"/>
    <d v="2014-11-12T15:17:00"/>
    <s v="Com a informação."/>
    <d v="1899-12-30T02:24:00"/>
    <x v="603"/>
    <d v="1899-12-31T00:00:00"/>
    <s v="12:53"/>
  </r>
  <r>
    <x v="1"/>
    <s v="7017/2016"/>
    <x v="2"/>
    <s v="SC_ORIGI"/>
    <s v="SC_Atualiz"/>
    <x v="9"/>
    <x v="0"/>
    <d v="2014-11-12T15:17:00"/>
    <d v="2014-11-12T18:59:00"/>
    <s v="Para elaborar Termo de Abertura de Licitação - RP"/>
    <d v="1899-12-30T03:42:00"/>
    <x v="906"/>
    <d v="1899-12-31T00:00:00"/>
    <s v="15:17"/>
  </r>
  <r>
    <x v="1"/>
    <s v="7017/2016"/>
    <x v="2"/>
    <s v="CLC_ORIGI"/>
    <s v="CLC_Atualiz"/>
    <x v="8"/>
    <x v="0"/>
    <d v="2014-11-12T18:59:00"/>
    <d v="2014-11-12T19:56:00"/>
    <s v="Com a informação."/>
    <d v="1899-12-30T00:57:00"/>
    <x v="133"/>
    <d v="1899-12-31T00:00:00"/>
    <s v="18:59"/>
  </r>
  <r>
    <x v="1"/>
    <s v="7017/2016"/>
    <x v="2"/>
    <s v="SECADM_ORIGI"/>
    <s v="SECADM_Atualiz"/>
    <x v="4"/>
    <x v="0"/>
    <d v="2014-11-12T19:56:00"/>
    <d v="2014-11-12T21:05:00"/>
    <s v="Par autorizar o termo de abertura de licitação pelo sistema de RP"/>
    <d v="1899-12-30T01:09:00"/>
    <x v="630"/>
    <d v="1899-12-31T00:00:00"/>
    <s v="19:56"/>
  </r>
  <r>
    <x v="1"/>
    <s v="7017/2016"/>
    <x v="2"/>
    <s v="CLC_ORIGI"/>
    <s v="CLC_Atualiz"/>
    <x v="8"/>
    <x v="0"/>
    <d v="2014-11-12T21:05:00"/>
    <d v="2014-11-13T17:47:00"/>
    <s v="elaboração da respectiva minuta de edital"/>
    <d v="1899-12-30T20:42:00"/>
    <x v="580"/>
    <d v="1900-01-01T00:00:00"/>
    <s v="21:5"/>
  </r>
  <r>
    <x v="1"/>
    <s v="7017/2016"/>
    <x v="2"/>
    <s v="SLIC_ORIGI"/>
    <s v="SLIC_Atualiz"/>
    <x v="27"/>
    <x v="0"/>
    <d v="2014-11-13T17:47:00"/>
    <d v="2014-11-19T19:11:00"/>
    <s v="Para elaboração de minuta de edital de licitação na modalidade Pregão Eletrônico, pelo SRP"/>
    <d v="1900-01-05T01:24:00"/>
    <x v="907"/>
    <d v="1900-01-04T00:00:00"/>
    <s v="17:47"/>
  </r>
  <r>
    <x v="1"/>
    <s v="7017/2016"/>
    <x v="2"/>
    <s v="CLC_ORIGI"/>
    <s v="CLC_Atualiz"/>
    <x v="8"/>
    <x v="0"/>
    <d v="2014-11-19T19:11:00"/>
    <d v="2014-11-19T19:18:00"/>
    <s v="Para análise e encaminhamento."/>
    <d v="1899-12-30T00:07:00"/>
    <x v="437"/>
    <d v="1899-12-31T00:00:00"/>
    <s v="19:11"/>
  </r>
  <r>
    <x v="1"/>
    <s v="7017/2016"/>
    <x v="2"/>
    <s v="SECADM_ORIGI"/>
    <s v="SECADM_Atualiz"/>
    <x v="4"/>
    <x v="0"/>
    <d v="2014-11-19T19:18:00"/>
    <d v="2014-11-19T19:41:00"/>
    <s v="Encaminhamos minutas de editais para licitação:"/>
    <d v="1899-12-30T00:23:00"/>
    <x v="474"/>
    <d v="1899-12-31T00:00:00"/>
    <s v="19:18"/>
  </r>
  <r>
    <x v="1"/>
    <s v="7017/2016"/>
    <x v="2"/>
    <s v="CPL_ORIGI"/>
    <s v="CPL_Atualiz"/>
    <x v="11"/>
    <x v="0"/>
    <d v="2014-11-19T19:41:00"/>
    <d v="2014-11-20T19:29:00"/>
    <s v="análise da minuta de edital"/>
    <d v="1899-12-30T23:48:00"/>
    <x v="908"/>
    <d v="1900-01-01T00:00:00"/>
    <s v="19:41"/>
  </r>
  <r>
    <x v="1"/>
    <s v="7017/2016"/>
    <x v="2"/>
    <s v="ASSDG_ORIGI"/>
    <s v="ASSDG_Atualiz"/>
    <x v="12"/>
    <x v="0"/>
    <d v="2014-11-20T19:29:00"/>
    <d v="2014-11-21T15:51:00"/>
    <s v="para análise."/>
    <d v="1899-12-30T20:22:00"/>
    <x v="640"/>
    <d v="1900-01-01T00:00:00"/>
    <s v="19:29"/>
  </r>
  <r>
    <x v="1"/>
    <s v="7017/2016"/>
    <x v="2"/>
    <s v="DG_ORIGI"/>
    <s v="DG_Atualiz"/>
    <x v="1"/>
    <x v="0"/>
    <d v="2014-11-21T15:51:00"/>
    <d v="2014-11-21T16:55:00"/>
    <s v="Para apreciação."/>
    <d v="1899-12-30T01:04:00"/>
    <x v="638"/>
    <d v="1899-12-31T00:00:00"/>
    <s v="15:51"/>
  </r>
  <r>
    <x v="1"/>
    <s v="7017/2016"/>
    <x v="2"/>
    <s v="SLIC_ORIGI"/>
    <s v="SLIC_Atualiz"/>
    <x v="27"/>
    <x v="0"/>
    <d v="2014-11-21T16:55:00"/>
    <d v="2014-12-01T12:54:00"/>
    <s v="À Seção de Licitações."/>
    <d v="1900-01-08T19:59:00"/>
    <x v="909"/>
    <n v="-13"/>
    <s v="16:55"/>
  </r>
  <r>
    <x v="1"/>
    <s v="7017/2016"/>
    <x v="2"/>
    <s v="CPL_ORIGI"/>
    <s v="CPL_Atualiz"/>
    <x v="11"/>
    <x v="0"/>
    <d v="2014-12-01T12:54:00"/>
    <d v="2014-12-01T15:40:00"/>
    <s v="Para assinatura."/>
    <d v="1899-12-30T02:46:00"/>
    <x v="296"/>
    <d v="1899-12-31T00:00:00"/>
    <s v="12:54"/>
  </r>
  <r>
    <x v="1"/>
    <s v="7017/2016"/>
    <x v="2"/>
    <s v="SLIC_ORIGI"/>
    <s v="SLIC_Atualiz"/>
    <x v="27"/>
    <x v="0"/>
    <d v="2014-12-01T15:40:00"/>
    <d v="2014-12-02T13:20:00"/>
    <s v="Edital asisnado."/>
    <d v="1899-12-30T21:40:00"/>
    <x v="910"/>
    <d v="1900-01-01T00:00:00"/>
    <s v="15:40"/>
  </r>
  <r>
    <x v="1"/>
    <s v="7017/2016"/>
    <x v="2"/>
    <s v="CPL_ORIGI"/>
    <s v="CPL_Atualiz"/>
    <x v="11"/>
    <x v="0"/>
    <d v="2014-12-02T13:20:00"/>
    <d v="2014-12-17T16:53:00"/>
    <s v="Para aguardar a abertura do certame."/>
    <d v="1900-01-14T03:33:00"/>
    <x v="911"/>
    <d v="1900-01-10T00:00:00"/>
    <s v="13:20"/>
  </r>
  <r>
    <x v="1"/>
    <s v="7017/2016"/>
    <x v="2"/>
    <s v="CMP_ORIGI"/>
    <s v="CMP_Atualiz"/>
    <x v="36"/>
    <x v="0"/>
    <d v="2014-12-17T16:53:00"/>
    <d v="2014-12-17T17:37:00"/>
    <s v="para informar"/>
    <d v="1899-12-30T00:44:00"/>
    <x v="912"/>
    <d v="1899-12-31T00:00:00"/>
    <s v="16:53"/>
  </r>
  <r>
    <x v="1"/>
    <s v="7017/2016"/>
    <x v="2"/>
    <s v="SMOEP_ORIGI"/>
    <s v="SMIC_Atualiz"/>
    <x v="28"/>
    <x v="1"/>
    <d v="2014-12-17T17:37:00"/>
    <d v="2014-12-17T18:51:00"/>
    <s v="Para Informar"/>
    <d v="1899-12-30T01:14:00"/>
    <x v="416"/>
    <d v="1899-12-31T00:00:00"/>
    <s v="17:37"/>
  </r>
  <r>
    <x v="1"/>
    <s v="7017/2016"/>
    <x v="2"/>
    <s v="CPL_ORIGI"/>
    <s v="CPL_Atualiz"/>
    <x v="11"/>
    <x v="0"/>
    <d v="2014-12-17T18:51:00"/>
    <d v="2014-12-23T16:35:00"/>
    <s v="Com a informação."/>
    <d v="1900-01-04T21:44:00"/>
    <x v="913"/>
    <d v="1900-01-01T00:00:00"/>
    <s v="18:51"/>
  </r>
  <r>
    <x v="1"/>
    <s v="7017/2016"/>
    <x v="2"/>
    <s v="ASSDG_ORIGI"/>
    <s v="ASSDG_Atualiz"/>
    <x v="12"/>
    <x v="0"/>
    <d v="2014-12-23T16:35:00"/>
    <d v="2014-12-23T16:55:00"/>
    <s v="Para análise e homologação"/>
    <d v="1899-12-30T00:20:00"/>
    <x v="121"/>
    <d v="1899-12-30T00:00:00"/>
    <s v="16:35"/>
  </r>
  <r>
    <x v="1"/>
    <s v="7017/2016"/>
    <x v="2"/>
    <s v="DG_ORIGI"/>
    <s v="DG_Atualiz"/>
    <x v="1"/>
    <x v="0"/>
    <d v="2014-12-23T16:55:00"/>
    <d v="2014-12-23T17:54:00"/>
    <s v="Para apreciação."/>
    <d v="1899-12-30T00:59:00"/>
    <x v="625"/>
    <d v="1899-12-30T00:00:00"/>
    <s v="16:55"/>
  </r>
  <r>
    <x v="1"/>
    <s v="7017/2016"/>
    <x v="2"/>
    <s v="SMOEP_ORIGI"/>
    <s v="SMIC_Atualiz"/>
    <x v="28"/>
    <x v="1"/>
    <d v="2014-12-23T17:54:00"/>
    <d v="2014-12-23T18:06:00"/>
    <s v="para anexar a ata"/>
    <d v="1899-12-30T00:12:00"/>
    <x v="443"/>
    <d v="1899-12-30T00:00:00"/>
    <s v="17:54"/>
  </r>
  <r>
    <x v="1"/>
    <s v="7017/2016"/>
    <x v="2"/>
    <s v="GABDG_ORIGI"/>
    <s v="GABDG_Atualiz"/>
    <x v="55"/>
    <x v="0"/>
    <d v="2014-12-23T18:06:00"/>
    <d v="2014-12-23T18:36:00"/>
    <s v="Para assinatura na Ata de Registro de Preços."/>
    <d v="1899-12-30T00:30:00"/>
    <x v="419"/>
    <d v="1899-12-30T00:00:00"/>
    <s v="18:6"/>
  </r>
  <r>
    <x v="1"/>
    <s v="7017/2016"/>
    <x v="2"/>
    <s v="CPL_ORIGI"/>
    <s v="CPL_Atualiz"/>
    <x v="11"/>
    <x v="0"/>
    <d v="2014-12-23T18:36:00"/>
    <d v="2014-12-26T11:46:00"/>
    <s v="Ata assinada."/>
    <d v="1900-01-01T17:10:00"/>
    <x v="914"/>
    <d v="1899-12-30T00:00:00"/>
    <s v="18:36"/>
  </r>
  <r>
    <x v="0"/>
    <s v="7515/2015"/>
    <x v="1"/>
    <s v="SST_ORIGI"/>
    <s v="ST_Atualiz"/>
    <x v="56"/>
    <x v="1"/>
    <d v="2015-10-22T18:41:00"/>
    <d v="2015-11-03T18:41:00"/>
    <s v="-"/>
    <d v="1900-01-11T00:00:00"/>
    <x v="915"/>
    <n v="-14"/>
    <s v="18:41"/>
  </r>
  <r>
    <x v="0"/>
    <s v="7515/2015"/>
    <x v="1"/>
    <s v="CAA_ORIGI"/>
    <s v="CIP_Atualiz"/>
    <x v="3"/>
    <x v="1"/>
    <d v="2015-11-03T18:41:00"/>
    <d v="2015-11-04T17:16:00"/>
    <s v="Para análise e encaminhamento"/>
    <d v="1899-12-30T22:35:00"/>
    <x v="863"/>
    <d v="1900-01-01T00:00:00"/>
    <s v="18:41"/>
  </r>
  <r>
    <x v="0"/>
    <s v="7515/2015"/>
    <x v="1"/>
    <s v="SECADM_ORIGI"/>
    <s v="SECADM_Atualiz"/>
    <x v="4"/>
    <x v="0"/>
    <d v="2015-11-04T17:16:00"/>
    <d v="2015-11-17T15:27:00"/>
    <s v="Para licitação"/>
    <d v="1900-01-11T22:11:00"/>
    <x v="916"/>
    <d v="1900-01-09T00:00:00"/>
    <s v="17:16"/>
  </r>
  <r>
    <x v="0"/>
    <s v="7515/2015"/>
    <x v="1"/>
    <s v="CLC_ORIGI"/>
    <s v="CLC_Atualiz"/>
    <x v="8"/>
    <x v="0"/>
    <d v="2015-11-17T15:27:00"/>
    <d v="2015-11-18T19:24:00"/>
    <s v="Para procedimentos de contratação."/>
    <d v="1899-12-31T03:57:00"/>
    <x v="917"/>
    <d v="1900-01-01T00:00:00"/>
    <s v="15:27"/>
  </r>
  <r>
    <x v="0"/>
    <s v="7515/2015"/>
    <x v="1"/>
    <s v="SST_ORIGI"/>
    <s v="ST_Atualiz"/>
    <x v="56"/>
    <x v="1"/>
    <d v="2015-11-18T19:24:00"/>
    <d v="2015-11-19T16:48:00"/>
    <s v="Para juntar orçamento."/>
    <d v="1899-12-30T21:24:00"/>
    <x v="918"/>
    <d v="1900-01-01T00:00:00"/>
    <s v="19:24"/>
  </r>
  <r>
    <x v="0"/>
    <s v="7515/2015"/>
    <x v="1"/>
    <s v="SPO_ORIGI"/>
    <s v="SPO_Atualiz"/>
    <x v="5"/>
    <x v="0"/>
    <d v="2015-11-19T16:48:00"/>
    <d v="2015-11-19T16:57:00"/>
    <s v="Para as providências."/>
    <d v="1899-12-30T00:09:00"/>
    <x v="919"/>
    <d v="1899-12-31T00:00:00"/>
    <s v="16:48"/>
  </r>
  <r>
    <x v="0"/>
    <s v="7515/2015"/>
    <x v="1"/>
    <s v="SST_ORIGI"/>
    <s v="ST_Atualiz"/>
    <x v="56"/>
    <x v="1"/>
    <d v="2015-11-19T16:57:00"/>
    <d v="2015-11-19T17:18:00"/>
    <s v="Para retificar"/>
    <d v="1899-12-30T00:21:00"/>
    <x v="490"/>
    <d v="1899-12-31T00:00:00"/>
    <s v="16:57"/>
  </r>
  <r>
    <x v="0"/>
    <s v="7515/2015"/>
    <x v="1"/>
    <s v="SPO_ORIGI"/>
    <s v="SPO_Atualiz"/>
    <x v="5"/>
    <x v="0"/>
    <d v="2015-11-19T17:18:00"/>
    <d v="2015-11-19T20:07:00"/>
    <s v="Segue conforme doc. 221866/2015."/>
    <d v="1899-12-30T02:49:00"/>
    <x v="391"/>
    <d v="1899-12-31T00:00:00"/>
    <s v="17:18"/>
  </r>
  <r>
    <x v="0"/>
    <s v="7515/2015"/>
    <x v="1"/>
    <s v="CO_ORIGI"/>
    <s v="CO_Atualiz"/>
    <x v="6"/>
    <x v="0"/>
    <d v="2015-11-19T20:07:00"/>
    <d v="2015-11-20T15:58:00"/>
    <s v="Com informação"/>
    <d v="1899-12-30T19:51:00"/>
    <x v="349"/>
    <d v="1900-01-01T00:00:00"/>
    <s v="20:7"/>
  </r>
  <r>
    <x v="0"/>
    <s v="7515/2015"/>
    <x v="1"/>
    <s v="SECOFC_ORIGI"/>
    <s v="SECOFC_Atualiz"/>
    <x v="7"/>
    <x v="0"/>
    <d v="2015-11-20T15:58:00"/>
    <d v="2015-11-20T17:18:00"/>
    <s v="Para ciência e encaminhamento."/>
    <d v="1899-12-30T01:20:00"/>
    <x v="240"/>
    <d v="1899-12-31T00:00:00"/>
    <s v="15:58"/>
  </r>
  <r>
    <x v="0"/>
    <s v="7515/2015"/>
    <x v="1"/>
    <s v="CLC_ORIGI"/>
    <s v="CLC_Atualiz"/>
    <x v="8"/>
    <x v="0"/>
    <d v="2015-11-20T17:18:00"/>
    <d v="2015-11-23T21:01:00"/>
    <s v="Para demais providências."/>
    <d v="1900-01-02T03:43:00"/>
    <x v="920"/>
    <d v="1900-01-01T00:00:00"/>
    <s v="17:18"/>
  </r>
  <r>
    <x v="0"/>
    <s v="7515/2015"/>
    <x v="1"/>
    <s v="SECADM_ORIGI"/>
    <s v="SECADM_Atualiz"/>
    <x v="4"/>
    <x v="0"/>
    <d v="2015-11-23T21:01:00"/>
    <d v="2015-11-24T18:51:00"/>
    <s v="À apreciação superior."/>
    <d v="1899-12-30T21:50:00"/>
    <x v="921"/>
    <d v="1900-01-01T00:00:00"/>
    <s v="21:1"/>
  </r>
  <r>
    <x v="0"/>
    <s v="7515/2015"/>
    <x v="1"/>
    <s v="CIP_ORIGI"/>
    <s v="CIP_Atualiz"/>
    <x v="3"/>
    <x v="1"/>
    <d v="2015-11-24T18:51:00"/>
    <d v="2015-11-25T13:26:00"/>
    <s v="Segue a pedido dessa Coordenadoria para manifestar."/>
    <d v="1899-12-30T18:35:00"/>
    <x v="922"/>
    <d v="1900-01-01T00:00:00"/>
    <s v="18:51"/>
  </r>
  <r>
    <x v="0"/>
    <s v="7515/2015"/>
    <x v="1"/>
    <s v="ST_ORIGI"/>
    <s v="ST_Atualiz"/>
    <x v="56"/>
    <x v="1"/>
    <d v="2015-11-25T13:26:00"/>
    <d v="2015-11-25T16:54:00"/>
    <s v="Entende-se pela continuidade da contratação nos termos propostos no Projeto B ico, conforme fundam"/>
    <d v="1899-12-30T03:28:00"/>
    <x v="923"/>
    <d v="1899-12-31T00:00:00"/>
    <s v="13:26"/>
  </r>
  <r>
    <x v="0"/>
    <s v="7515/2015"/>
    <x v="1"/>
    <s v="CIP_ORIGI"/>
    <s v="CIP_Atualiz"/>
    <x v="3"/>
    <x v="1"/>
    <d v="2015-11-25T16:54:00"/>
    <d v="2015-11-25T18:02:00"/>
    <s v="Para conhecimento e encaminhamento."/>
    <d v="1899-12-30T01:08:00"/>
    <x v="924"/>
    <d v="1899-12-31T00:00:00"/>
    <s v="16:54"/>
  </r>
  <r>
    <x v="0"/>
    <s v="7515/2015"/>
    <x v="1"/>
    <s v="SECADM_ORIGI"/>
    <s v="SECADM_Atualiz"/>
    <x v="4"/>
    <x v="0"/>
    <d v="2015-11-25T18:02:00"/>
    <d v="2015-11-26T20:10:00"/>
    <s v="Segue com as informações"/>
    <d v="1899-12-31T02:08:00"/>
    <x v="925"/>
    <d v="1900-01-01T00:00:00"/>
    <s v="18:2"/>
  </r>
  <r>
    <x v="0"/>
    <s v="7515/2015"/>
    <x v="1"/>
    <s v="CLC_ORIGI"/>
    <s v="CLC_Atualiz"/>
    <x v="8"/>
    <x v="0"/>
    <d v="2015-11-26T20:10:00"/>
    <d v="2015-11-27T15:35:00"/>
    <s v="Segue para dar prosseguimento á contratação cuja informações complementares foram juntadas nos docum"/>
    <d v="1899-12-30T19:25:00"/>
    <x v="926"/>
    <d v="1900-01-01T00:00:00"/>
    <s v="20:10"/>
  </r>
  <r>
    <x v="0"/>
    <s v="7515/2015"/>
    <x v="1"/>
    <s v="SC_ORIGI"/>
    <s v="SC_Atualiz"/>
    <x v="9"/>
    <x v="0"/>
    <d v="2015-11-27T15:35:00"/>
    <d v="2015-12-02T18:56:00"/>
    <s v="Para elaborar Termo de Abertura de Licitação."/>
    <d v="1900-01-04T03:21:00"/>
    <x v="927"/>
    <n v="-12"/>
    <s v="15:35"/>
  </r>
  <r>
    <x v="0"/>
    <s v="7515/2015"/>
    <x v="1"/>
    <s v="SPO_ORIGI"/>
    <s v="SPO_Atualiz"/>
    <x v="5"/>
    <x v="0"/>
    <d v="2015-12-02T18:56:00"/>
    <d v="2015-12-02T19:24:00"/>
    <s v="À PEDIDO."/>
    <d v="1899-12-30T00:28:00"/>
    <x v="928"/>
    <d v="1899-12-31T00:00:00"/>
    <s v="18:56"/>
  </r>
  <r>
    <x v="0"/>
    <s v="7515/2015"/>
    <x v="1"/>
    <s v="SC_ORIGI"/>
    <s v="SC_Atualiz"/>
    <x v="9"/>
    <x v="0"/>
    <d v="2015-12-02T19:24:00"/>
    <d v="2015-12-03T14:41:00"/>
    <s v="Em devolução, com a adequação do pedido, conforme solicitação do setor requisitante."/>
    <d v="1899-12-30T19:17:00"/>
    <x v="588"/>
    <d v="1900-01-01T00:00:00"/>
    <s v="19:24"/>
  </r>
  <r>
    <x v="0"/>
    <s v="7515/2015"/>
    <x v="1"/>
    <s v="CLC_ORIGI"/>
    <s v="CLC_Atualiz"/>
    <x v="8"/>
    <x v="0"/>
    <d v="2015-12-03T14:41:00"/>
    <d v="2015-12-03T16:02:00"/>
    <s v="Segue o Termo de Abertura de Licitação no documento 234.604/2015."/>
    <d v="1899-12-30T01:21:00"/>
    <x v="287"/>
    <d v="1899-12-31T00:00:00"/>
    <s v="14:41"/>
  </r>
  <r>
    <x v="0"/>
    <s v="7515/2015"/>
    <x v="1"/>
    <s v="SECADM_ORIGI"/>
    <s v="SECADM_Atualiz"/>
    <x v="4"/>
    <x v="0"/>
    <d v="2015-12-03T16:02:00"/>
    <d v="2015-12-03T18:01:00"/>
    <s v="Para autorizar a abertura de Licitação."/>
    <d v="1899-12-30T01:59:00"/>
    <x v="337"/>
    <d v="1899-12-31T00:00:00"/>
    <s v="16:2"/>
  </r>
  <r>
    <x v="0"/>
    <s v="7515/2015"/>
    <x v="1"/>
    <s v="CLC_ORIGI"/>
    <s v="CLC_Atualiz"/>
    <x v="8"/>
    <x v="0"/>
    <d v="2015-12-03T18:01:00"/>
    <d v="2015-12-07T17:44:00"/>
    <s v="elaborar minuta de edital"/>
    <d v="1900-01-02T23:43:00"/>
    <x v="929"/>
    <d v="1900-01-02T00:00:00"/>
    <s v="18:1"/>
  </r>
  <r>
    <x v="0"/>
    <s v="7515/2015"/>
    <x v="1"/>
    <s v="SLIC_ORIGI"/>
    <s v="SLIC_Atualiz"/>
    <x v="27"/>
    <x v="0"/>
    <d v="2015-12-07T17:44:00"/>
    <d v="2015-12-23T15:42:00"/>
    <s v="Para elaborar a minuta do edital. À seção de Contratos Para minutar contrato."/>
    <d v="1900-01-14T21:58:00"/>
    <x v="930"/>
    <d v="1900-01-08T00:00:00"/>
    <s v="17:44"/>
  </r>
  <r>
    <x v="0"/>
    <s v="7515/2015"/>
    <x v="1"/>
    <s v="SCON_ORIGI"/>
    <s v="SCON_Atualiz"/>
    <x v="10"/>
    <x v="0"/>
    <d v="2015-12-23T15:42:00"/>
    <d v="2015-12-30T16:54:00"/>
    <s v="Para elaboração da minuta contratual."/>
    <d v="1900-01-06T01:12:00"/>
    <x v="931"/>
    <d v="1899-12-30T00:00:00"/>
    <s v="15:42"/>
  </r>
  <r>
    <x v="0"/>
    <s v="7515/2015"/>
    <x v="1"/>
    <s v="SLIC_ORIGI"/>
    <s v="SLIC_Atualiz"/>
    <x v="27"/>
    <x v="0"/>
    <d v="2015-12-30T16:54:00"/>
    <d v="2015-12-30T16:59:00"/>
    <s v="Anexada minuta do contrato em campo próprio. Após, à CLC para análise."/>
    <d v="1899-12-30T00:05:00"/>
    <x v="92"/>
    <d v="1899-12-30T00:00:00"/>
    <s v="16:54"/>
  </r>
  <r>
    <x v="0"/>
    <s v="7515/2015"/>
    <x v="1"/>
    <s v="CLC_ORIGI"/>
    <s v="CLC_Atualiz"/>
    <x v="8"/>
    <x v="0"/>
    <d v="2015-12-30T16:59:00"/>
    <d v="2015-12-30T17:27:00"/>
    <s v="Para análise da minuta do edital e seus anexos."/>
    <d v="1899-12-30T00:28:00"/>
    <x v="928"/>
    <d v="1899-12-30T00:00:00"/>
    <s v="16:59"/>
  </r>
  <r>
    <x v="0"/>
    <s v="7515/2015"/>
    <x v="1"/>
    <s v="SECADM_ORIGI"/>
    <s v="SECADM_Atualiz"/>
    <x v="4"/>
    <x v="0"/>
    <d v="2015-12-30T17:27:00"/>
    <d v="2016-01-07T15:28:00"/>
    <s v="Para análise minutas do Edital e Contrato."/>
    <d v="1900-01-06T22:01:00"/>
    <x v="932"/>
    <d v="1900-08-04T00:00:00"/>
    <s v="17:27"/>
  </r>
  <r>
    <x v="0"/>
    <s v="7515/2015"/>
    <x v="1"/>
    <s v="CPL_ORIGI"/>
    <s v="CPL_Atualiz"/>
    <x v="11"/>
    <x v="0"/>
    <d v="2016-01-07T15:28:00"/>
    <d v="2016-01-08T18:01:00"/>
    <s v="De acordo com a minuta do Edital e seus anexos. Segue para análise dessa CPL e demais encaminhamen"/>
    <d v="1899-12-31T02:33:00"/>
    <x v="933"/>
    <d v="1900-01-01T00:00:00"/>
    <s v="15:28"/>
  </r>
  <r>
    <x v="0"/>
    <s v="7515/2015"/>
    <x v="1"/>
    <s v="ASSDG_ORIGI"/>
    <s v="ASSDG_Atualiz"/>
    <x v="12"/>
    <x v="0"/>
    <d v="2016-01-08T18:01:00"/>
    <d v="2016-01-11T15:45:00"/>
    <s v="Analisada a minuta do edital"/>
    <d v="1900-01-01T21:44:00"/>
    <x v="934"/>
    <d v="1900-01-01T00:00:00"/>
    <s v="18:1"/>
  </r>
  <r>
    <x v="0"/>
    <s v="7515/2015"/>
    <x v="1"/>
    <s v="CFIC_ORIGI"/>
    <s v="CFIC_Atualiz"/>
    <x v="31"/>
    <x v="0"/>
    <d v="2016-01-11T15:45:00"/>
    <d v="2016-01-12T16:02:00"/>
    <s v="Para manifestação."/>
    <d v="1899-12-31T00:17:00"/>
    <x v="935"/>
    <d v="1900-01-01T00:00:00"/>
    <s v="15:45"/>
  </r>
  <r>
    <x v="0"/>
    <s v="7515/2015"/>
    <x v="1"/>
    <s v="SACONT_ORIGI"/>
    <s v="SACONT_Atualiz"/>
    <x v="21"/>
    <x v="0"/>
    <d v="2016-01-12T16:02:00"/>
    <d v="2016-01-12T17:05:00"/>
    <s v="Para análise e posicionamento"/>
    <d v="1899-12-30T01:03:00"/>
    <x v="64"/>
    <d v="1899-12-31T00:00:00"/>
    <s v="16:2"/>
  </r>
  <r>
    <x v="0"/>
    <s v="7515/2015"/>
    <x v="1"/>
    <s v="ACFIC_ORIGI"/>
    <s v="ACFIC_Atualiz"/>
    <x v="22"/>
    <x v="0"/>
    <d v="2016-01-12T17:05:00"/>
    <d v="2016-01-12T18:52:00"/>
    <s v="Para posicionamento"/>
    <d v="1899-12-30T01:47:00"/>
    <x v="307"/>
    <d v="1899-12-31T00:00:00"/>
    <s v="17:5"/>
  </r>
  <r>
    <x v="0"/>
    <s v="7515/2015"/>
    <x v="1"/>
    <s v="SLIC_ORIGI"/>
    <s v="SLIC_Atualiz"/>
    <x v="27"/>
    <x v="0"/>
    <d v="2016-01-12T18:52:00"/>
    <d v="2016-01-14T14:26:00"/>
    <s v="Para providências"/>
    <d v="1899-12-31T19:34:00"/>
    <x v="418"/>
    <d v="1900-01-02T00:00:00"/>
    <s v="18:52"/>
  </r>
  <r>
    <x v="0"/>
    <s v="7515/2015"/>
    <x v="1"/>
    <s v="SCON_ORIGI"/>
    <s v="SCON_Atualiz"/>
    <x v="10"/>
    <x v="0"/>
    <d v="2016-01-14T14:26:00"/>
    <d v="2016-01-14T19:11:00"/>
    <s v="Para adequações da Minuta do Contrato."/>
    <d v="1899-12-30T04:45:00"/>
    <x v="936"/>
    <d v="1899-12-31T00:00:00"/>
    <s v="14:26"/>
  </r>
  <r>
    <x v="0"/>
    <s v="7515/2015"/>
    <x v="1"/>
    <s v="SLIC_ORIGI"/>
    <s v="SLIC_Atualiz"/>
    <x v="27"/>
    <x v="0"/>
    <d v="2016-01-14T19:11:00"/>
    <d v="2016-01-15T17:15:00"/>
    <s v="Minuta do contrato adequada e anexada em campo próprio."/>
    <d v="1899-12-30T22:04:00"/>
    <x v="937"/>
    <d v="1900-01-01T00:00:00"/>
    <s v="19:11"/>
  </r>
  <r>
    <x v="0"/>
    <s v="7515/2015"/>
    <x v="1"/>
    <s v="CLC_ORIGI"/>
    <s v="CLC_Atualiz"/>
    <x v="8"/>
    <x v="0"/>
    <d v="2016-01-15T17:15:00"/>
    <d v="2016-01-15T17:23:00"/>
    <s v="Para análise."/>
    <d v="1899-12-30T00:08:00"/>
    <x v="312"/>
    <d v="1899-12-31T00:00:00"/>
    <s v="17:15"/>
  </r>
  <r>
    <x v="0"/>
    <s v="7515/2015"/>
    <x v="1"/>
    <s v="SLIC_ORIGI"/>
    <s v="SLIC_Atualiz"/>
    <x v="27"/>
    <x v="0"/>
    <d v="2016-01-15T17:23:00"/>
    <d v="2016-01-15T17:51:00"/>
    <s v="."/>
    <d v="1899-12-30T00:28:00"/>
    <x v="928"/>
    <d v="1899-12-31T00:00:00"/>
    <s v="17:23"/>
  </r>
  <r>
    <x v="0"/>
    <s v="7515/2015"/>
    <x v="1"/>
    <s v="CLC_ORIGI"/>
    <s v="CLC_Atualiz"/>
    <x v="8"/>
    <x v="0"/>
    <d v="2016-01-15T17:51:00"/>
    <d v="2016-01-18T14:56:00"/>
    <s v="Para análise e encaminhamento."/>
    <d v="1900-01-01T21:05:00"/>
    <x v="938"/>
    <d v="1900-01-01T00:00:00"/>
    <s v="17:51"/>
  </r>
  <r>
    <x v="0"/>
    <s v="7515/2015"/>
    <x v="1"/>
    <s v="SECADM_ORIGI"/>
    <s v="SECADM_Atualiz"/>
    <x v="4"/>
    <x v="0"/>
    <d v="2016-01-18T14:56:00"/>
    <d v="2016-01-18T17:45:00"/>
    <s v="Submetemos à apreciação superior."/>
    <d v="1899-12-30T02:49:00"/>
    <x v="939"/>
    <d v="1899-12-31T00:00:00"/>
    <s v="14:56"/>
  </r>
  <r>
    <x v="0"/>
    <s v="7515/2015"/>
    <x v="1"/>
    <s v="CPL_ORIGI"/>
    <s v="CPL_Atualiz"/>
    <x v="11"/>
    <x v="0"/>
    <d v="2016-01-18T17:45:00"/>
    <d v="2016-01-19T16:50:00"/>
    <s v="De acordo com a minuta do edital e seus anexos. Segue para análise dessa CPL e demais encaminhamen"/>
    <d v="1899-12-30T23:05:00"/>
    <x v="940"/>
    <d v="1900-01-01T00:00:00"/>
    <s v="17:45"/>
  </r>
  <r>
    <x v="0"/>
    <s v="7515/2015"/>
    <x v="1"/>
    <s v="ASSDG_ORIGI"/>
    <s v="ASSDG_Atualiz"/>
    <x v="12"/>
    <x v="0"/>
    <d v="2016-01-19T16:50:00"/>
    <d v="2016-01-20T14:40:00"/>
    <s v="Analisada a minuta do edital"/>
    <d v="1899-12-30T21:50:00"/>
    <x v="921"/>
    <d v="1900-01-01T00:00:00"/>
    <s v="16:50"/>
  </r>
  <r>
    <x v="0"/>
    <s v="7515/2015"/>
    <x v="1"/>
    <s v="DG_ORIGI"/>
    <s v="DG_Atualiz"/>
    <x v="1"/>
    <x v="0"/>
    <d v="2016-01-20T14:40:00"/>
    <d v="2016-01-20T16:25:00"/>
    <s v="Para apreciação."/>
    <d v="1899-12-30T01:45:00"/>
    <x v="807"/>
    <d v="1899-12-31T00:00:00"/>
    <s v="14:40"/>
  </r>
  <r>
    <x v="0"/>
    <s v="7515/2015"/>
    <x v="1"/>
    <s v="SLIC_ORIGI"/>
    <s v="SLIC_Atualiz"/>
    <x v="27"/>
    <x v="0"/>
    <d v="2016-01-20T16:25:00"/>
    <d v="2016-01-21T15:21:00"/>
    <s v="À Seção de Licitações."/>
    <d v="1899-12-30T22:56:00"/>
    <x v="941"/>
    <d v="1900-01-01T00:00:00"/>
    <s v="16:25"/>
  </r>
  <r>
    <x v="0"/>
    <s v="7515/2015"/>
    <x v="1"/>
    <s v="CPL_ORIGI"/>
    <s v="CPL_Atualiz"/>
    <x v="11"/>
    <x v="0"/>
    <d v="2016-01-21T15:21:00"/>
    <d v="2016-01-21T17:00:00"/>
    <s v="Para assinatura."/>
    <d v="1899-12-30T01:39:00"/>
    <x v="942"/>
    <d v="1899-12-31T00:00:00"/>
    <s v="15:21"/>
  </r>
  <r>
    <x v="0"/>
    <s v="7515/2015"/>
    <x v="1"/>
    <s v="SLIC_ORIGI"/>
    <s v="SLIC_Atualiz"/>
    <x v="27"/>
    <x v="0"/>
    <d v="2016-01-21T17:00:00"/>
    <d v="2016-01-22T15:29:00"/>
    <s v="Com o edital assinado"/>
    <d v="1899-12-30T22:29:00"/>
    <x v="943"/>
    <d v="1900-01-01T00:00:00"/>
    <s v="17:0"/>
  </r>
  <r>
    <x v="0"/>
    <s v="7515/2015"/>
    <x v="1"/>
    <s v="CPL_ORIGI"/>
    <s v="CPL_Atualiz"/>
    <x v="11"/>
    <x v="0"/>
    <d v="2016-01-22T15:29:00"/>
    <d v="2016-02-05T14:41:00"/>
    <s v="Aguardar abertura do certame."/>
    <d v="1900-01-12T23:12:00"/>
    <x v="944"/>
    <n v="-10"/>
    <s v="15:29"/>
  </r>
  <r>
    <x v="0"/>
    <s v="7515/2015"/>
    <x v="1"/>
    <s v="ASSDG_ORIGI"/>
    <s v="ASSDG_Atualiz"/>
    <x v="12"/>
    <x v="0"/>
    <d v="2016-02-05T14:41:00"/>
    <d v="2016-02-05T15:58:00"/>
    <s v="Para análise e homologação"/>
    <d v="1899-12-30T01:17:00"/>
    <x v="267"/>
    <d v="1899-12-31T00:00:00"/>
    <s v="14:41"/>
  </r>
  <r>
    <x v="0"/>
    <s v="7515/2015"/>
    <x v="1"/>
    <s v="DG_ORIGI"/>
    <s v="DG_Atualiz"/>
    <x v="1"/>
    <x v="0"/>
    <d v="2016-02-05T15:58:00"/>
    <d v="2016-02-05T19:19:00"/>
    <s v="Para apreciação."/>
    <d v="1899-12-30T03:21:00"/>
    <x v="38"/>
    <d v="1899-12-31T00:00:00"/>
    <s v="15:58"/>
  </r>
  <r>
    <x v="0"/>
    <s v="7515/2015"/>
    <x v="1"/>
    <s v="SECADM_ORIGI"/>
    <s v="SECADM_Atualiz"/>
    <x v="4"/>
    <x v="0"/>
    <d v="2016-02-05T19:19:00"/>
    <d v="2016-02-11T19:11:00"/>
    <s v="Para as providências cabíveis."/>
    <d v="1900-01-04T23:52:00"/>
    <x v="945"/>
    <d v="1900-01-02T00:00:00"/>
    <s v="19:19"/>
  </r>
  <r>
    <x v="0"/>
    <s v="7515/2015"/>
    <x v="1"/>
    <s v="SLIC_ORIGI"/>
    <s v="SLIC_Atualiz"/>
    <x v="27"/>
    <x v="0"/>
    <d v="2016-02-11T19:11:00"/>
    <d v="2016-02-12T14:19:00"/>
    <s v="Para providencias."/>
    <d v="1899-12-30T19:08:00"/>
    <x v="946"/>
    <d v="1900-01-01T00:00:00"/>
    <s v="19:11"/>
  </r>
  <r>
    <x v="0"/>
    <s v="7515/2015"/>
    <x v="1"/>
    <s v="SCON_ORIGI"/>
    <s v="SCON_Atualiz"/>
    <x v="10"/>
    <x v="0"/>
    <d v="2016-02-12T14:19:00"/>
    <d v="2016-02-12T17:28:00"/>
    <s v="Para adequações da minuta contratual."/>
    <d v="1899-12-30T03:09:00"/>
    <x v="514"/>
    <d v="1899-12-31T00:00:00"/>
    <s v="14:19"/>
  </r>
  <r>
    <x v="0"/>
    <s v="7515/2015"/>
    <x v="1"/>
    <s v="SLIC_ORIGI"/>
    <s v="SLIC_Atualiz"/>
    <x v="27"/>
    <x v="0"/>
    <d v="2016-02-12T17:28:00"/>
    <d v="2016-02-12T17:38:00"/>
    <s v="Anexada minuta do contrato readequada em campo próprio. Após, à CLC, para análise."/>
    <d v="1899-12-30T00:10:00"/>
    <x v="201"/>
    <d v="1899-12-31T00:00:00"/>
    <s v="17:28"/>
  </r>
  <r>
    <x v="0"/>
    <s v="7515/2015"/>
    <x v="1"/>
    <s v="CLC_ORIGI"/>
    <s v="CLC_Atualiz"/>
    <x v="8"/>
    <x v="0"/>
    <d v="2016-02-12T17:38:00"/>
    <d v="2016-02-15T14:31:00"/>
    <s v="Para análise da minuta do edital e seus anexos."/>
    <d v="1900-01-01T20:53:00"/>
    <x v="669"/>
    <d v="1900-01-01T00:00:00"/>
    <s v="17:38"/>
  </r>
  <r>
    <x v="0"/>
    <s v="7515/2015"/>
    <x v="1"/>
    <s v="SECADM_ORIGI"/>
    <s v="SECADM_Atualiz"/>
    <x v="4"/>
    <x v="0"/>
    <d v="2016-02-15T14:31:00"/>
    <d v="2016-02-15T15:14:00"/>
    <s v="Para análise e encaminhamento."/>
    <d v="1899-12-30T00:43:00"/>
    <x v="685"/>
    <d v="1899-12-31T00:00:00"/>
    <s v="14:31"/>
  </r>
  <r>
    <x v="0"/>
    <s v="7515/2015"/>
    <x v="1"/>
    <s v="CPL_ORIGI"/>
    <s v="CPL_Atualiz"/>
    <x v="11"/>
    <x v="0"/>
    <d v="2016-02-15T15:14:00"/>
    <d v="2016-02-16T14:08:00"/>
    <s v="De acordo com a minuta do Edital e seus anexos. Segue para análise dessa CPL e demais encaminhamento"/>
    <d v="1899-12-30T22:54:00"/>
    <x v="277"/>
    <d v="1900-01-01T00:00:00"/>
    <s v="15:14"/>
  </r>
  <r>
    <x v="0"/>
    <s v="7515/2015"/>
    <x v="1"/>
    <s v="ASSDG_ORIGI"/>
    <s v="ASSDG_Atualiz"/>
    <x v="12"/>
    <x v="0"/>
    <d v="2016-02-16T14:08:00"/>
    <d v="2016-02-24T15:32:00"/>
    <s v="Para análise e aprovação."/>
    <d v="1900-01-07T01:24:00"/>
    <x v="947"/>
    <d v="1900-01-06T00:00:00"/>
    <s v="14:8"/>
  </r>
  <r>
    <x v="0"/>
    <s v="7515/2015"/>
    <x v="1"/>
    <s v="SPO_ORIGI"/>
    <s v="SPO_Atualiz"/>
    <x v="5"/>
    <x v="0"/>
    <d v="2016-02-24T15:32:00"/>
    <d v="2016-02-25T17:29:00"/>
    <s v="A pedido."/>
    <d v="1899-12-31T01:57:00"/>
    <x v="948"/>
    <d v="1900-01-01T00:00:00"/>
    <s v="15:32"/>
  </r>
  <r>
    <x v="0"/>
    <s v="7515/2015"/>
    <x v="1"/>
    <s v="CO_ORIGI"/>
    <s v="CO_Atualiz"/>
    <x v="6"/>
    <x v="0"/>
    <d v="2016-02-25T17:29:00"/>
    <d v="2016-02-25T18:38:00"/>
    <s v="Com informação"/>
    <d v="1899-12-30T01:09:00"/>
    <x v="630"/>
    <d v="1899-12-31T00:00:00"/>
    <s v="17:29"/>
  </r>
  <r>
    <x v="0"/>
    <s v="7515/2015"/>
    <x v="1"/>
    <s v="SECOFC_ORIGI"/>
    <s v="SECOFC_Atualiz"/>
    <x v="7"/>
    <x v="0"/>
    <d v="2016-02-25T18:38:00"/>
    <d v="2016-02-26T13:21:00"/>
    <s v="Para ciência e encaminhamento."/>
    <d v="1899-12-30T18:43:00"/>
    <x v="949"/>
    <d v="1900-01-01T00:00:00"/>
    <s v="18:38"/>
  </r>
  <r>
    <x v="0"/>
    <s v="7515/2015"/>
    <x v="1"/>
    <s v="ASSDG_ORIGI"/>
    <s v="ASSDG_Atualiz"/>
    <x v="12"/>
    <x v="0"/>
    <d v="2016-02-26T13:21:00"/>
    <d v="2016-02-26T17:01:00"/>
    <s v="Com solicitação de análise."/>
    <d v="1899-12-30T03:40:00"/>
    <x v="950"/>
    <d v="1899-12-31T00:00:00"/>
    <s v="13:21"/>
  </r>
  <r>
    <x v="0"/>
    <s v="7515/2015"/>
    <x v="1"/>
    <s v="DG_ORIGI"/>
    <s v="DG_Atualiz"/>
    <x v="1"/>
    <x v="0"/>
    <d v="2016-02-26T17:01:00"/>
    <d v="2016-02-26T17:52:00"/>
    <s v="Com a análise da minuta do edital de licitação"/>
    <d v="1899-12-30T00:51:00"/>
    <x v="309"/>
    <d v="1899-12-31T00:00:00"/>
    <s v="17:1"/>
  </r>
  <r>
    <x v="0"/>
    <s v="7515/2015"/>
    <x v="1"/>
    <s v="SLIC_ORIGI"/>
    <s v="SLIC_Atualiz"/>
    <x v="27"/>
    <x v="0"/>
    <d v="2016-02-26T17:52:00"/>
    <d v="2016-02-26T18:49:00"/>
    <s v="À Seção de Licitações."/>
    <d v="1899-12-30T00:57:00"/>
    <x v="221"/>
    <d v="1899-12-31T00:00:00"/>
    <s v="17:52"/>
  </r>
  <r>
    <x v="0"/>
    <s v="7515/2015"/>
    <x v="1"/>
    <s v="CPL_ORIGI"/>
    <s v="CPL_Atualiz"/>
    <x v="11"/>
    <x v="0"/>
    <d v="2016-02-26T18:49:00"/>
    <d v="2016-02-26T19:28:00"/>
    <s v="Para assinatura do edital de licitação."/>
    <d v="1899-12-30T00:39:00"/>
    <x v="870"/>
    <d v="1899-12-31T00:00:00"/>
    <s v="18:49"/>
  </r>
  <r>
    <x v="0"/>
    <s v="7515/2015"/>
    <x v="1"/>
    <s v="SLIC_ORIGI"/>
    <s v="SLIC_Atualiz"/>
    <x v="27"/>
    <x v="0"/>
    <d v="2016-02-26T19:28:00"/>
    <d v="2016-03-01T19:12:00"/>
    <s v="Edital assinado."/>
    <d v="1900-01-02T23:44:00"/>
    <x v="951"/>
    <n v="-16"/>
    <s v="19:28"/>
  </r>
  <r>
    <x v="0"/>
    <s v="7515/2015"/>
    <x v="1"/>
    <s v="CPL_ORIGI"/>
    <s v="CPL_Atualiz"/>
    <x v="11"/>
    <x v="0"/>
    <d v="2016-03-01T19:12:00"/>
    <d v="2016-03-17T17:10:00"/>
    <s v="Aguardar o certame."/>
    <d v="1900-01-14T21:58:00"/>
    <x v="930"/>
    <d v="1900-01-12T00:00:00"/>
    <s v="19:12"/>
  </r>
  <r>
    <x v="0"/>
    <s v="7515/2015"/>
    <x v="1"/>
    <s v="ASSDG_ORIGI"/>
    <s v="ASSDG_Atualiz"/>
    <x v="12"/>
    <x v="0"/>
    <d v="2016-03-17T17:10:00"/>
    <d v="2016-03-21T13:55:00"/>
    <s v="Para análise e homologação"/>
    <d v="1900-01-02T20:45:00"/>
    <x v="952"/>
    <d v="1900-01-02T00:00:00"/>
    <s v="17:10"/>
  </r>
  <r>
    <x v="0"/>
    <s v="8751/2012 "/>
    <x v="1"/>
    <s v="CAA_ORIGI"/>
    <s v="CIP_Atualiz"/>
    <x v="3"/>
    <x v="1"/>
    <d v="2012-11-07T11:08:00"/>
    <d v="2012-11-12T11:08:00"/>
    <s v="-"/>
    <d v="1900-01-04T00:00:00"/>
    <x v="519"/>
    <d v="1900-01-03T00:00:00"/>
    <s v="11:8"/>
  </r>
  <r>
    <x v="0"/>
    <s v="8751/2012 "/>
    <x v="1"/>
    <s v="SECADM_ORIGI"/>
    <s v="SECADM_Atualiz"/>
    <x v="4"/>
    <x v="0"/>
    <d v="2012-11-12T11:08:00"/>
    <d v="2012-11-12T15:34:00"/>
    <s v="Para apreciação superior"/>
    <d v="1899-12-30T04:26:00"/>
    <x v="953"/>
    <d v="1899-12-31T00:00:00"/>
    <s v="11:8"/>
  </r>
  <r>
    <x v="0"/>
    <s v="8751/2012 "/>
    <x v="1"/>
    <s v="ACO_ORIGI"/>
    <s v="ACO_Atualiz"/>
    <x v="13"/>
    <x v="0"/>
    <d v="2012-11-12T15:34:00"/>
    <d v="2012-11-12T15:38:00"/>
    <s v="Para informar disponibilidade orçamentária."/>
    <d v="1899-12-30T00:04:00"/>
    <x v="446"/>
    <d v="1899-12-31T00:00:00"/>
    <s v="15:34"/>
  </r>
  <r>
    <x v="0"/>
    <s v="8751/2012 "/>
    <x v="1"/>
    <s v="SPO_ORIGI"/>
    <s v="SPO_Atualiz"/>
    <x v="5"/>
    <x v="0"/>
    <d v="2012-11-12T15:38:00"/>
    <d v="2012-11-14T13:50:00"/>
    <s v="Para informar."/>
    <d v="1899-12-31T22:12:00"/>
    <x v="954"/>
    <d v="1900-01-02T00:00:00"/>
    <s v="15:38"/>
  </r>
  <r>
    <x v="0"/>
    <s v="8751/2012 "/>
    <x v="1"/>
    <s v="CO_ORIGI"/>
    <s v="CO_Atualiz"/>
    <x v="6"/>
    <x v="0"/>
    <d v="2012-11-14T13:50:00"/>
    <d v="2012-11-14T14:57:00"/>
    <s v="Com a informação."/>
    <d v="1899-12-30T01:07:00"/>
    <x v="49"/>
    <d v="1899-12-31T00:00:00"/>
    <s v="13:50"/>
  </r>
  <r>
    <x v="0"/>
    <s v="8751/2012 "/>
    <x v="1"/>
    <s v="SECOFC_ORIGI"/>
    <s v="SECOFC_Atualiz"/>
    <x v="7"/>
    <x v="0"/>
    <d v="2012-11-14T14:57:00"/>
    <d v="2012-11-14T17:21:00"/>
    <s v="Para ciência e encaminhamento"/>
    <d v="1899-12-30T02:24:00"/>
    <x v="603"/>
    <d v="1899-12-31T00:00:00"/>
    <s v="14:57"/>
  </r>
  <r>
    <x v="0"/>
    <s v="8751/2012 "/>
    <x v="1"/>
    <s v="CLC_ORIGI"/>
    <s v="CLC_Atualiz"/>
    <x v="8"/>
    <x v="0"/>
    <d v="2012-11-14T17:21:00"/>
    <d v="2012-11-14T18:38:00"/>
    <s v="para providências"/>
    <d v="1899-12-30T01:17:00"/>
    <x v="267"/>
    <d v="1899-12-31T00:00:00"/>
    <s v="17:21"/>
  </r>
  <r>
    <x v="0"/>
    <s v="8751/2012 "/>
    <x v="1"/>
    <s v="SECADM_ORIGI"/>
    <s v="SECADM_Atualiz"/>
    <x v="4"/>
    <x v="0"/>
    <d v="2012-11-14T18:38:00"/>
    <d v="2012-11-14T21:15:00"/>
    <s v="Para informar."/>
    <d v="1899-12-30T02:37:00"/>
    <x v="955"/>
    <d v="1899-12-31T00:00:00"/>
    <s v="18:38"/>
  </r>
  <r>
    <x v="0"/>
    <s v="8751/2012 "/>
    <x v="1"/>
    <s v="CLC_ORIGI"/>
    <s v="CLC_Atualiz"/>
    <x v="8"/>
    <x v="0"/>
    <d v="2012-11-14T21:15:00"/>
    <d v="2012-11-15T12:39:00"/>
    <s v="Autorização para emissão do termo."/>
    <d v="1899-12-30T15:24:00"/>
    <x v="956"/>
    <d v="1899-12-31T00:00:00"/>
    <s v="21:15"/>
  </r>
  <r>
    <x v="0"/>
    <s v="8751/2012 "/>
    <x v="1"/>
    <s v="SC_ORIGI"/>
    <s v="SC_Atualiz"/>
    <x v="9"/>
    <x v="0"/>
    <d v="2012-11-15T12:39:00"/>
    <d v="2012-11-16T17:16:00"/>
    <s v="Para emitir termo de abertura de licitação com o orçamento da CAAconforme autorização da Secretaria"/>
    <d v="1899-12-31T04:37:00"/>
    <x v="957"/>
    <d v="1899-12-31T00:00:00"/>
    <s v="12:39"/>
  </r>
  <r>
    <x v="0"/>
    <s v="8751/2012 "/>
    <x v="1"/>
    <s v="CLC_ORIGI"/>
    <s v="CLC_Atualiz"/>
    <x v="8"/>
    <x v="0"/>
    <d v="2012-11-16T17:16:00"/>
    <d v="2012-11-16T17:34:00"/>
    <s v="Com a informação."/>
    <d v="1899-12-30T00:18:00"/>
    <x v="293"/>
    <d v="1899-12-31T00:00:00"/>
    <s v="17:16"/>
  </r>
  <r>
    <x v="0"/>
    <s v="8751/2012 "/>
    <x v="1"/>
    <s v="SECADM_ORIGI"/>
    <s v="SECADM_Atualiz"/>
    <x v="4"/>
    <x v="0"/>
    <d v="2012-11-16T17:34:00"/>
    <d v="2012-11-16T20:52:00"/>
    <s v="Para autorizar abertura de licitação."/>
    <d v="1899-12-30T03:18:00"/>
    <x v="709"/>
    <d v="1899-12-31T00:00:00"/>
    <s v="17:34"/>
  </r>
  <r>
    <x v="0"/>
    <s v="8751/2012 "/>
    <x v="1"/>
    <s v="DG_ORIGI"/>
    <s v="DG_Atualiz"/>
    <x v="1"/>
    <x v="0"/>
    <d v="2012-11-16T20:52:00"/>
    <d v="2012-11-19T14:17:00"/>
    <s v="Para autorização."/>
    <d v="1900-01-01T17:25:00"/>
    <x v="958"/>
    <d v="1900-01-01T00:00:00"/>
    <s v="20:52"/>
  </r>
  <r>
    <x v="0"/>
    <s v="8751/2012 "/>
    <x v="1"/>
    <s v="SLIC_ORIGI"/>
    <s v="SLIC_Atualiz"/>
    <x v="27"/>
    <x v="0"/>
    <d v="2012-11-19T14:17:00"/>
    <d v="2012-11-21T16:25:00"/>
    <s v="para elaborar minuta do Edital."/>
    <d v="1900-01-01T02:08:00"/>
    <x v="959"/>
    <d v="1900-01-02T00:00:00"/>
    <s v="14:17"/>
  </r>
  <r>
    <x v="0"/>
    <s v="8751/2012 "/>
    <x v="1"/>
    <s v="SECADM_ORIGI"/>
    <s v="SECADM_Atualiz"/>
    <x v="4"/>
    <x v="0"/>
    <d v="2012-11-21T16:25:00"/>
    <d v="2012-11-21T17:49:00"/>
    <s v="Para designação de fiscais. Após volte para feitura do edital."/>
    <d v="1899-12-30T01:24:00"/>
    <x v="960"/>
    <d v="1899-12-31T00:00:00"/>
    <s v="16:25"/>
  </r>
  <r>
    <x v="0"/>
    <s v="8751/2012 "/>
    <x v="1"/>
    <s v="SLIC_ORIGI"/>
    <s v="SLIC_Atualiz"/>
    <x v="27"/>
    <x v="0"/>
    <d v="2012-11-21T17:49:00"/>
    <d v="2012-11-22T18:39:00"/>
    <s v="Para feitura do edital. Oportunamente os gestores serão indicados."/>
    <d v="1899-12-31T00:50:00"/>
    <x v="961"/>
    <d v="1900-01-01T00:00:00"/>
    <s v="17:49"/>
  </r>
  <r>
    <x v="0"/>
    <s v="8751/2012 "/>
    <x v="1"/>
    <s v="SCON_ORIGI"/>
    <s v="SCON_Atualiz"/>
    <x v="10"/>
    <x v="0"/>
    <d v="2012-11-22T18:39:00"/>
    <d v="2012-11-23T15:05:00"/>
    <s v="Para elaborar a minuta contratual."/>
    <d v="1899-12-30T20:26:00"/>
    <x v="962"/>
    <d v="1900-01-01T00:00:00"/>
    <s v="18:39"/>
  </r>
  <r>
    <x v="0"/>
    <s v="8751/2012 "/>
    <x v="1"/>
    <s v="CLC_ORIGI"/>
    <s v="CLC_Atualiz"/>
    <x v="8"/>
    <x v="0"/>
    <d v="2012-11-23T15:05:00"/>
    <d v="2012-11-23T18:53:00"/>
    <s v="Para informar quanto ao custo mensal e total da manutenção da Central Telefônica."/>
    <d v="1899-12-30T03:48:00"/>
    <x v="963"/>
    <d v="1899-12-31T00:00:00"/>
    <s v="15:5"/>
  </r>
  <r>
    <x v="0"/>
    <s v="8751/2012 "/>
    <x v="1"/>
    <s v="SC_ORIGI"/>
    <s v="SC_Atualiz"/>
    <x v="9"/>
    <x v="0"/>
    <d v="2012-11-23T18:53:00"/>
    <d v="2012-11-26T13:45:00"/>
    <s v="Para complementar oas informações do Termo de Abertura de Licitação."/>
    <d v="1900-01-01T18:52:00"/>
    <x v="964"/>
    <d v="1900-01-01T00:00:00"/>
    <s v="18:53"/>
  </r>
  <r>
    <x v="0"/>
    <s v="8751/2012 "/>
    <x v="1"/>
    <s v="CLC_ORIGI"/>
    <s v="CLC_Atualiz"/>
    <x v="8"/>
    <x v="0"/>
    <d v="2012-11-26T13:45:00"/>
    <d v="2012-11-26T14:41:00"/>
    <s v="Com a informação."/>
    <d v="1899-12-30T00:56:00"/>
    <x v="628"/>
    <d v="1899-12-31T00:00:00"/>
    <s v="13:45"/>
  </r>
  <r>
    <x v="0"/>
    <s v="8751/2012 "/>
    <x v="1"/>
    <s v="SLIC_ORIGI"/>
    <s v="SLIC_Atualiz"/>
    <x v="27"/>
    <x v="0"/>
    <d v="2012-11-26T14:41:00"/>
    <d v="2012-11-26T15:37:00"/>
    <s v="Com o termo de abertura de licitação alterado."/>
    <d v="1899-12-30T00:56:00"/>
    <x v="145"/>
    <d v="1899-12-31T00:00:00"/>
    <s v="14:41"/>
  </r>
  <r>
    <x v="0"/>
    <s v="8751/2012 "/>
    <x v="1"/>
    <s v="SC_ORIGI"/>
    <s v="SC_Atualiz"/>
    <x v="9"/>
    <x v="0"/>
    <d v="2012-11-26T15:37:00"/>
    <d v="2012-11-26T17:08:00"/>
    <s v="A pedido."/>
    <d v="1899-12-30T01:31:00"/>
    <x v="559"/>
    <d v="1899-12-31T00:00:00"/>
    <s v="15:37"/>
  </r>
  <r>
    <x v="0"/>
    <s v="8751/2012 "/>
    <x v="1"/>
    <s v="SLIC_ORIGI"/>
    <s v="SLIC_Atualiz"/>
    <x v="27"/>
    <x v="0"/>
    <d v="2012-11-26T17:08:00"/>
    <d v="2012-11-26T18:31:00"/>
    <s v="Com as alterações solicitadas."/>
    <d v="1899-12-30T01:23:00"/>
    <x v="965"/>
    <d v="1899-12-31T00:00:00"/>
    <s v="17:8"/>
  </r>
  <r>
    <x v="0"/>
    <s v="8751/2012 "/>
    <x v="1"/>
    <s v="SCON_ORIGI"/>
    <s v="SCON_Atualiz"/>
    <x v="10"/>
    <x v="0"/>
    <d v="2012-11-26T18:31:00"/>
    <d v="2012-11-27T12:28:00"/>
    <s v="Com minuta de edital retificada, para inserir a minuta contratual. Após volte."/>
    <d v="1899-12-30T17:57:00"/>
    <x v="966"/>
    <d v="1900-01-01T00:00:00"/>
    <s v="18:31"/>
  </r>
  <r>
    <x v="0"/>
    <s v="8751/2012 "/>
    <x v="1"/>
    <s v="SLIC_ORIGI"/>
    <s v="SLIC_Atualiz"/>
    <x v="27"/>
    <x v="0"/>
    <d v="2012-11-27T12:28:00"/>
    <d v="2012-11-27T13:01:00"/>
    <s v="segue minuta para análise"/>
    <d v="1899-12-30T00:33:00"/>
    <x v="69"/>
    <d v="1899-12-31T00:00:00"/>
    <s v="12:28"/>
  </r>
  <r>
    <x v="0"/>
    <s v="8751/2012 "/>
    <x v="1"/>
    <s v="CLC_ORIGI"/>
    <s v="CLC_Atualiz"/>
    <x v="8"/>
    <x v="0"/>
    <d v="2012-11-27T13:01:00"/>
    <d v="2012-11-27T16:30:00"/>
    <s v="Para análise da minuta do edital e anexos."/>
    <d v="1899-12-30T03:29:00"/>
    <x v="967"/>
    <d v="1899-12-31T00:00:00"/>
    <s v="13:1"/>
  </r>
  <r>
    <x v="0"/>
    <s v="8751/2012 "/>
    <x v="1"/>
    <s v="CPL_ORIGI"/>
    <s v="CPL_Atualiz"/>
    <x v="11"/>
    <x v="0"/>
    <d v="2012-11-27T16:30:00"/>
    <d v="2012-11-27T17:42:00"/>
    <s v="Para análise da minuta do edital e seus anexos."/>
    <d v="1899-12-30T01:12:00"/>
    <x v="968"/>
    <d v="1899-12-31T00:00:00"/>
    <s v="16:30"/>
  </r>
  <r>
    <x v="0"/>
    <s v="8751/2012 "/>
    <x v="1"/>
    <s v="ASSDG_ORIGI"/>
    <s v="ASSDG_Atualiz"/>
    <x v="12"/>
    <x v="0"/>
    <d v="2012-11-27T17:42:00"/>
    <d v="2012-11-28T16:59:00"/>
    <s v="para análise."/>
    <d v="1899-12-30T23:17:00"/>
    <x v="969"/>
    <d v="1900-01-01T00:00:00"/>
    <s v="17:42"/>
  </r>
  <r>
    <x v="0"/>
    <s v="8751/2012 "/>
    <x v="1"/>
    <s v="SLIC_ORIGI"/>
    <s v="SLIC_Atualiz"/>
    <x v="27"/>
    <x v="0"/>
    <d v="2012-11-28T16:59:00"/>
    <d v="2012-11-28T17:04:00"/>
    <s v="Para continuidade dos procedimentos, observada a disponibilidade orçamentária."/>
    <d v="1899-12-30T00:05:00"/>
    <x v="92"/>
    <d v="1899-12-31T00:00:00"/>
    <s v="16:59"/>
  </r>
  <r>
    <x v="0"/>
    <s v="8751/2012 "/>
    <x v="1"/>
    <s v="SECOFC_ORIGI"/>
    <s v="SECOFC_Atualiz"/>
    <x v="7"/>
    <x v="0"/>
    <d v="2012-11-28T17:04:00"/>
    <d v="2012-11-28T18:26:00"/>
    <s v="Para aguardar a disponibilidade orçamentária."/>
    <d v="1899-12-30T01:22:00"/>
    <x v="970"/>
    <d v="1899-12-31T00:00:00"/>
    <s v="17:4"/>
  </r>
  <r>
    <x v="0"/>
    <s v="8751/2012 "/>
    <x v="1"/>
    <s v="CO_ORIGI"/>
    <s v="CO_Atualiz"/>
    <x v="6"/>
    <x v="0"/>
    <d v="2012-11-28T18:26:00"/>
    <d v="2012-11-30T18:17:00"/>
    <s v="Para providências."/>
    <d v="1899-12-31T23:51:00"/>
    <x v="132"/>
    <d v="1900-01-02T00:00:00"/>
    <s v="18:26"/>
  </r>
  <r>
    <x v="0"/>
    <s v="8751/2012 "/>
    <x v="1"/>
    <s v="SPO_ORIGI"/>
    <s v="SPO_Atualiz"/>
    <x v="5"/>
    <x v="0"/>
    <d v="2012-11-30T18:17:00"/>
    <d v="2012-11-30T18:26:00"/>
    <s v="Para informar."/>
    <d v="1899-12-30T00:09:00"/>
    <x v="249"/>
    <d v="1899-12-31T00:00:00"/>
    <s v="18:17"/>
  </r>
  <r>
    <x v="0"/>
    <s v="8751/2012 "/>
    <x v="1"/>
    <s v="CO_ORIGI"/>
    <s v="CO_Atualiz"/>
    <x v="6"/>
    <x v="0"/>
    <d v="2012-11-30T18:26:00"/>
    <d v="2012-12-03T13:23:00"/>
    <s v="Com a informação."/>
    <d v="1900-01-01T18:57:00"/>
    <x v="971"/>
    <n v="-12"/>
    <s v="18:26"/>
  </r>
  <r>
    <x v="0"/>
    <s v="8751/2012 "/>
    <x v="1"/>
    <s v="SECOFC_ORIGI"/>
    <s v="SECOFC_Atualiz"/>
    <x v="7"/>
    <x v="0"/>
    <d v="2012-12-03T13:23:00"/>
    <d v="2012-12-03T16:12:00"/>
    <s v="Para ciência e encaminhamento."/>
    <d v="1899-12-30T02:49:00"/>
    <x v="939"/>
    <d v="1899-12-31T00:00:00"/>
    <s v="13:23"/>
  </r>
  <r>
    <x v="0"/>
    <s v="8751/2012 "/>
    <x v="1"/>
    <s v="SLIC_ORIGI"/>
    <s v="SLIC_Atualiz"/>
    <x v="27"/>
    <x v="0"/>
    <d v="2012-12-03T16:12:00"/>
    <d v="2012-12-04T15:48:00"/>
    <s v="Para demaisprovidências"/>
    <d v="1899-12-30T23:36:00"/>
    <x v="972"/>
    <d v="1900-01-01T00:00:00"/>
    <s v="16:12"/>
  </r>
  <r>
    <x v="0"/>
    <s v="8751/2012 "/>
    <x v="1"/>
    <s v="CPL_ORIGI"/>
    <s v="CPL_Atualiz"/>
    <x v="11"/>
    <x v="0"/>
    <d v="2012-12-04T15:48:00"/>
    <d v="2012-12-04T18:44:00"/>
    <s v="Para assinatura do edital."/>
    <d v="1899-12-30T02:56:00"/>
    <x v="497"/>
    <d v="1899-12-31T00:00:00"/>
    <s v="15:48"/>
  </r>
  <r>
    <x v="0"/>
    <s v="8751/2012 "/>
    <x v="1"/>
    <s v="SLIC_ORIGI"/>
    <s v="SLIC_Atualiz"/>
    <x v="27"/>
    <x v="0"/>
    <d v="2012-12-04T18:44:00"/>
    <d v="2012-12-05T13:03:00"/>
    <s v="Edital assinado."/>
    <d v="1899-12-30T18:19:00"/>
    <x v="973"/>
    <d v="1900-01-01T00:00:00"/>
    <s v="18:44"/>
  </r>
  <r>
    <x v="0"/>
    <s v="8751/2012 "/>
    <x v="1"/>
    <s v="CPL_ORIGI"/>
    <s v="CPL_Atualiz"/>
    <x v="11"/>
    <x v="0"/>
    <d v="2012-12-05T13:03:00"/>
    <d v="2012-12-20T15:28:00"/>
    <s v="Para aguardar a realização do certame."/>
    <d v="1900-01-14T02:25:00"/>
    <x v="974"/>
    <d v="1900-01-09T00:00:00"/>
    <s v="13:3"/>
  </r>
  <r>
    <x v="0"/>
    <s v="8751/2012 "/>
    <x v="1"/>
    <s v="ASSDG_ORIGI"/>
    <s v="ASSDG_Atualiz"/>
    <x v="12"/>
    <x v="0"/>
    <d v="2012-12-20T15:28:00"/>
    <d v="2012-12-20T17:35:00"/>
    <s v="Para análise e homologação"/>
    <d v="1899-12-30T02:07:00"/>
    <x v="975"/>
    <d v="1899-12-30T00:00:00"/>
    <s v="15:28"/>
  </r>
  <r>
    <x v="0"/>
    <s v="1056/2013"/>
    <x v="1"/>
    <s v="SMI_ORIGI"/>
    <s v="ASG_Atualiz"/>
    <x v="57"/>
    <x v="1"/>
    <d v="2013-02-03T17:09:00"/>
    <d v="2013-02-04T17:09:00"/>
    <s v="-"/>
    <d v="1899-12-31T00:00:00"/>
    <x v="0"/>
    <d v="1899-12-31T00:00:00"/>
    <s v="17:9"/>
  </r>
  <r>
    <x v="0"/>
    <s v="1056/2013"/>
    <x v="1"/>
    <s v="CCS_ORIGI"/>
    <s v="CCS_Atualiz"/>
    <x v="58"/>
    <x v="0"/>
    <d v="2013-02-04T17:09:00"/>
    <d v="2013-02-07T15:57:00"/>
    <s v="PARA ENCAMINHAMENTO"/>
    <d v="1900-01-01T22:48:00"/>
    <x v="976"/>
    <d v="1900-01-03T00:00:00"/>
    <s v="17:9"/>
  </r>
  <r>
    <x v="0"/>
    <s v="1056/2013"/>
    <x v="1"/>
    <s v="SECPEG_ORIGI"/>
    <s v="SECPEG_Atualiz"/>
    <x v="59"/>
    <x v="0"/>
    <d v="2013-02-07T15:57:00"/>
    <d v="2013-02-07T17:31:00"/>
    <s v="Para consideração superior."/>
    <d v="1899-12-30T01:34:00"/>
    <x v="78"/>
    <d v="1899-12-31T00:00:00"/>
    <s v="15:57"/>
  </r>
  <r>
    <x v="0"/>
    <s v="1056/2013"/>
    <x v="1"/>
    <s v="SECADM_ORIGI"/>
    <s v="SECADM_Atualiz"/>
    <x v="4"/>
    <x v="0"/>
    <d v="2013-02-07T17:31:00"/>
    <d v="2013-02-08T14:45:00"/>
    <s v="De acordo, segue para providências e encaminhamentos necessários para contratação."/>
    <d v="1899-12-30T21:14:00"/>
    <x v="977"/>
    <d v="1900-01-01T00:00:00"/>
    <s v="17:31"/>
  </r>
  <r>
    <x v="0"/>
    <s v="1056/2013"/>
    <x v="1"/>
    <s v="CLC_ORIGI"/>
    <s v="CLC_Atualiz"/>
    <x v="8"/>
    <x v="0"/>
    <d v="2013-02-08T14:45:00"/>
    <d v="2013-02-08T15:41:00"/>
    <s v="providências cabíveis"/>
    <d v="1899-12-30T00:56:00"/>
    <x v="145"/>
    <d v="1899-12-31T00:00:00"/>
    <s v="14:45"/>
  </r>
  <r>
    <x v="0"/>
    <s v="1056/2013"/>
    <x v="1"/>
    <s v="SC_ORIGI"/>
    <s v="SC_Atualiz"/>
    <x v="9"/>
    <x v="0"/>
    <d v="2013-02-08T15:41:00"/>
    <d v="2013-02-13T16:26:00"/>
    <s v="Para orçar."/>
    <d v="1900-01-04T00:45:00"/>
    <x v="978"/>
    <d v="1900-01-01T00:00:00"/>
    <s v="15:41"/>
  </r>
  <r>
    <x v="0"/>
    <s v="1056/2013"/>
    <x v="1"/>
    <s v="CLC_ORIGI"/>
    <s v="CLC_Atualiz"/>
    <x v="8"/>
    <x v="0"/>
    <d v="2013-02-13T16:26:00"/>
    <d v="2013-02-13T18:34:00"/>
    <s v="Com a informação."/>
    <d v="1899-12-30T02:08:00"/>
    <x v="348"/>
    <d v="1899-12-31T00:00:00"/>
    <s v="16:26"/>
  </r>
  <r>
    <x v="0"/>
    <s v="1056/2013"/>
    <x v="1"/>
    <s v="SPO_ORIGI"/>
    <s v="SPO_Atualiz"/>
    <x v="5"/>
    <x v="0"/>
    <d v="2013-02-13T18:34:00"/>
    <d v="2013-03-12T16:37:00"/>
    <s v="Para informar a disponibilidade orçamentária."/>
    <d v="1900-01-25T22:03:00"/>
    <x v="979"/>
    <n v="-2"/>
    <s v="18:34"/>
  </r>
  <r>
    <x v="0"/>
    <s v="1056/2013"/>
    <x v="1"/>
    <s v="CO_ORIGI"/>
    <s v="CO_Atualiz"/>
    <x v="6"/>
    <x v="0"/>
    <d v="2013-03-12T16:37:00"/>
    <d v="2013-03-12T18:22:00"/>
    <s v="Com o pré-empenho."/>
    <d v="1899-12-30T01:45:00"/>
    <x v="980"/>
    <d v="1899-12-31T00:00:00"/>
    <s v="16:37"/>
  </r>
  <r>
    <x v="0"/>
    <s v="1056/2013"/>
    <x v="1"/>
    <s v="SECOFC_ORIGI"/>
    <s v="SECOFC_Atualiz"/>
    <x v="7"/>
    <x v="0"/>
    <d v="2013-03-12T18:22:00"/>
    <d v="2013-03-12T19:29:00"/>
    <s v="Para solicitar autorização."/>
    <d v="1899-12-30T01:07:00"/>
    <x v="49"/>
    <d v="1899-12-31T00:00:00"/>
    <s v="18:22"/>
  </r>
  <r>
    <x v="0"/>
    <s v="1056/2013"/>
    <x v="1"/>
    <s v="CLC_ORIGI"/>
    <s v="CLC_Atualiz"/>
    <x v="8"/>
    <x v="0"/>
    <d v="2013-03-12T19:29:00"/>
    <d v="2013-03-13T15:38:00"/>
    <s v="para contratação"/>
    <d v="1899-12-30T20:09:00"/>
    <x v="849"/>
    <d v="1900-01-01T00:00:00"/>
    <s v="19:29"/>
  </r>
  <r>
    <x v="0"/>
    <s v="1056/2013"/>
    <x v="1"/>
    <s v="SC_ORIGI"/>
    <s v="SC_Atualiz"/>
    <x v="9"/>
    <x v="0"/>
    <d v="2013-03-13T15:38:00"/>
    <d v="2013-03-13T20:49:00"/>
    <s v="Para elaborar o Termo de Abertura de Licitação."/>
    <d v="1899-12-30T05:11:00"/>
    <x v="981"/>
    <d v="1899-12-31T00:00:00"/>
    <s v="15:38"/>
  </r>
  <r>
    <x v="0"/>
    <s v="1056/2013"/>
    <x v="1"/>
    <s v="CLC_ORIGI"/>
    <s v="CLC_Atualiz"/>
    <x v="8"/>
    <x v="0"/>
    <d v="2013-03-13T20:49:00"/>
    <d v="2013-03-14T19:43:00"/>
    <s v="Com a informação."/>
    <d v="1899-12-30T22:54:00"/>
    <x v="285"/>
    <d v="1900-01-01T00:00:00"/>
    <s v="20:49"/>
  </r>
  <r>
    <x v="0"/>
    <s v="1056/2013"/>
    <x v="1"/>
    <s v="SECADM_ORIGI"/>
    <s v="SECADM_Atualiz"/>
    <x v="4"/>
    <x v="0"/>
    <d v="2013-03-14T19:43:00"/>
    <d v="2013-03-15T17:15:00"/>
    <s v="Para autorizar o Termo de Abertura de Licitação nº 29/13."/>
    <d v="1899-12-30T21:32:00"/>
    <x v="982"/>
    <d v="1900-01-01T00:00:00"/>
    <s v="19:43"/>
  </r>
  <r>
    <x v="0"/>
    <s v="1056/2013"/>
    <x v="1"/>
    <s v="DG_ORIGI"/>
    <s v="DG_Atualiz"/>
    <x v="1"/>
    <x v="0"/>
    <d v="2013-03-15T17:15:00"/>
    <d v="2013-03-15T19:41:00"/>
    <s v="autorização abertura licitação"/>
    <d v="1899-12-30T02:26:00"/>
    <x v="983"/>
    <d v="1899-12-31T00:00:00"/>
    <s v="17:15"/>
  </r>
  <r>
    <x v="0"/>
    <s v="1056/2013"/>
    <x v="1"/>
    <s v="SLIC_ORIGI"/>
    <s v="SLIC_Atualiz"/>
    <x v="27"/>
    <x v="0"/>
    <d v="2013-03-15T19:41:00"/>
    <d v="2013-03-20T18:56:00"/>
    <s v="Para elaborar a minuta do edital."/>
    <d v="1900-01-03T23:15:00"/>
    <x v="984"/>
    <d v="1900-01-03T00:00:00"/>
    <s v="19:41"/>
  </r>
  <r>
    <x v="0"/>
    <s v="1056/2013"/>
    <x v="1"/>
    <s v="SMI_ORIGI"/>
    <s v="ASG_Atualiz"/>
    <x v="57"/>
    <x v="1"/>
    <d v="2013-03-20T18:56:00"/>
    <d v="2013-03-20T19:25:00"/>
    <s v="A pedido."/>
    <d v="1899-12-30T00:29:00"/>
    <x v="985"/>
    <d v="1899-12-31T00:00:00"/>
    <s v="18:56"/>
  </r>
  <r>
    <x v="0"/>
    <s v="1056/2013"/>
    <x v="1"/>
    <s v="SLIC_ORIGI"/>
    <s v="SLIC_Atualiz"/>
    <x v="27"/>
    <x v="0"/>
    <d v="2013-03-20T19:25:00"/>
    <d v="2013-03-26T18:38:00"/>
    <s v="Com informação"/>
    <d v="1900-01-04T23:13:00"/>
    <x v="986"/>
    <d v="1900-01-04T00:00:00"/>
    <s v="19:25"/>
  </r>
  <r>
    <x v="0"/>
    <s v="1056/2013"/>
    <x v="1"/>
    <s v="SCON_ORIGI"/>
    <s v="SCON_Atualiz"/>
    <x v="10"/>
    <x v="0"/>
    <d v="2013-03-26T18:38:00"/>
    <d v="2013-04-02T15:05:00"/>
    <s v="Para elaborar minuta contratual."/>
    <d v="1900-01-05T20:27:00"/>
    <x v="987"/>
    <n v="-19"/>
    <s v="18:38"/>
  </r>
  <r>
    <x v="0"/>
    <s v="1056/2013"/>
    <x v="1"/>
    <s v="SLIC_ORIGI"/>
    <s v="SLIC_Atualiz"/>
    <x v="27"/>
    <x v="0"/>
    <d v="2013-04-02T15:05:00"/>
    <d v="2013-04-03T15:33:00"/>
    <s v="inserida minuta"/>
    <d v="1899-12-31T00:28:00"/>
    <x v="988"/>
    <d v="1900-01-01T00:00:00"/>
    <s v="15:5"/>
  </r>
  <r>
    <x v="0"/>
    <s v="1056/2013"/>
    <x v="1"/>
    <s v="CLC_ORIGI"/>
    <s v="CLC_Atualiz"/>
    <x v="8"/>
    <x v="0"/>
    <d v="2013-04-03T15:33:00"/>
    <d v="2013-04-03T16:28:00"/>
    <s v="Seguem minutas do edital e anexos, para análise."/>
    <d v="1899-12-30T00:55:00"/>
    <x v="496"/>
    <d v="1899-12-31T00:00:00"/>
    <s v="15:33"/>
  </r>
  <r>
    <x v="0"/>
    <s v="1056/2013"/>
    <x v="1"/>
    <s v="CPL_ORIGI"/>
    <s v="CPL_Atualiz"/>
    <x v="11"/>
    <x v="0"/>
    <d v="2013-04-03T16:28:00"/>
    <d v="2013-04-05T19:56:00"/>
    <s v="Para análise da minuta do edital e seus anexos."/>
    <d v="1900-01-01T03:28:00"/>
    <x v="989"/>
    <d v="1900-01-02T00:00:00"/>
    <s v="16:28"/>
  </r>
  <r>
    <x v="0"/>
    <s v="1056/2013"/>
    <x v="1"/>
    <s v="ASSDG_ORIGI"/>
    <s v="ASSDG_Atualiz"/>
    <x v="12"/>
    <x v="0"/>
    <d v="2013-04-05T19:56:00"/>
    <d v="2013-04-08T16:24:00"/>
    <s v="para análise."/>
    <d v="1900-01-01T20:28:00"/>
    <x v="990"/>
    <d v="1900-01-01T00:00:00"/>
    <s v="19:56"/>
  </r>
  <r>
    <x v="0"/>
    <s v="1056/2013"/>
    <x v="1"/>
    <s v="SLIC_ORIGI"/>
    <s v="SLIC_Atualiz"/>
    <x v="27"/>
    <x v="0"/>
    <d v="2013-04-08T16:24:00"/>
    <d v="2013-04-09T19:05:00"/>
    <s v="Com a análise da minuta do edital de licitação."/>
    <d v="1899-12-31T02:41:00"/>
    <x v="495"/>
    <d v="1900-01-01T00:00:00"/>
    <s v="16:24"/>
  </r>
  <r>
    <x v="0"/>
    <s v="1056/2013"/>
    <x v="1"/>
    <s v="ASSDG_ORIGI"/>
    <s v="ASSDG_Atualiz"/>
    <x v="12"/>
    <x v="0"/>
    <d v="2013-04-09T19:05:00"/>
    <d v="2013-04-10T19:56:00"/>
    <s v="Para definição quanto a item editalício."/>
    <d v="1899-12-31T00:51:00"/>
    <x v="991"/>
    <d v="1900-01-01T00:00:00"/>
    <s v="19:5"/>
  </r>
  <r>
    <x v="0"/>
    <s v="1056/2013"/>
    <x v="1"/>
    <s v="SLIC_ORIGI"/>
    <s v="SLIC_Atualiz"/>
    <x v="27"/>
    <x v="0"/>
    <d v="2013-04-10T19:56:00"/>
    <d v="2013-04-11T16:34:00"/>
    <s v="Com a manifestação."/>
    <d v="1899-12-30T20:38:00"/>
    <x v="992"/>
    <d v="1900-01-01T00:00:00"/>
    <s v="19:56"/>
  </r>
  <r>
    <x v="0"/>
    <s v="1056/2013"/>
    <x v="1"/>
    <s v="SMI_ORIGI"/>
    <s v="ASG_Atualiz"/>
    <x v="57"/>
    <x v="1"/>
    <d v="2013-04-11T16:34:00"/>
    <d v="2013-04-15T15:31:00"/>
    <s v="Para justificar atestado de visita."/>
    <d v="1900-01-02T22:57:00"/>
    <x v="993"/>
    <d v="1900-01-02T00:00:00"/>
    <s v="16:34"/>
  </r>
  <r>
    <x v="0"/>
    <s v="1056/2013"/>
    <x v="1"/>
    <s v="SLIC_ORIGI"/>
    <s v="SLIC_Atualiz"/>
    <x v="27"/>
    <x v="0"/>
    <d v="2013-04-15T15:31:00"/>
    <d v="2013-04-22T13:21:00"/>
    <s v="Em devolução, com informação sobre visita técnica."/>
    <d v="1900-01-05T21:50:00"/>
    <x v="994"/>
    <d v="1900-01-05T00:00:00"/>
    <s v="15:31"/>
  </r>
  <r>
    <x v="0"/>
    <s v="1056/2013"/>
    <x v="1"/>
    <s v="CPL_ORIGI"/>
    <s v="CPL_Atualiz"/>
    <x v="11"/>
    <x v="0"/>
    <d v="2013-04-22T13:21:00"/>
    <d v="2013-04-22T15:59:00"/>
    <s v="Com edital para assinatura."/>
    <d v="1899-12-30T02:38:00"/>
    <x v="25"/>
    <d v="1899-12-31T00:00:00"/>
    <s v="13:21"/>
  </r>
  <r>
    <x v="0"/>
    <s v="1056/2013"/>
    <x v="1"/>
    <s v="SLIC_ORIGI"/>
    <s v="SLIC_Atualiz"/>
    <x v="27"/>
    <x v="0"/>
    <d v="2013-04-22T15:59:00"/>
    <d v="2013-04-23T15:33:00"/>
    <s v="Edital assinado."/>
    <d v="1899-12-30T23:34:00"/>
    <x v="995"/>
    <d v="1900-01-01T00:00:00"/>
    <s v="15:59"/>
  </r>
  <r>
    <x v="0"/>
    <s v="1056/2013"/>
    <x v="1"/>
    <s v="CPL_ORIGI"/>
    <s v="CPL_Atualiz"/>
    <x v="11"/>
    <x v="0"/>
    <d v="2013-04-23T15:33:00"/>
    <d v="2013-05-07T16:10:00"/>
    <s v="Para aguardar data de abertura."/>
    <d v="1900-01-13T00:37:00"/>
    <x v="996"/>
    <n v="-13"/>
    <s v="15:33"/>
  </r>
  <r>
    <x v="0"/>
    <s v="1056/2013"/>
    <x v="1"/>
    <s v="ASSDG_ORIGI"/>
    <s v="ASSDG_Atualiz"/>
    <x v="12"/>
    <x v="0"/>
    <d v="2013-05-07T16:10:00"/>
    <d v="2013-05-07T20:14:00"/>
    <s v="Para análise do pregão deserto"/>
    <d v="1899-12-30T04:04:00"/>
    <x v="997"/>
    <d v="1899-12-31T00:00:00"/>
    <s v="16:10"/>
  </r>
  <r>
    <x v="0"/>
    <s v="1056/2013"/>
    <x v="1"/>
    <s v="DG_ORIGI"/>
    <s v="DG_Atualiz"/>
    <x v="1"/>
    <x v="0"/>
    <d v="2013-05-07T20:14:00"/>
    <d v="2013-05-08T16:15:00"/>
    <s v="Com o parecer, para apreciação."/>
    <d v="1899-12-30T20:01:00"/>
    <x v="998"/>
    <d v="1900-01-01T00:00:00"/>
    <s v="20:14"/>
  </r>
  <r>
    <x v="0"/>
    <s v="1056/2013"/>
    <x v="1"/>
    <s v="SECADM_ORIGI"/>
    <s v="SECADM_Atualiz"/>
    <x v="4"/>
    <x v="0"/>
    <d v="2013-05-08T16:15:00"/>
    <d v="2013-05-09T18:41:00"/>
    <s v="para repetir o certame."/>
    <d v="1899-12-31T02:26:00"/>
    <x v="999"/>
    <d v="1900-01-01T00:00:00"/>
    <s v="16:15"/>
  </r>
  <r>
    <x v="0"/>
    <s v="1056/2013"/>
    <x v="1"/>
    <s v="CLC_ORIGI"/>
    <s v="CLC_Atualiz"/>
    <x v="8"/>
    <x v="0"/>
    <d v="2013-05-09T18:41:00"/>
    <d v="2013-05-10T14:24:00"/>
    <s v="Para repetição do certame."/>
    <d v="1899-12-30T19:43:00"/>
    <x v="1000"/>
    <d v="1900-01-01T00:00:00"/>
    <s v="18:41"/>
  </r>
  <r>
    <x v="0"/>
    <s v="1056/2013"/>
    <x v="1"/>
    <s v="SLIC_ORIGI"/>
    <s v="SLIC_Atualiz"/>
    <x v="27"/>
    <x v="0"/>
    <d v="2013-05-10T14:24:00"/>
    <d v="2013-05-15T18:02:00"/>
    <s v="Para repetição do certame."/>
    <d v="1900-01-04T03:38:00"/>
    <x v="1001"/>
    <d v="1900-01-03T00:00:00"/>
    <s v="14:24"/>
  </r>
  <r>
    <x v="0"/>
    <s v="1056/2013"/>
    <x v="1"/>
    <s v="CPL_ORIGI"/>
    <s v="CPL_Atualiz"/>
    <x v="11"/>
    <x v="0"/>
    <d v="2013-05-15T18:02:00"/>
    <d v="2013-05-15T18:22:00"/>
    <s v="Com edital em definitivo, para assinatura."/>
    <d v="1899-12-30T00:20:00"/>
    <x v="121"/>
    <d v="1899-12-31T00:00:00"/>
    <s v="18:2"/>
  </r>
  <r>
    <x v="0"/>
    <s v="1056/2013"/>
    <x v="1"/>
    <s v="SLIC_ORIGI"/>
    <s v="SLIC_Atualiz"/>
    <x v="27"/>
    <x v="0"/>
    <d v="2013-05-15T18:22:00"/>
    <d v="2013-05-21T14:34:00"/>
    <s v="Com o edital assinado."/>
    <d v="1900-01-04T20:12:00"/>
    <x v="1002"/>
    <d v="1900-01-04T00:00:00"/>
    <s v="18:22"/>
  </r>
  <r>
    <x v="0"/>
    <s v="1056/2013"/>
    <x v="1"/>
    <s v="CPL_ORIGI"/>
    <s v="CPL_Atualiz"/>
    <x v="11"/>
    <x v="0"/>
    <d v="2013-05-21T14:34:00"/>
    <d v="2013-06-05T18:14:00"/>
    <s v="Para aguardar a data de abertura do certame."/>
    <d v="1900-01-14T03:40:00"/>
    <x v="1003"/>
    <n v="-13"/>
    <s v="14:34"/>
  </r>
  <r>
    <x v="0"/>
    <s v="1056/2013"/>
    <x v="1"/>
    <s v="ASSDG_ORIGI"/>
    <s v="ASSDG_Atualiz"/>
    <x v="12"/>
    <x v="0"/>
    <d v="2013-06-05T18:14:00"/>
    <d v="2013-06-06T14:51:00"/>
    <s v="Para análise e homologação"/>
    <d v="1899-12-30T20:37:00"/>
    <x v="1004"/>
    <d v="1900-01-01T00:00:00"/>
    <s v="18:14"/>
  </r>
  <r>
    <x v="0"/>
    <s v="5372/2015 "/>
    <x v="1"/>
    <s v="SMI_ORIGI"/>
    <s v="ASG_Atualiz"/>
    <x v="57"/>
    <x v="1"/>
    <d v="2015-07-23T17:56:00"/>
    <d v="2015-07-24T17:56:00"/>
    <s v="-"/>
    <d v="1899-12-31T00:00:00"/>
    <x v="0"/>
    <d v="1900-01-01T00:00:00"/>
    <s v="17:56"/>
  </r>
  <r>
    <x v="0"/>
    <s v="5372/2015 "/>
    <x v="1"/>
    <s v="CCS_ORIGI"/>
    <s v="CCS_Atualiz"/>
    <x v="58"/>
    <x v="0"/>
    <d v="2015-07-24T17:56:00"/>
    <d v="2015-08-05T15:32:00"/>
    <s v="Solicito encaminhamento para licitação de fornecimento de mão de obra para trabalhos gráficos, tendo"/>
    <d v="1900-01-10T21:36:00"/>
    <x v="1005"/>
    <n v="-13"/>
    <s v="17:56"/>
  </r>
  <r>
    <x v="0"/>
    <s v="5372/2015 "/>
    <x v="1"/>
    <s v="CLC_ORIGI"/>
    <s v="CLC_Atualiz"/>
    <x v="8"/>
    <x v="0"/>
    <d v="2015-08-05T15:32:00"/>
    <d v="2015-08-06T14:50:00"/>
    <s v="Para os devidos fins."/>
    <d v="1899-12-30T23:18:00"/>
    <x v="1006"/>
    <d v="1900-01-01T00:00:00"/>
    <s v="15:32"/>
  </r>
  <r>
    <x v="0"/>
    <s v="5372/2015 "/>
    <x v="1"/>
    <s v="SMI_ORIGI"/>
    <s v="ASG_Atualiz"/>
    <x v="57"/>
    <x v="1"/>
    <d v="2015-08-06T14:50:00"/>
    <d v="2015-08-07T13:02:00"/>
    <s v="A pedido."/>
    <d v="1899-12-30T22:12:00"/>
    <x v="1007"/>
    <d v="1900-01-01T00:00:00"/>
    <s v="14:50"/>
  </r>
  <r>
    <x v="0"/>
    <s v="5372/2015 "/>
    <x v="1"/>
    <s v="CCS_ORIGI"/>
    <s v="CCS_Atualiz"/>
    <x v="58"/>
    <x v="0"/>
    <d v="2015-08-07T13:02:00"/>
    <d v="2015-08-10T07:51:00"/>
    <s v="Para licitação."/>
    <d v="1900-01-01T18:49:00"/>
    <x v="1008"/>
    <d v="1900-01-01T00:00:00"/>
    <s v="13:2"/>
  </r>
  <r>
    <x v="0"/>
    <s v="5372/2015 "/>
    <x v="1"/>
    <s v="CLC_ORIGI"/>
    <s v="CLC_Atualiz"/>
    <x v="8"/>
    <x v="0"/>
    <d v="2015-08-10T07:51:00"/>
    <d v="2015-08-12T13:26:00"/>
    <s v="Para os devidos fins."/>
    <d v="1900-01-01T05:35:00"/>
    <x v="1009"/>
    <d v="1900-01-01T00:00:00"/>
    <s v="7:51"/>
  </r>
  <r>
    <x v="0"/>
    <s v="5372/2015 "/>
    <x v="1"/>
    <s v="CCS_ORIGI"/>
    <s v="CCS_Atualiz"/>
    <x v="58"/>
    <x v="0"/>
    <d v="2015-08-12T13:26:00"/>
    <d v="2015-08-12T13:33:00"/>
    <s v="."/>
    <d v="1899-12-30T00:07:00"/>
    <x v="437"/>
    <d v="1899-12-31T00:00:00"/>
    <s v="13:26"/>
  </r>
  <r>
    <x v="0"/>
    <s v="5372/2015 "/>
    <x v="1"/>
    <s v="SECPEG_ORIGI"/>
    <s v="SECPEG_Atualiz"/>
    <x v="59"/>
    <x v="0"/>
    <d v="2015-08-12T13:33:00"/>
    <d v="2015-08-12T19:08:00"/>
    <s v="Para providências."/>
    <d v="1899-12-30T05:35:00"/>
    <x v="569"/>
    <d v="1899-12-31T00:00:00"/>
    <s v="13:33"/>
  </r>
  <r>
    <x v="0"/>
    <s v="5372/2015 "/>
    <x v="1"/>
    <s v="SECADM_ORIGI"/>
    <s v="SECADM_Atualiz"/>
    <x v="4"/>
    <x v="0"/>
    <d v="2015-08-12T19:08:00"/>
    <d v="2015-08-13T19:36:00"/>
    <s v="Para providências."/>
    <d v="1899-12-31T00:28:00"/>
    <x v="1010"/>
    <d v="1900-01-01T00:00:00"/>
    <s v="19:8"/>
  </r>
  <r>
    <x v="0"/>
    <s v="5372/2015 "/>
    <x v="1"/>
    <s v="CLC_ORIGI"/>
    <s v="CLC_Atualiz"/>
    <x v="8"/>
    <x v="0"/>
    <d v="2015-08-13T19:36:00"/>
    <d v="2015-08-14T16:45:00"/>
    <s v="Para verificar outros orçamentos."/>
    <d v="1899-12-30T21:09:00"/>
    <x v="1011"/>
    <d v="1900-01-01T00:00:00"/>
    <s v="19:36"/>
  </r>
  <r>
    <x v="0"/>
    <s v="5372/2015 "/>
    <x v="1"/>
    <s v="SMI_ORIGI"/>
    <s v="ASG_Atualiz"/>
    <x v="57"/>
    <x v="1"/>
    <d v="2015-08-14T16:45:00"/>
    <d v="2015-08-14T17:25:00"/>
    <s v="Para anexar o Projeto B ico em forma de minuta."/>
    <d v="1899-12-30T00:40:00"/>
    <x v="694"/>
    <d v="1899-12-31T00:00:00"/>
    <s v="16:45"/>
  </r>
  <r>
    <x v="0"/>
    <s v="5372/2015 "/>
    <x v="1"/>
    <s v="CLC_ORIGI"/>
    <s v="CLC_Atualiz"/>
    <x v="8"/>
    <x v="0"/>
    <d v="2015-08-14T17:25:00"/>
    <d v="2015-08-24T16:07:00"/>
    <s v="Com projeto b ico em forma de minuta."/>
    <d v="1900-01-08T22:42:00"/>
    <x v="1012"/>
    <d v="1900-01-06T00:00:00"/>
    <s v="17:25"/>
  </r>
  <r>
    <x v="0"/>
    <s v="5372/2015 "/>
    <x v="1"/>
    <s v="SMI_ORIGI"/>
    <s v="ASG_Atualiz"/>
    <x v="57"/>
    <x v="1"/>
    <d v="2015-08-24T16:07:00"/>
    <d v="2015-09-02T18:51:00"/>
    <s v="Segue sugestões(colorido) para alterações e adequações no Termo de referência. Esclareço"/>
    <d v="1900-01-08T02:44:00"/>
    <x v="1013"/>
    <n v="-15"/>
    <s v="16:7"/>
  </r>
  <r>
    <x v="0"/>
    <s v="5372/2015 "/>
    <x v="1"/>
    <s v="CLC_ORIGI"/>
    <s v="CLC_Atualiz"/>
    <x v="8"/>
    <x v="0"/>
    <d v="2015-09-02T18:51:00"/>
    <d v="2015-09-04T18:25:00"/>
    <s v="Com as alterações solicitadas"/>
    <d v="1899-12-31T23:34:00"/>
    <x v="1014"/>
    <d v="1900-01-02T00:00:00"/>
    <s v="18:51"/>
  </r>
  <r>
    <x v="0"/>
    <s v="5372/2015 "/>
    <x v="1"/>
    <s v="SC_ORIGI"/>
    <s v="SC_Atualiz"/>
    <x v="9"/>
    <x v="0"/>
    <d v="2015-09-04T18:25:00"/>
    <d v="2015-09-16T15:57:00"/>
    <s v="Para orçar."/>
    <d v="1900-01-10T21:32:00"/>
    <x v="1015"/>
    <d v="1900-01-06T00:00:00"/>
    <s v="18:25"/>
  </r>
  <r>
    <x v="0"/>
    <s v="5372/2015 "/>
    <x v="1"/>
    <s v="CLC_ORIGI"/>
    <s v="CLC_Atualiz"/>
    <x v="8"/>
    <x v="0"/>
    <d v="2015-09-16T15:57:00"/>
    <d v="2015-09-17T17:17:00"/>
    <s v="Solicito encaminhar ao setro solicitante"/>
    <d v="1899-12-31T01:20:00"/>
    <x v="1016"/>
    <d v="1900-01-01T00:00:00"/>
    <s v="15:57"/>
  </r>
  <r>
    <x v="0"/>
    <s v="5372/2015 "/>
    <x v="1"/>
    <s v="SIASG_ORIGI"/>
    <s v="SIASG_Atualiz"/>
    <x v="39"/>
    <x v="0"/>
    <d v="2015-09-17T17:17:00"/>
    <d v="2015-09-23T19:20:00"/>
    <s v="Para encaminhamento ao Contador contratado."/>
    <d v="1900-01-05T02:03:00"/>
    <x v="1017"/>
    <d v="1900-01-04T00:00:00"/>
    <s v="17:17"/>
  </r>
  <r>
    <x v="0"/>
    <s v="5372/2015 "/>
    <x v="1"/>
    <s v="CLC_ORIGI"/>
    <s v="CLC_Atualiz"/>
    <x v="8"/>
    <x v="0"/>
    <d v="2015-09-23T19:20:00"/>
    <d v="2015-09-24T13:19:00"/>
    <s v="Com Planílha de Formação de Preços elaborada pelo Contador"/>
    <d v="1899-12-30T17:59:00"/>
    <x v="216"/>
    <d v="1900-01-01T00:00:00"/>
    <s v="19:20"/>
  </r>
  <r>
    <x v="0"/>
    <s v="5372/2015 "/>
    <x v="1"/>
    <s v="SC_ORIGI"/>
    <s v="SC_Atualiz"/>
    <x v="9"/>
    <x v="0"/>
    <d v="2015-09-24T13:19:00"/>
    <d v="2015-09-24T17:04:00"/>
    <s v="Para orçar."/>
    <d v="1899-12-30T03:45:00"/>
    <x v="9"/>
    <d v="1899-12-31T00:00:00"/>
    <s v="13:19"/>
  </r>
  <r>
    <x v="0"/>
    <s v="5372/2015 "/>
    <x v="1"/>
    <s v="SIASG_ORIGI"/>
    <s v="SIASG_Atualiz"/>
    <x v="39"/>
    <x v="0"/>
    <d v="2015-09-24T17:04:00"/>
    <d v="2015-09-28T14:25:00"/>
    <s v="A pedido"/>
    <d v="1900-01-02T21:21:00"/>
    <x v="1018"/>
    <d v="1900-01-02T00:00:00"/>
    <s v="17:4"/>
  </r>
  <r>
    <x v="0"/>
    <s v="5372/2015 "/>
    <x v="1"/>
    <s v="CLC_ORIGI"/>
    <s v="CLC_Atualiz"/>
    <x v="8"/>
    <x v="0"/>
    <d v="2015-09-28T14:25:00"/>
    <d v="2015-09-28T16:35:00"/>
    <s v="Com Planilhas Paradigmas anexadas"/>
    <d v="1899-12-30T02:10:00"/>
    <x v="370"/>
    <d v="1899-12-31T00:00:00"/>
    <s v="14:25"/>
  </r>
  <r>
    <x v="0"/>
    <s v="5372/2015 "/>
    <x v="1"/>
    <s v="SC_ORIGI"/>
    <s v="SC_Atualiz"/>
    <x v="9"/>
    <x v="0"/>
    <d v="2015-09-28T16:35:00"/>
    <d v="2015-10-16T14:26:00"/>
    <s v="Para orçar."/>
    <d v="1900-01-16T21:51:00"/>
    <x v="1019"/>
    <n v="-9"/>
    <s v="16:35"/>
  </r>
  <r>
    <x v="0"/>
    <s v="5372/2015 "/>
    <x v="1"/>
    <s v="SMI_ORIGI"/>
    <s v="ASG_Atualiz"/>
    <x v="57"/>
    <x v="1"/>
    <d v="2015-10-16T14:26:00"/>
    <d v="2015-10-21T16:09:00"/>
    <s v="A pedido"/>
    <d v="1900-01-04T01:43:00"/>
    <x v="1020"/>
    <d v="1900-01-03T00:00:00"/>
    <s v="14:26"/>
  </r>
  <r>
    <x v="0"/>
    <s v="5372/2015 "/>
    <x v="1"/>
    <s v="SC_ORIGI"/>
    <s v="SC_Atualiz"/>
    <x v="9"/>
    <x v="0"/>
    <d v="2015-10-21T16:09:00"/>
    <d v="2015-11-05T16:01:00"/>
    <s v="Com as informações sobre as planilhas"/>
    <d v="1900-01-13T23:52:00"/>
    <x v="1021"/>
    <n v="-12"/>
    <s v="16:9"/>
  </r>
  <r>
    <x v="0"/>
    <s v="5372/2015 "/>
    <x v="1"/>
    <s v="CLC_ORIGI"/>
    <s v="CLC_Atualiz"/>
    <x v="8"/>
    <x v="0"/>
    <d v="2015-11-05T16:01:00"/>
    <d v="2015-11-05T17:06:00"/>
    <s v="Com orçamento"/>
    <d v="1899-12-30T01:05:00"/>
    <x v="1022"/>
    <d v="1899-12-31T00:00:00"/>
    <s v="16:1"/>
  </r>
  <r>
    <x v="0"/>
    <s v="5372/2015 "/>
    <x v="1"/>
    <s v="SPO_ORIGI"/>
    <s v="SPO_Atualiz"/>
    <x v="5"/>
    <x v="0"/>
    <d v="2015-11-05T17:06:00"/>
    <d v="2015-11-05T18:09:00"/>
    <s v="Para informar a disponibilidade orçamentária."/>
    <d v="1899-12-30T01:03:00"/>
    <x v="64"/>
    <d v="1899-12-31T00:00:00"/>
    <s v="17:6"/>
  </r>
  <r>
    <x v="0"/>
    <s v="5372/2015 "/>
    <x v="1"/>
    <s v="SMI_ORIGI"/>
    <s v="ASG_Atualiz"/>
    <x v="57"/>
    <x v="1"/>
    <d v="2015-11-05T18:09:00"/>
    <d v="2015-11-09T17:01:00"/>
    <s v="Para providências"/>
    <d v="1900-01-02T22:52:00"/>
    <x v="1023"/>
    <d v="1900-01-02T00:00:00"/>
    <s v="18:9"/>
  </r>
  <r>
    <x v="0"/>
    <s v="5372/2015 "/>
    <x v="1"/>
    <s v="SPO_ORIGI"/>
    <s v="SPO_Atualiz"/>
    <x v="5"/>
    <x v="0"/>
    <d v="2015-11-09T17:01:00"/>
    <d v="2015-11-09T19:16:00"/>
    <s v="Em atendimento ao DOC 210719/2015"/>
    <d v="1899-12-30T02:15:00"/>
    <x v="53"/>
    <d v="1899-12-31T00:00:00"/>
    <s v="17:1"/>
  </r>
  <r>
    <x v="0"/>
    <s v="5372/2015 "/>
    <x v="1"/>
    <s v="CO_ORIGI"/>
    <s v="CO_Atualiz"/>
    <x v="6"/>
    <x v="0"/>
    <d v="2015-11-09T19:16:00"/>
    <d v="2015-11-10T13:23:00"/>
    <s v="Com informação"/>
    <d v="1899-12-30T18:07:00"/>
    <x v="1024"/>
    <d v="1900-01-01T00:00:00"/>
    <s v="19:16"/>
  </r>
  <r>
    <x v="0"/>
    <s v="5372/2015 "/>
    <x v="1"/>
    <s v="SECOFC_ORIGI"/>
    <s v="SECOFC_Atualiz"/>
    <x v="7"/>
    <x v="0"/>
    <d v="2015-11-10T13:23:00"/>
    <d v="2015-11-10T15:06:00"/>
    <s v="Para ciência e encaminhamento."/>
    <d v="1899-12-30T01:43:00"/>
    <x v="12"/>
    <d v="1899-12-31T00:00:00"/>
    <s v="13:23"/>
  </r>
  <r>
    <x v="0"/>
    <s v="5372/2015 "/>
    <x v="1"/>
    <s v="CLC_ORIGI"/>
    <s v="CLC_Atualiz"/>
    <x v="8"/>
    <x v="0"/>
    <d v="2015-11-10T15:06:00"/>
    <d v="2015-11-10T18:33:00"/>
    <s v="Para demais providências."/>
    <d v="1899-12-30T03:27:00"/>
    <x v="1025"/>
    <d v="1899-12-31T00:00:00"/>
    <s v="15:6"/>
  </r>
  <r>
    <x v="0"/>
    <s v="5372/2015 "/>
    <x v="1"/>
    <s v="SC_ORIGI"/>
    <s v="SC_Atualiz"/>
    <x v="9"/>
    <x v="0"/>
    <d v="2015-11-10T18:33:00"/>
    <d v="2015-11-11T16:14:00"/>
    <s v="Para elaborar Termo de Abertura de Licitação."/>
    <d v="1899-12-30T21:41:00"/>
    <x v="1026"/>
    <d v="1900-01-01T00:00:00"/>
    <s v="18:33"/>
  </r>
  <r>
    <x v="0"/>
    <s v="5372/2015 "/>
    <x v="1"/>
    <s v="CLC_ORIGI"/>
    <s v="CLC_Atualiz"/>
    <x v="8"/>
    <x v="0"/>
    <d v="2015-11-11T16:14:00"/>
    <d v="2015-11-11T19:12:00"/>
    <s v="Segue termo de Abertura de Licitação"/>
    <d v="1899-12-30T02:58:00"/>
    <x v="1027"/>
    <d v="1899-12-31T00:00:00"/>
    <s v="16:14"/>
  </r>
  <r>
    <x v="0"/>
    <s v="5372/2015 "/>
    <x v="1"/>
    <s v="SECADM_ORIGI"/>
    <s v="SECADM_Atualiz"/>
    <x v="4"/>
    <x v="0"/>
    <d v="2015-11-11T19:12:00"/>
    <d v="2015-11-12T18:20:00"/>
    <s v="Para autorizar a abertura de licitação."/>
    <d v="1899-12-30T23:08:00"/>
    <x v="1028"/>
    <d v="1900-01-01T00:00:00"/>
    <s v="19:12"/>
  </r>
  <r>
    <x v="0"/>
    <s v="5372/2015 "/>
    <x v="1"/>
    <s v="CLC_ORIGI"/>
    <s v="CLC_Atualiz"/>
    <x v="8"/>
    <x v="0"/>
    <d v="2015-11-12T18:20:00"/>
    <d v="2015-11-13T15:02:00"/>
    <s v="de acordo"/>
    <d v="1899-12-30T20:42:00"/>
    <x v="1029"/>
    <d v="1900-01-01T00:00:00"/>
    <s v="18:20"/>
  </r>
  <r>
    <x v="0"/>
    <s v="5372/2015 "/>
    <x v="1"/>
    <s v="SLIC_ORIGI"/>
    <s v="SLIC_Atualiz"/>
    <x v="27"/>
    <x v="0"/>
    <d v="2015-11-13T15:02:00"/>
    <d v="2015-12-17T17:35:00"/>
    <s v="Para elaborar a minuta do edital."/>
    <d v="1900-02-02T02:33:00"/>
    <x v="1030"/>
    <d v="1900-01-03T00:00:00"/>
    <s v="15:2"/>
  </r>
  <r>
    <x v="0"/>
    <s v="5372/2015 "/>
    <x v="1"/>
    <s v="SPO_ORIGI"/>
    <s v="SPO_Atualiz"/>
    <x v="5"/>
    <x v="0"/>
    <d v="2015-12-17T17:35:00"/>
    <d v="2015-12-17T17:54:00"/>
    <s v="A pedido, após volte."/>
    <d v="1899-12-30T00:19:00"/>
    <x v="387"/>
    <d v="1899-12-31T00:00:00"/>
    <s v="17:35"/>
  </r>
  <r>
    <x v="0"/>
    <s v="5372/2015 "/>
    <x v="1"/>
    <s v="CLC_ORIGI"/>
    <s v="CLC_Atualiz"/>
    <x v="8"/>
    <x v="0"/>
    <d v="2015-12-17T17:54:00"/>
    <d v="2015-12-17T17:58:00"/>
    <s v="Para informar se a licitação será realizada neste exercício."/>
    <d v="1899-12-30T00:04:00"/>
    <x v="446"/>
    <d v="1899-12-31T00:00:00"/>
    <s v="17:54"/>
  </r>
  <r>
    <x v="0"/>
    <s v="5372/2015 "/>
    <x v="1"/>
    <s v="SPO_ORIGI"/>
    <s v="SPO_Atualiz"/>
    <x v="5"/>
    <x v="0"/>
    <d v="2015-12-17T17:58:00"/>
    <d v="2015-12-17T18:12:00"/>
    <s v="Informo que como não foi possível a publicação do edital para esse ano, o contrato origfoi prorrogad"/>
    <d v="1899-12-30T00:14:00"/>
    <x v="774"/>
    <d v="1899-12-31T00:00:00"/>
    <s v="17:58"/>
  </r>
  <r>
    <x v="0"/>
    <s v="5372/2015 "/>
    <x v="1"/>
    <s v="SSG_ORIGI"/>
    <s v="SSG_Atualiz"/>
    <x v="60"/>
    <x v="0"/>
    <d v="2015-12-17T18:12:00"/>
    <d v="2015-12-18T17:27:00"/>
    <s v="Para incluírem o pedido referente a 2016 no SIOFI."/>
    <d v="1899-12-30T23:15:00"/>
    <x v="1031"/>
    <d v="1900-01-01T00:00:00"/>
    <s v="18:12"/>
  </r>
  <r>
    <x v="0"/>
    <s v="5372/2015 "/>
    <x v="1"/>
    <s v="SPO_ORIGI"/>
    <s v="SPO_Atualiz"/>
    <x v="5"/>
    <x v="0"/>
    <d v="2015-12-18T17:27:00"/>
    <d v="2015-12-21T21:06:00"/>
    <s v="em atendimento ao DOC 249135/2015"/>
    <d v="1900-01-02T03:39:00"/>
    <x v="1032"/>
    <d v="1899-12-31T00:00:00"/>
    <s v="17:27"/>
  </r>
  <r>
    <x v="0"/>
    <s v="5372/2015 "/>
    <x v="1"/>
    <s v="CO_ORIGI"/>
    <s v="CO_Atualiz"/>
    <x v="6"/>
    <x v="0"/>
    <d v="2015-12-21T21:06:00"/>
    <d v="2015-12-22T12:27:00"/>
    <s v="Com informação"/>
    <d v="1899-12-30T15:21:00"/>
    <x v="1033"/>
    <d v="1899-12-30T00:00:00"/>
    <s v="21:6"/>
  </r>
  <r>
    <x v="0"/>
    <s v="5372/2015 "/>
    <x v="1"/>
    <s v="SECOFC_ORIGI"/>
    <s v="SECOFC_Atualiz"/>
    <x v="7"/>
    <x v="0"/>
    <d v="2015-12-22T12:27:00"/>
    <d v="2015-12-22T14:07:00"/>
    <s v="Para ciência e encaminhamento."/>
    <d v="1899-12-30T01:40:00"/>
    <x v="236"/>
    <d v="1899-12-30T00:00:00"/>
    <s v="12:27"/>
  </r>
  <r>
    <x v="0"/>
    <s v="5372/2015 "/>
    <x v="1"/>
    <s v="DG_ORIGI"/>
    <s v="DG_Atualiz"/>
    <x v="1"/>
    <x v="0"/>
    <d v="2015-12-22T14:07:00"/>
    <d v="2015-12-22T15:20:00"/>
    <s v="Para demais providências"/>
    <d v="1899-12-30T01:13:00"/>
    <x v="1034"/>
    <d v="1899-12-30T00:00:00"/>
    <s v="14:7"/>
  </r>
  <r>
    <x v="0"/>
    <s v="5372/2015 "/>
    <x v="1"/>
    <s v="CLC_ORIGI"/>
    <s v="CLC_Atualiz"/>
    <x v="8"/>
    <x v="0"/>
    <d v="2015-12-22T15:20:00"/>
    <d v="2015-12-22T17:38:00"/>
    <s v="A pedido."/>
    <d v="1899-12-30T02:18:00"/>
    <x v="103"/>
    <d v="1899-12-30T00:00:00"/>
    <s v="15:20"/>
  </r>
  <r>
    <x v="0"/>
    <s v="5372/2015 "/>
    <x v="1"/>
    <s v="SLIC_ORIGI"/>
    <s v="SLIC_Atualiz"/>
    <x v="27"/>
    <x v="0"/>
    <d v="2015-12-22T17:38:00"/>
    <d v="2015-12-23T14:08:00"/>
    <s v="Para elaborar minuta do Edital de Licitação na modalidade Pregão Eletrônico."/>
    <d v="1899-12-30T20:30:00"/>
    <x v="1035"/>
    <d v="1899-12-30T00:00:00"/>
    <s v="17:38"/>
  </r>
  <r>
    <x v="0"/>
    <s v="5372/2015 "/>
    <x v="1"/>
    <s v="SCON_ORIGI"/>
    <s v="SCON_Atualiz"/>
    <x v="10"/>
    <x v="0"/>
    <d v="2015-12-23T14:08:00"/>
    <d v="2016-01-08T16:37:00"/>
    <s v="Para elaboração da minuta contratual."/>
    <d v="1900-01-15T02:29:00"/>
    <x v="1036"/>
    <d v="1900-08-10T00:00:00"/>
    <s v="14:8"/>
  </r>
  <r>
    <x v="0"/>
    <s v="5372/2015 "/>
    <x v="1"/>
    <s v="SLIC_ORIGI"/>
    <s v="SLIC_Atualiz"/>
    <x v="27"/>
    <x v="0"/>
    <d v="2016-01-08T16:37:00"/>
    <d v="2016-01-08T16:52:00"/>
    <s v="Elaborada minuta do contrato."/>
    <d v="1899-12-30T00:15:00"/>
    <x v="131"/>
    <d v="1899-12-31T00:00:00"/>
    <s v="16:37"/>
  </r>
  <r>
    <x v="0"/>
    <s v="5372/2015 "/>
    <x v="1"/>
    <s v="SCON_ORIGI"/>
    <s v="SCON_Atualiz"/>
    <x v="10"/>
    <x v="0"/>
    <d v="2016-01-08T16:52:00"/>
    <d v="2016-01-08T16:53:00"/>
    <s v="xxx"/>
    <d v="1899-12-30T00:01:00"/>
    <x v="828"/>
    <d v="1899-12-31T00:00:00"/>
    <s v="16:52"/>
  </r>
  <r>
    <x v="0"/>
    <s v="5372/2015 "/>
    <x v="1"/>
    <s v="SLIC_ORIGI"/>
    <s v="SLIC_Atualiz"/>
    <x v="27"/>
    <x v="0"/>
    <d v="2016-01-08T16:53:00"/>
    <d v="2016-01-11T13:53:00"/>
    <s v="xxx"/>
    <d v="1900-01-01T21:00:00"/>
    <x v="1037"/>
    <d v="1900-01-01T00:00:00"/>
    <s v="16:53"/>
  </r>
  <r>
    <x v="0"/>
    <s v="5372/2015 "/>
    <x v="1"/>
    <s v="CLC_ORIGI"/>
    <s v="CLC_Atualiz"/>
    <x v="8"/>
    <x v="0"/>
    <d v="2016-01-11T13:53:00"/>
    <d v="2016-01-11T15:29:00"/>
    <s v="Seguem edital e demais anexos, para análise e encaminhamento."/>
    <d v="1899-12-30T01:36:00"/>
    <x v="505"/>
    <d v="1899-12-31T00:00:00"/>
    <s v="13:53"/>
  </r>
  <r>
    <x v="0"/>
    <s v="5372/2015 "/>
    <x v="1"/>
    <s v="SECADM_ORIGI"/>
    <s v="SECADM_Atualiz"/>
    <x v="4"/>
    <x v="0"/>
    <d v="2016-01-11T15:29:00"/>
    <d v="2016-01-12T17:27:00"/>
    <s v="Para análise das minutas do Edital e anexos."/>
    <d v="1899-12-31T01:58:00"/>
    <x v="1038"/>
    <d v="1900-01-01T00:00:00"/>
    <s v="15:29"/>
  </r>
  <r>
    <x v="0"/>
    <s v="5372/2015 "/>
    <x v="1"/>
    <s v="CLC_ORIGI"/>
    <s v="CLC_Atualiz"/>
    <x v="8"/>
    <x v="0"/>
    <d v="2016-01-12T17:27:00"/>
    <d v="2016-01-18T16:58:00"/>
    <s v="Para informar."/>
    <d v="1900-01-04T23:31:00"/>
    <x v="1039"/>
    <d v="1900-01-04T00:00:00"/>
    <s v="17:27"/>
  </r>
  <r>
    <x v="0"/>
    <s v="5372/2015 "/>
    <x v="1"/>
    <s v="SSG_ORIGI"/>
    <s v="SSG_Atualiz"/>
    <x v="60"/>
    <x v="0"/>
    <d v="2016-01-18T16:58:00"/>
    <d v="2016-02-02T18:09:00"/>
    <s v="Para informar"/>
    <d v="1900-01-14T01:11:00"/>
    <x v="1040"/>
    <n v="-11"/>
    <s v="16:58"/>
  </r>
  <r>
    <x v="0"/>
    <s v="5372/2015 "/>
    <x v="1"/>
    <s v="CLC_ORIGI"/>
    <s v="CLC_Atualiz"/>
    <x v="8"/>
    <x v="0"/>
    <d v="2016-02-02T18:09:00"/>
    <d v="2016-02-03T14:40:00"/>
    <s v="Tendo em vista"/>
    <d v="1899-12-30T20:31:00"/>
    <x v="175"/>
    <d v="1900-01-01T00:00:00"/>
    <s v="18:9"/>
  </r>
  <r>
    <x v="0"/>
    <s v="5372/2015 "/>
    <x v="1"/>
    <s v="SECADM_ORIGI"/>
    <s v="SECADM_Atualiz"/>
    <x v="4"/>
    <x v="0"/>
    <d v="2016-02-03T14:40:00"/>
    <d v="2016-02-11T13:27:00"/>
    <s v="Para análise."/>
    <d v="1900-01-06T22:47:00"/>
    <x v="1041"/>
    <d v="1900-01-04T00:00:00"/>
    <s v="14:40"/>
  </r>
  <r>
    <x v="0"/>
    <s v="5372/2015 "/>
    <x v="1"/>
    <s v="CPL_ORIGI"/>
    <s v="CPL_Atualiz"/>
    <x v="11"/>
    <x v="0"/>
    <d v="2016-02-11T13:27:00"/>
    <d v="2016-02-11T19:40:00"/>
    <s v="Para análise do edital e anexos."/>
    <d v="1899-12-30T06:13:00"/>
    <x v="1042"/>
    <d v="1899-12-31T00:00:00"/>
    <s v="13:27"/>
  </r>
  <r>
    <x v="0"/>
    <s v="5372/2015 "/>
    <x v="1"/>
    <s v="ASSDG_ORIGI"/>
    <s v="ASSDG_Atualiz"/>
    <x v="12"/>
    <x v="0"/>
    <d v="2016-02-11T19:40:00"/>
    <d v="2016-02-12T15:53:00"/>
    <s v="Para análise e aprovação."/>
    <d v="1899-12-30T20:13:00"/>
    <x v="319"/>
    <d v="1900-01-01T00:00:00"/>
    <s v="19:40"/>
  </r>
  <r>
    <x v="0"/>
    <s v="5372/2015 "/>
    <x v="1"/>
    <s v="DG_ORIGI"/>
    <s v="DG_Atualiz"/>
    <x v="1"/>
    <x v="0"/>
    <d v="2016-02-12T15:53:00"/>
    <d v="2016-02-12T16:18:00"/>
    <s v="Com a análise da minuta do edital de licitação"/>
    <d v="1899-12-30T00:25:00"/>
    <x v="196"/>
    <d v="1899-12-31T00:00:00"/>
    <s v="15:53"/>
  </r>
  <r>
    <x v="0"/>
    <s v="5372/2015 "/>
    <x v="1"/>
    <s v="SLIC_ORIGI"/>
    <s v="SLIC_Atualiz"/>
    <x v="27"/>
    <x v="0"/>
    <d v="2016-02-12T16:18:00"/>
    <d v="2016-02-17T17:18:00"/>
    <s v="À Seção de Licitações."/>
    <d v="1900-01-04T01:00:00"/>
    <x v="1043"/>
    <d v="1900-01-03T00:00:00"/>
    <s v="16:18"/>
  </r>
  <r>
    <x v="0"/>
    <s v="5372/2015 "/>
    <x v="1"/>
    <s v="CLC_ORIGI"/>
    <s v="CLC_Atualiz"/>
    <x v="8"/>
    <x v="0"/>
    <d v="2016-02-17T17:18:00"/>
    <d v="2016-02-17T20:21:00"/>
    <s v="Para análise e encaminhamento."/>
    <d v="1899-12-30T03:03:00"/>
    <x v="1044"/>
    <d v="1899-12-31T00:00:00"/>
    <s v="17:18"/>
  </r>
  <r>
    <x v="0"/>
    <s v="5372/2015 "/>
    <x v="1"/>
    <s v="SSG_ORIGI"/>
    <s v="SSG_Atualiz"/>
    <x v="60"/>
    <x v="0"/>
    <d v="2016-02-17T20:21:00"/>
    <d v="2016-03-02T17:41:00"/>
    <s v="Para informar e dar providências."/>
    <d v="1900-01-12T21:20:00"/>
    <x v="1045"/>
    <n v="-12"/>
    <s v="20:21"/>
  </r>
  <r>
    <x v="0"/>
    <s v="5372/2015 "/>
    <x v="1"/>
    <s v="CLC_ORIGI"/>
    <s v="CLC_Atualiz"/>
    <x v="8"/>
    <x v="0"/>
    <d v="2016-03-02T17:41:00"/>
    <d v="2016-03-04T18:13:00"/>
    <s v="Sol"/>
    <d v="1900-01-01T00:32:00"/>
    <x v="1046"/>
    <d v="1900-01-02T00:00:00"/>
    <s v="17:41"/>
  </r>
  <r>
    <x v="0"/>
    <s v="5372/2015 "/>
    <x v="1"/>
    <s v="SSG_ORIGI"/>
    <s v="SSG_Atualiz"/>
    <x v="60"/>
    <x v="0"/>
    <d v="2016-03-04T18:13:00"/>
    <d v="2016-03-11T16:02:00"/>
    <s v="Par solicitar a prorrogação no processo original."/>
    <d v="1900-01-05T21:49:00"/>
    <x v="1047"/>
    <d v="1900-01-05T00:00:00"/>
    <s v="18:13"/>
  </r>
  <r>
    <x v="0"/>
    <s v="5372/2015 "/>
    <x v="1"/>
    <s v="SECADM_ORIGI"/>
    <s v="SECADM_Atualiz"/>
    <x v="4"/>
    <x v="0"/>
    <d v="2016-03-11T16:02:00"/>
    <d v="2016-03-14T21:24:00"/>
    <s v="Para dar procedimento a solicitação de contratação. Atendido o doc 41620/2016"/>
    <d v="1900-01-02T05:22:00"/>
    <x v="1048"/>
    <d v="1900-01-01T00:00:00"/>
    <s v="16:2"/>
  </r>
  <r>
    <x v="0"/>
    <s v="5372/2015 "/>
    <x v="1"/>
    <s v="SSG_ORIGI"/>
    <s v="SSG_Atualiz"/>
    <x v="60"/>
    <x v="0"/>
    <d v="2016-03-14T21:24:00"/>
    <d v="2016-03-16T13:53:00"/>
    <s v="Para anexar a nova CCT"/>
    <d v="1899-12-31T16:29:00"/>
    <x v="1049"/>
    <d v="1900-01-02T00:00:00"/>
    <s v="21:24"/>
  </r>
  <r>
    <x v="0"/>
    <s v="5372/2015 "/>
    <x v="1"/>
    <s v="SECADM_ORIGI"/>
    <s v="SECADM_Atualiz"/>
    <x v="4"/>
    <x v="0"/>
    <d v="2016-03-16T13:53:00"/>
    <d v="2016-03-23T16:15:00"/>
    <s v="Tendo em vista ainda estar em andamento o fechamento da convenção de 2016 a STIGPR encaminhou o ofíc"/>
    <d v="1900-01-06T02:22:00"/>
    <x v="1050"/>
    <d v="1900-01-04T00:00:00"/>
    <s v="13:53"/>
  </r>
  <r>
    <x v="0"/>
    <s v="5372/2015 "/>
    <x v="1"/>
    <s v="SSG_ORIGI"/>
    <s v="SSG_Atualiz"/>
    <x v="60"/>
    <x v="0"/>
    <d v="2016-03-23T16:15:00"/>
    <d v="2016-04-12T13:39:00"/>
    <s v="Conforme despacho exarado no doc.048108 segue à Seção de Compras"/>
    <d v="1900-01-18T21:24:00"/>
    <x v="1051"/>
    <n v="-8"/>
    <s v="16:15"/>
  </r>
  <r>
    <x v="0"/>
    <s v="5372/2015 "/>
    <x v="1"/>
    <s v="SECADM_ORIGI"/>
    <s v="SECADM_Atualiz"/>
    <x v="4"/>
    <x v="0"/>
    <d v="2016-04-12T13:39:00"/>
    <d v="2016-04-12T16:06:00"/>
    <s v="Com a Convenção Coletiva 2016"/>
    <d v="1899-12-30T02:27:00"/>
    <x v="426"/>
    <d v="1899-12-31T00:00:00"/>
    <s v="13:39"/>
  </r>
  <r>
    <x v="0"/>
    <s v="5372/2015 "/>
    <x v="1"/>
    <s v="CLC_ORIGI"/>
    <s v="CLC_Atualiz"/>
    <x v="8"/>
    <x v="0"/>
    <d v="2016-04-12T16:06:00"/>
    <d v="2016-04-14T17:05:00"/>
    <s v="Para readequação ao projeto b ico tendo em vista a Convenção Coletiva de Trabalho apresentada no do"/>
    <d v="1900-01-01T00:59:00"/>
    <x v="1052"/>
    <d v="1900-01-02T00:00:00"/>
    <s v="16:6"/>
  </r>
  <r>
    <x v="0"/>
    <s v="5372/2015 "/>
    <x v="1"/>
    <s v="SASG_ORIGI"/>
    <s v="SASG_Atualiz"/>
    <x v="19"/>
    <x v="0"/>
    <d v="2016-04-14T17:05:00"/>
    <d v="2016-04-19T16:55:00"/>
    <s v="Para encaminhar ao contador e readequar a planilha paradigma de contratação de serviço terceirizado."/>
    <d v="1900-01-03T23:50:00"/>
    <x v="1053"/>
    <d v="1900-01-03T00:00:00"/>
    <s v="17:5"/>
  </r>
  <r>
    <x v="0"/>
    <s v="5372/2015 "/>
    <x v="1"/>
    <s v="SC_ORIGI"/>
    <s v="SC_Atualiz"/>
    <x v="9"/>
    <x v="0"/>
    <d v="2016-04-19T16:55:00"/>
    <d v="2016-04-22T16:37:00"/>
    <s v="Para orçar."/>
    <d v="1900-01-01T23:42:00"/>
    <x v="1054"/>
    <d v="1900-01-02T00:00:00"/>
    <s v="16:55"/>
  </r>
  <r>
    <x v="0"/>
    <s v="5372/2015 "/>
    <x v="1"/>
    <s v="SASG_ORIGI"/>
    <s v="SASG_Atualiz"/>
    <x v="19"/>
    <x v="0"/>
    <d v="2016-04-22T16:37:00"/>
    <d v="2016-04-29T13:30:00"/>
    <s v="Para retificação das planilhas"/>
    <d v="1900-01-05T20:53:00"/>
    <x v="1055"/>
    <d v="1900-01-05T00:00:00"/>
    <s v="16:37"/>
  </r>
  <r>
    <x v="0"/>
    <s v="5372/2015 "/>
    <x v="1"/>
    <s v="SC_ORIGI"/>
    <s v="SC_Atualiz"/>
    <x v="9"/>
    <x v="0"/>
    <d v="2016-04-29T13:30:00"/>
    <d v="2016-05-03T17:35:00"/>
    <s v="Com EPI"/>
    <d v="1900-01-03T04:05:00"/>
    <x v="1056"/>
    <n v="-17"/>
    <s v="13:30"/>
  </r>
  <r>
    <x v="0"/>
    <s v="5372/2015 "/>
    <x v="1"/>
    <s v="SSG_ORIGI"/>
    <s v="SSG_Atualiz"/>
    <x v="60"/>
    <x v="0"/>
    <d v="2016-05-03T17:35:00"/>
    <d v="2016-05-03T18:23:00"/>
    <s v="Para análise"/>
    <d v="1899-12-30T00:48:00"/>
    <x v="76"/>
    <d v="1899-12-31T00:00:00"/>
    <s v="17:35"/>
  </r>
  <r>
    <x v="0"/>
    <s v="5372/2015 "/>
    <x v="1"/>
    <s v="SC_ORIGI"/>
    <s v="SC_Atualiz"/>
    <x v="9"/>
    <x v="0"/>
    <d v="2016-05-03T18:23:00"/>
    <d v="2016-05-04T15:54:00"/>
    <s v="Conforme o solicitado no doc 82211/2016"/>
    <d v="1899-12-30T21:31:00"/>
    <x v="1057"/>
    <d v="1900-01-01T00:00:00"/>
    <s v="18:23"/>
  </r>
  <r>
    <x v="0"/>
    <s v="5372/2015 "/>
    <x v="1"/>
    <s v="SASG_ORIGI"/>
    <s v="SASG_Atualiz"/>
    <x v="19"/>
    <x v="0"/>
    <d v="2016-05-04T15:54:00"/>
    <d v="2016-05-04T17:29:00"/>
    <s v="para alteração de planilhas"/>
    <d v="1899-12-30T01:35:00"/>
    <x v="450"/>
    <d v="1899-12-31T00:00:00"/>
    <s v="15:54"/>
  </r>
  <r>
    <x v="0"/>
    <s v="5372/2015 "/>
    <x v="1"/>
    <s v="SC_ORIGI"/>
    <s v="SC_Atualiz"/>
    <x v="9"/>
    <x v="0"/>
    <d v="2016-05-04T17:29:00"/>
    <d v="2016-05-31T16:15:00"/>
    <s v="Para orçamentos."/>
    <d v="1900-01-25T22:46:00"/>
    <x v="1058"/>
    <d v="1900-01-17T00:00:00"/>
    <s v="17:29"/>
  </r>
  <r>
    <x v="0"/>
    <s v="5372/2015 "/>
    <x v="1"/>
    <s v="CLC_ORIGI"/>
    <s v="CLC_Atualiz"/>
    <x v="8"/>
    <x v="0"/>
    <d v="2016-05-31T16:15:00"/>
    <d v="2016-06-01T16:34:00"/>
    <s v="COTAÇÕES DE PREÇOS"/>
    <d v="1899-12-31T00:19:00"/>
    <x v="853"/>
    <n v="-23"/>
    <s v="16:15"/>
  </r>
  <r>
    <x v="0"/>
    <s v="5372/2015 "/>
    <x v="1"/>
    <s v="SPO_ORIGI"/>
    <s v="SPO_Atualiz"/>
    <x v="5"/>
    <x v="0"/>
    <d v="2016-06-01T16:34:00"/>
    <d v="2016-06-06T12:30:00"/>
    <s v="Para informar disponibilidade orçamentária."/>
    <d v="1900-01-03T19:56:00"/>
    <x v="1059"/>
    <d v="1900-01-03T00:00:00"/>
    <s v="16:34"/>
  </r>
  <r>
    <x v="0"/>
    <s v="5372/2015 "/>
    <x v="1"/>
    <s v="CO_ORIGI"/>
    <s v="CO_Atualiz"/>
    <x v="6"/>
    <x v="0"/>
    <d v="2016-06-06T12:30:00"/>
    <d v="2016-06-06T17:13:00"/>
    <s v="Com a informação"/>
    <d v="1899-12-30T04:43:00"/>
    <x v="1060"/>
    <d v="1899-12-31T00:00:00"/>
    <s v="12:30"/>
  </r>
  <r>
    <x v="0"/>
    <s v="5372/2015 "/>
    <x v="1"/>
    <s v="SECOFC_ORIGI"/>
    <s v="SECOFC_Atualiz"/>
    <x v="7"/>
    <x v="0"/>
    <d v="2016-06-06T17:13:00"/>
    <d v="2016-06-06T20:20:00"/>
    <s v="Para ciência e encaminhamento."/>
    <d v="1899-12-30T03:07:00"/>
    <x v="1061"/>
    <d v="1899-12-31T00:00:00"/>
    <s v="17:13"/>
  </r>
  <r>
    <x v="0"/>
    <s v="5372/2015 "/>
    <x v="1"/>
    <s v="CLC_ORIGI"/>
    <s v="CLC_Atualiz"/>
    <x v="8"/>
    <x v="0"/>
    <d v="2016-06-06T20:20:00"/>
    <d v="2016-06-23T19:25:00"/>
    <s v="Para demais providências."/>
    <d v="1900-01-15T23:05:00"/>
    <x v="1062"/>
    <d v="1900-01-13T00:00:00"/>
    <s v="20:20"/>
  </r>
  <r>
    <x v="0"/>
    <s v="5372/2015 "/>
    <x v="1"/>
    <s v="SECADM_ORIGI"/>
    <s v="SECADM_Atualiz"/>
    <x v="4"/>
    <x v="0"/>
    <d v="2016-06-23T19:25:00"/>
    <d v="2016-06-24T17:34:00"/>
    <s v="Solicito encaminhamento à COGSA, para revisão do Projeto B ico."/>
    <d v="1899-12-30T22:09:00"/>
    <x v="1063"/>
    <d v="1900-01-01T00:00:00"/>
    <s v="19:25"/>
  </r>
  <r>
    <x v="0"/>
    <s v="5372/2015 "/>
    <x v="1"/>
    <s v="CSTA_ORIGI"/>
    <s v="CSTA_Atualiz"/>
    <x v="17"/>
    <x v="1"/>
    <d v="2016-06-24T17:34:00"/>
    <d v="2016-06-27T16:04:00"/>
    <s v="Para providências quanto ao apontado pela Coordenadoria de Licitações e Contratos."/>
    <d v="1900-01-01T22:30:00"/>
    <x v="1064"/>
    <d v="1900-01-01T00:00:00"/>
    <s v="17:34"/>
  </r>
  <r>
    <x v="0"/>
    <s v="5372/2015 "/>
    <x v="1"/>
    <s v="SSG_ORIGI"/>
    <s v="SSG_Atualiz"/>
    <x v="60"/>
    <x v="0"/>
    <d v="2016-06-27T16:04:00"/>
    <d v="2016-06-28T16:24:00"/>
    <s v="Para informar"/>
    <d v="1899-12-31T00:20:00"/>
    <x v="1065"/>
    <d v="1900-01-01T00:00:00"/>
    <s v="16:4"/>
  </r>
  <r>
    <x v="0"/>
    <s v="5372/2015 "/>
    <x v="1"/>
    <s v="CSTA_ORIGI"/>
    <s v="CSTA_Atualiz"/>
    <x v="17"/>
    <x v="1"/>
    <d v="2016-06-28T16:24:00"/>
    <d v="2016-08-19T14:57:00"/>
    <s v="Com as informações."/>
    <d v="1900-02-19T22:33:00"/>
    <x v="1066"/>
    <n v="-6"/>
    <s v="16:24"/>
  </r>
  <r>
    <x v="0"/>
    <s v="5372/2015 "/>
    <x v="1"/>
    <s v="SPO_ORIGI"/>
    <s v="SPO_Atualiz"/>
    <x v="5"/>
    <x v="0"/>
    <d v="2016-08-19T14:57:00"/>
    <d v="2016-08-19T15:37:00"/>
    <s v="Para anulação de Pre-Empenho"/>
    <d v="1899-12-30T00:40:00"/>
    <x v="264"/>
    <d v="1899-12-31T00:00:00"/>
    <s v="14:57"/>
  </r>
  <r>
    <x v="0"/>
    <s v="5372/2015 "/>
    <x v="1"/>
    <s v="CO_ORIGI"/>
    <s v="CO_Atualiz"/>
    <x v="6"/>
    <x v="0"/>
    <d v="2016-08-19T15:37:00"/>
    <d v="2016-08-19T18:32:00"/>
    <s v="Para ciência e encaminhamento"/>
    <d v="1899-12-30T02:55:00"/>
    <x v="112"/>
    <d v="1899-12-31T00:00:00"/>
    <s v="15:37"/>
  </r>
  <r>
    <x v="0"/>
    <s v="5372/2015 "/>
    <x v="1"/>
    <s v="CSTA_ORIGI"/>
    <s v="CSTA_Atualiz"/>
    <x v="17"/>
    <x v="1"/>
    <d v="2016-08-19T18:32:00"/>
    <d v="2016-09-09T17:48:00"/>
    <s v="Com a anulação dos pré-empenhos."/>
    <d v="1900-01-19T23:16:00"/>
    <x v="1067"/>
    <n v="-7"/>
    <s v="18:32"/>
  </r>
  <r>
    <x v="1"/>
    <s v="5372/2015 "/>
    <x v="1"/>
    <s v="SECGS_ORIGI"/>
    <s v="SECGS_Atualiz"/>
    <x v="18"/>
    <x v="1"/>
    <d v="2016-09-09T17:48:00"/>
    <d v="2016-09-12T15:55:00"/>
    <s v="Para análise"/>
    <d v="1900-01-01T22:07:00"/>
    <x v="1068"/>
    <d v="1900-01-01T00:00:00"/>
    <s v="17:48"/>
  </r>
  <r>
    <x v="0"/>
    <s v="5372/2015 "/>
    <x v="1"/>
    <s v="CSTA_ORIGI"/>
    <s v="CSTA_Atualiz"/>
    <x v="17"/>
    <x v="1"/>
    <d v="2016-09-12T15:55:00"/>
    <d v="2016-09-19T15:28:00"/>
    <s v="PB"/>
    <d v="1900-01-05T23:33:00"/>
    <x v="1069"/>
    <d v="1900-01-05T00:00:00"/>
    <s v="15:55"/>
  </r>
  <r>
    <x v="1"/>
    <s v="5372/2015 "/>
    <x v="1"/>
    <s v="SECGS_ORIGI"/>
    <s v="SECGS_Atualiz"/>
    <x v="18"/>
    <x v="1"/>
    <d v="2016-09-19T15:28:00"/>
    <d v="2016-09-19T16:29:00"/>
    <s v="Para análise do Termo de Referência para a contratação de mão de obras para serviços gráficos."/>
    <d v="1899-12-30T01:01:00"/>
    <x v="655"/>
    <d v="1899-12-31T00:00:00"/>
    <s v="15:28"/>
  </r>
  <r>
    <x v="0"/>
    <s v="5372/2015 "/>
    <x v="1"/>
    <s v="CLC_ORIGI"/>
    <s v="CLC_Atualiz"/>
    <x v="8"/>
    <x v="0"/>
    <d v="2016-09-19T16:29:00"/>
    <d v="2016-09-22T18:02:00"/>
    <s v="Solicitamos os trÃ¢mites necessÃ¡rios Ã  licitaÃ§Ã£o pertinente aos serviÃ§os grÃ¡ficos prestados de forma."/>
    <d v="1900-01-02T01:33:00"/>
    <x v="1070"/>
    <d v="1900-01-03T00:00:00"/>
    <s v="16:29"/>
  </r>
  <r>
    <x v="0"/>
    <s v="5372/2015 "/>
    <x v="1"/>
    <s v="CSTA_ORIGI"/>
    <s v="CSTA_Atualiz"/>
    <x v="17"/>
    <x v="1"/>
    <d v="2016-09-22T18:02:00"/>
    <d v="2016-09-25T15:08:00"/>
    <s v="À CSTA: com sugestões quanto ao Termo de Referência e consultas."/>
    <d v="1900-01-01T21:06:00"/>
    <x v="1071"/>
    <d v="1900-01-01T00:00:00"/>
    <s v="18:2"/>
  </r>
  <r>
    <x v="1"/>
    <s v="5372/2015 "/>
    <x v="1"/>
    <s v="SECGS_ORIGI"/>
    <s v="SECGS_Atualiz"/>
    <x v="18"/>
    <x v="1"/>
    <d v="2016-09-25T15:08:00"/>
    <d v="2016-09-26T12:12:00"/>
    <s v="Para análise e encaminhamento."/>
    <d v="1899-12-30T21:04:00"/>
    <x v="1072"/>
    <d v="1899-12-31T00:00:00"/>
    <s v="15:8"/>
  </r>
  <r>
    <x v="0"/>
    <s v="5372/2015 "/>
    <x v="1"/>
    <s v="CSTA_ORIGI"/>
    <s v="CSTA_Atualiz"/>
    <x v="17"/>
    <x v="1"/>
    <d v="2016-09-26T12:12:00"/>
    <d v="2016-09-26T12:30:00"/>
    <s v="Para incluir o projeto bÃ¡sico como minuta, com as alteraÃ§Ãµes propostas pela CLC e julgadas pertin"/>
    <d v="1899-12-30T00:18:00"/>
    <x v="404"/>
    <d v="1899-12-31T00:00:00"/>
    <s v="12:12"/>
  </r>
  <r>
    <x v="1"/>
    <s v="5372/2015 "/>
    <x v="1"/>
    <s v="SECGS_ORIGI"/>
    <s v="SECGS_Atualiz"/>
    <x v="18"/>
    <x v="1"/>
    <d v="2016-09-26T12:30:00"/>
    <d v="2016-09-26T13:39:00"/>
    <s v="Com as minutas"/>
    <d v="1899-12-30T01:09:00"/>
    <x v="630"/>
    <d v="1899-12-31T00:00:00"/>
    <s v="12:30"/>
  </r>
  <r>
    <x v="0"/>
    <s v="5372/2015 "/>
    <x v="1"/>
    <s v="CSTA_ORIGI"/>
    <s v="CSTA_Atualiz"/>
    <x v="17"/>
    <x v="1"/>
    <d v="2016-09-26T13:39:00"/>
    <d v="2016-09-26T14:43:00"/>
    <s v="informar"/>
    <d v="1899-12-30T01:04:00"/>
    <x v="638"/>
    <d v="1899-12-31T00:00:00"/>
    <s v="13:39"/>
  </r>
  <r>
    <x v="1"/>
    <s v="5372/2015 "/>
    <x v="1"/>
    <s v="SECGS_ORIGI"/>
    <s v="SECGS_Atualiz"/>
    <x v="18"/>
    <x v="1"/>
    <d v="2016-09-26T14:43:00"/>
    <d v="2016-09-26T18:04:00"/>
    <s v="Para análise"/>
    <d v="1899-12-30T03:21:00"/>
    <x v="683"/>
    <d v="1899-12-31T00:00:00"/>
    <s v="14:43"/>
  </r>
  <r>
    <x v="0"/>
    <s v="5372/2015 "/>
    <x v="1"/>
    <s v="CLC_ORIGI"/>
    <s v="CLC_Atualiz"/>
    <x v="8"/>
    <x v="0"/>
    <d v="2016-09-26T18:04:00"/>
    <d v="2016-09-28T18:40:00"/>
    <s v="Solicito dar continuidade aos trÃ¢mites pertinentes Ã  contrataÃ§Ã£o, haja vista o prazo restrito para o"/>
    <d v="1900-01-01T00:36:00"/>
    <x v="1073"/>
    <d v="1900-01-02T00:00:00"/>
    <s v="18:4"/>
  </r>
  <r>
    <x v="0"/>
    <s v="5372/2015 "/>
    <x v="1"/>
    <s v="SASG_ORIGI"/>
    <s v="SASG_Atualiz"/>
    <x v="19"/>
    <x v="0"/>
    <d v="2016-09-28T18:40:00"/>
    <d v="2016-09-29T15:27:00"/>
    <s v="À SASG: para averiguar quanto à necessidade de readequação das planilhas paradigmas."/>
    <d v="1899-12-30T20:47:00"/>
    <x v="1074"/>
    <d v="1900-01-01T00:00:00"/>
    <s v="18:40"/>
  </r>
  <r>
    <x v="0"/>
    <s v="5372/2015 "/>
    <x v="1"/>
    <s v="CSTA_ORIGI"/>
    <s v="CSTA_Atualiz"/>
    <x v="17"/>
    <x v="1"/>
    <d v="2016-09-29T15:27:00"/>
    <d v="2016-10-05T15:43:00"/>
    <s v="À pedido"/>
    <d v="1900-01-05T00:16:00"/>
    <x v="1075"/>
    <n v="-17"/>
    <s v="15:27"/>
  </r>
  <r>
    <x v="1"/>
    <s v="5372/2015 "/>
    <x v="1"/>
    <s v="SECGS_ORIGI"/>
    <s v="SECGS_Atualiz"/>
    <x v="18"/>
    <x v="1"/>
    <d v="2016-10-05T15:43:00"/>
    <d v="2016-10-06T12:25:00"/>
    <s v="Para análise"/>
    <d v="1899-12-30T20:42:00"/>
    <x v="1029"/>
    <d v="1900-01-01T00:00:00"/>
    <s v="15:43"/>
  </r>
  <r>
    <x v="0"/>
    <s v="5372/2015 "/>
    <x v="1"/>
    <s v="SASG_ORIGI"/>
    <s v="SASG_Atualiz"/>
    <x v="19"/>
    <x v="0"/>
    <d v="2016-10-06T12:25:00"/>
    <d v="2016-10-18T18:56:00"/>
    <s v="Para verificar / atualizar planilha paradigma por meio da contratada, cfe despacho da CLC."/>
    <d v="1900-01-11T06:31:00"/>
    <x v="1076"/>
    <d v="1900-01-07T00:00:00"/>
    <s v="12:25"/>
  </r>
  <r>
    <x v="0"/>
    <s v="5372/2015 "/>
    <x v="1"/>
    <s v="CLC_ORIGI"/>
    <s v="CLC_Atualiz"/>
    <x v="8"/>
    <x v="0"/>
    <d v="2016-10-18T18:56:00"/>
    <d v="2016-11-09T15:07:00"/>
    <s v="COM PLANILHA PARADIGMA ADAPTADA AO TERMO DE REFERÃŠNCIA DE 05/10/2016"/>
    <d v="1900-01-20T20:11:00"/>
    <x v="1077"/>
    <n v="-6"/>
    <s v="18:56"/>
  </r>
  <r>
    <x v="0"/>
    <s v="5372/2015 "/>
    <x v="1"/>
    <s v="CSTA_ORIGI"/>
    <s v="CSTA_Atualiz"/>
    <x v="17"/>
    <x v="1"/>
    <d v="2016-11-09T15:07:00"/>
    <d v="2016-11-09T16:59:00"/>
    <s v="Para complementar informações quanto ao Projeto B ico."/>
    <d v="1899-12-30T01:52:00"/>
    <x v="89"/>
    <d v="1899-12-31T00:00:00"/>
    <s v="15:7"/>
  </r>
  <r>
    <x v="1"/>
    <s v="5372/2015 "/>
    <x v="1"/>
    <s v="SECGS_ORIGI"/>
    <s v="SECGS_Atualiz"/>
    <x v="18"/>
    <x v="1"/>
    <d v="2016-11-09T16:59:00"/>
    <d v="2016-11-09T17:14:00"/>
    <s v="Para análise"/>
    <d v="1899-12-30T00:15:00"/>
    <x v="131"/>
    <d v="1899-12-31T00:00:00"/>
    <s v="16:59"/>
  </r>
  <r>
    <x v="0"/>
    <s v="5372/2015 "/>
    <x v="1"/>
    <s v="SECGA_ORIGI"/>
    <s v="SECGA_Atualiz"/>
    <x v="20"/>
    <x v="0"/>
    <d v="2016-11-09T17:14:00"/>
    <d v="2016-11-09T20:26:00"/>
    <s v="Ciente, solicitamos o retorno dos procedimentos com a elaboraÃ§Ã£o da planilha de custos."/>
    <d v="1899-12-30T03:12:00"/>
    <x v="621"/>
    <d v="1899-12-31T00:00:00"/>
    <s v="17:14"/>
  </r>
  <r>
    <x v="0"/>
    <s v="5372/2015 "/>
    <x v="1"/>
    <s v="CLC_ORIGI"/>
    <s v="CLC_Atualiz"/>
    <x v="8"/>
    <x v="0"/>
    <d v="2016-11-09T20:26:00"/>
    <s v="-"/>
    <s v="Para atendimento ao despacho doc. 234938"/>
    <d v="1899-12-30T00:00:00"/>
    <x v="42"/>
    <e v="#VALUE!"/>
    <s v="20:26"/>
  </r>
  <r>
    <x v="1"/>
    <s v="15/2016"/>
    <x v="1"/>
    <s v="SMOP_ORIGI"/>
    <s v="SMIC_Atualiz"/>
    <x v="28"/>
    <x v="1"/>
    <d v="2016-01-07T18:42:00"/>
    <d v="2016-03-10T18:42:00"/>
    <s v="-"/>
    <d v="1900-03-03T00:00:00"/>
    <x v="1078"/>
    <d v="1900-01-03T00:00:00"/>
    <s v="18:42"/>
  </r>
  <r>
    <x v="1"/>
    <s v="15/2016"/>
    <x v="1"/>
    <s v="CIP_ORIGI"/>
    <s v="CIP_Atualiz"/>
    <x v="3"/>
    <x v="1"/>
    <d v="2016-03-10T18:42:00"/>
    <d v="2016-03-17T14:27:00"/>
    <s v="Para avaliação."/>
    <d v="1900-01-05T19:45:00"/>
    <x v="1079"/>
    <d v="1900-01-05T00:00:00"/>
    <s v="18:42"/>
  </r>
  <r>
    <x v="1"/>
    <s v="15/2016"/>
    <x v="1"/>
    <s v="SMOP_ORIGI"/>
    <s v="SMIC_Atualiz"/>
    <x v="28"/>
    <x v="1"/>
    <d v="2016-03-17T14:27:00"/>
    <d v="2016-03-21T17:29:00"/>
    <s v="Para complementar"/>
    <d v="1900-01-03T03:02:00"/>
    <x v="1080"/>
    <d v="1900-01-02T00:00:00"/>
    <s v="14:27"/>
  </r>
  <r>
    <x v="1"/>
    <s v="15/2016"/>
    <x v="1"/>
    <s v="CIP_ORIGI"/>
    <s v="CIP_Atualiz"/>
    <x v="3"/>
    <x v="1"/>
    <d v="2016-03-21T17:29:00"/>
    <d v="2016-03-28T12:21:00"/>
    <s v="Com o projeto b ico revisado."/>
    <d v="1900-01-05T18:52:00"/>
    <x v="1081"/>
    <d v="1900-01-02T00:00:00"/>
    <s v="17:29"/>
  </r>
  <r>
    <x v="1"/>
    <s v="15/2016"/>
    <x v="1"/>
    <s v="SMOP_ORIGI"/>
    <s v="SMIC_Atualiz"/>
    <x v="28"/>
    <x v="1"/>
    <d v="2016-03-28T12:21:00"/>
    <d v="2016-03-31T18:47:00"/>
    <s v="Solicito verificar todos os itens questionados pela coordenadoria, doc. 50653, esclarecendo ou alter"/>
    <d v="1900-01-02T06:26:00"/>
    <x v="1082"/>
    <d v="1900-01-03T00:00:00"/>
    <s v="12:21"/>
  </r>
  <r>
    <x v="1"/>
    <s v="15/2016"/>
    <x v="1"/>
    <s v="CIP_ORIGI"/>
    <s v="CIP_Atualiz"/>
    <x v="3"/>
    <x v="1"/>
    <d v="2016-03-31T18:47:00"/>
    <d v="2016-04-01T12:48:00"/>
    <s v="Para encaminhamentos."/>
    <d v="1899-12-30T18:01:00"/>
    <x v="1083"/>
    <n v="-20"/>
    <s v="18:47"/>
  </r>
  <r>
    <x v="1"/>
    <s v="15/2016"/>
    <x v="1"/>
    <s v="SECADM_ORIGI"/>
    <s v="SECADM_Atualiz"/>
    <x v="4"/>
    <x v="0"/>
    <d v="2016-04-01T12:48:00"/>
    <d v="2016-04-01T15:37:00"/>
    <s v="Para os procedimentos necessários à licitação, conforme projeto b ico."/>
    <d v="1899-12-30T02:49:00"/>
    <x v="391"/>
    <d v="1899-12-31T00:00:00"/>
    <s v="12:48"/>
  </r>
  <r>
    <x v="1"/>
    <s v="15/2016"/>
    <x v="1"/>
    <s v="CLC_ORIGI"/>
    <s v="CLC_Atualiz"/>
    <x v="8"/>
    <x v="0"/>
    <d v="2016-04-01T15:37:00"/>
    <d v="2016-04-01T18:00:00"/>
    <s v="Encaminha-se para orçar."/>
    <d v="1899-12-30T02:23:00"/>
    <x v="841"/>
    <d v="1899-12-31T00:00:00"/>
    <s v="15:37"/>
  </r>
  <r>
    <x v="1"/>
    <s v="15/2016"/>
    <x v="1"/>
    <s v="SC_ORIGI"/>
    <s v="SC_Atualiz"/>
    <x v="9"/>
    <x v="0"/>
    <d v="2016-04-01T18:00:00"/>
    <d v="2016-06-13T18:32:00"/>
    <s v="Para orçar."/>
    <d v="1900-03-13T00:32:00"/>
    <x v="1084"/>
    <d v="1900-01-08T00:00:00"/>
    <s v="18:0"/>
  </r>
  <r>
    <x v="1"/>
    <s v="15/2016"/>
    <x v="1"/>
    <s v="CLC_ORIGI"/>
    <s v="CLC_Atualiz"/>
    <x v="8"/>
    <x v="0"/>
    <d v="2016-06-13T18:32:00"/>
    <d v="2016-06-14T18:29:00"/>
    <s v="Para os devidos fins."/>
    <d v="1899-12-30T23:57:00"/>
    <x v="1085"/>
    <d v="1900-01-01T00:00:00"/>
    <s v="18:32"/>
  </r>
  <r>
    <x v="1"/>
    <s v="15/2016"/>
    <x v="1"/>
    <s v="SPO_ORIGI"/>
    <s v="SPO_Atualiz"/>
    <x v="5"/>
    <x v="0"/>
    <d v="2016-06-14T18:29:00"/>
    <d v="2016-07-05T14:59:00"/>
    <s v="Para informar a disponibilidade orçamentária."/>
    <d v="1900-01-19T20:30:00"/>
    <x v="1086"/>
    <n v="-8"/>
    <s v="18:29"/>
  </r>
  <r>
    <x v="1"/>
    <s v="15/2016"/>
    <x v="1"/>
    <s v="SECADM_ORIGI"/>
    <s v="SECADM_Atualiz"/>
    <x v="4"/>
    <x v="0"/>
    <d v="2016-07-05T14:59:00"/>
    <d v="2016-07-05T17:03:00"/>
    <s v="Informamos que, no momento, não há disponibilidade orçamentária."/>
    <d v="1899-12-30T02:04:00"/>
    <x v="227"/>
    <d v="1899-12-31T00:00:00"/>
    <s v="14:59"/>
  </r>
  <r>
    <x v="1"/>
    <s v="15/2016"/>
    <x v="1"/>
    <s v="CLC_ORIGI"/>
    <s v="CLC_Atualiz"/>
    <x v="8"/>
    <x v="0"/>
    <d v="2016-07-05T17:03:00"/>
    <d v="2016-07-05T18:47:00"/>
    <s v="Para seguimento do trâmite até a elaboração de edital, após, retorne à SPO para informar disponibili"/>
    <d v="1899-12-30T01:44:00"/>
    <x v="1087"/>
    <d v="1899-12-31T00:00:00"/>
    <s v="17:3"/>
  </r>
  <r>
    <x v="1"/>
    <s v="15/2016"/>
    <x v="1"/>
    <s v="SC_ORIGI"/>
    <s v="SC_Atualiz"/>
    <x v="9"/>
    <x v="0"/>
    <d v="2016-07-05T18:47:00"/>
    <d v="2016-07-14T13:48:00"/>
    <s v="Para elaborar Termo de Abertura de Licitação."/>
    <d v="1900-01-07T19:01:00"/>
    <x v="1088"/>
    <d v="1900-01-07T00:00:00"/>
    <s v="18:47"/>
  </r>
  <r>
    <x v="1"/>
    <s v="15/2016"/>
    <x v="1"/>
    <s v="CLC_ORIGI"/>
    <s v="CLC_Atualiz"/>
    <x v="8"/>
    <x v="0"/>
    <d v="2016-07-14T13:48:00"/>
    <d v="2016-07-14T14:19:00"/>
    <s v="Segue com Termo de Abertura de Licitação."/>
    <d v="1899-12-30T00:31:00"/>
    <x v="1089"/>
    <d v="1899-12-31T00:00:00"/>
    <s v="13:48"/>
  </r>
  <r>
    <x v="1"/>
    <s v="15/2016"/>
    <x v="1"/>
    <s v="SECADM_ORIGI"/>
    <s v="SECADM_Atualiz"/>
    <x v="4"/>
    <x v="0"/>
    <d v="2016-07-14T14:19:00"/>
    <d v="2016-07-14T16:55:00"/>
    <s v="Para autorização do Termo de Abertura de Licitação n. 102/2016."/>
    <d v="1899-12-30T02:36:00"/>
    <x v="224"/>
    <d v="1899-12-31T00:00:00"/>
    <s v="14:19"/>
  </r>
  <r>
    <x v="1"/>
    <s v="15/2016"/>
    <x v="1"/>
    <s v="CLC_ORIGI"/>
    <s v="CLC_Atualiz"/>
    <x v="8"/>
    <x v="0"/>
    <d v="2016-07-14T16:55:00"/>
    <d v="2016-07-14T17:37:00"/>
    <s v="De acordo. Encaminha-se para elaboração da minuta do Edital."/>
    <d v="1899-12-30T00:42:00"/>
    <x v="584"/>
    <d v="1899-12-31T00:00:00"/>
    <s v="16:55"/>
  </r>
  <r>
    <x v="1"/>
    <s v="15/2016"/>
    <x v="1"/>
    <s v="SLIC_ORIGI"/>
    <s v="SLIC_Atualiz"/>
    <x v="27"/>
    <x v="0"/>
    <d v="2016-07-14T17:37:00"/>
    <d v="2016-07-18T15:11:00"/>
    <s v="Para elaborar minuta de Edital de Licitação, cfe. despacho retro."/>
    <d v="1900-01-02T21:34:00"/>
    <x v="1090"/>
    <d v="1900-01-02T00:00:00"/>
    <s v="17:37"/>
  </r>
  <r>
    <x v="1"/>
    <s v="15/2016"/>
    <x v="1"/>
    <s v="SC_ORIGI"/>
    <s v="SC_Atualiz"/>
    <x v="9"/>
    <x v="0"/>
    <d v="2016-07-18T15:11:00"/>
    <d v="2016-07-19T13:57:00"/>
    <s v="Para informar."/>
    <d v="1899-12-30T22:46:00"/>
    <x v="1091"/>
    <d v="1900-01-01T00:00:00"/>
    <s v="15:11"/>
  </r>
  <r>
    <x v="1"/>
    <s v="15/2016"/>
    <x v="1"/>
    <s v="SMOP_ORIGI"/>
    <s v="SMIC_Atualiz"/>
    <x v="28"/>
    <x v="1"/>
    <d v="2016-07-19T13:57:00"/>
    <d v="2016-07-19T14:17:00"/>
    <s v="Senhora Chefe:"/>
    <d v="1899-12-30T00:20:00"/>
    <x v="1092"/>
    <d v="1899-12-31T00:00:00"/>
    <s v="13:57"/>
  </r>
  <r>
    <x v="1"/>
    <s v="15/2016"/>
    <x v="1"/>
    <s v="SC_ORIGI"/>
    <s v="SC_Atualiz"/>
    <x v="9"/>
    <x v="0"/>
    <d v="2016-07-19T14:17:00"/>
    <d v="2016-08-09T14:18:00"/>
    <s v="Com as retificações sobre o forro, que é só fornecimento."/>
    <d v="1900-01-20T00:01:00"/>
    <x v="1093"/>
    <n v="-9"/>
    <s v="14:17"/>
  </r>
  <r>
    <x v="1"/>
    <s v="15/2016"/>
    <x v="1"/>
    <s v="CLC_ORIGI"/>
    <s v="CLC_Atualiz"/>
    <x v="8"/>
    <x v="0"/>
    <d v="2016-08-09T14:18:00"/>
    <d v="2016-08-12T18:47:00"/>
    <s v="Com o Termo de Abertura de Licitação Retificado."/>
    <d v="1900-01-02T04:29:00"/>
    <x v="1094"/>
    <d v="1900-01-03T00:00:00"/>
    <s v="14:18"/>
  </r>
  <r>
    <x v="1"/>
    <s v="15/2016"/>
    <x v="1"/>
    <s v="SLIC_ORIGI"/>
    <s v="SLIC_Atualiz"/>
    <x v="27"/>
    <x v="0"/>
    <d v="2016-08-12T18:47:00"/>
    <d v="2016-08-16T15:59:00"/>
    <s v="Para elaborar a minuta do edital."/>
    <d v="1900-01-02T21:12:00"/>
    <x v="1095"/>
    <d v="1900-01-02T00:00:00"/>
    <s v="18:47"/>
  </r>
  <r>
    <x v="1"/>
    <s v="15/2016"/>
    <x v="1"/>
    <s v="SCON_ORIGI"/>
    <s v="SCON_Atualiz"/>
    <x v="10"/>
    <x v="0"/>
    <d v="2016-08-16T15:59:00"/>
    <d v="2016-08-22T17:58:00"/>
    <s v="Para elaborar a minuta do contrato (Anexo III) para o item 1."/>
    <d v="1900-01-05T01:59:00"/>
    <x v="1096"/>
    <d v="1900-01-04T00:00:00"/>
    <s v="15:59"/>
  </r>
  <r>
    <x v="1"/>
    <s v="15/2016"/>
    <x v="1"/>
    <s v="SLIC_ORIGI"/>
    <s v="SLIC_Atualiz"/>
    <x v="27"/>
    <x v="0"/>
    <d v="2016-08-22T17:58:00"/>
    <d v="2016-08-23T17:59:00"/>
    <s v="Com minuta do contrato anexo III e TErmo de Garantia anexo III -A, a ser entregue pela contratada"/>
    <d v="1899-12-31T00:01:00"/>
    <x v="1097"/>
    <d v="1900-01-01T00:00:00"/>
    <s v="17:58"/>
  </r>
  <r>
    <x v="1"/>
    <s v="15/2016"/>
    <x v="1"/>
    <s v="CLC_ORIGI"/>
    <s v="CLC_Atualiz"/>
    <x v="8"/>
    <x v="0"/>
    <d v="2016-08-23T15:11:00"/>
    <d v="2016-08-23T19:38:00"/>
    <s v="Para análise da minuta do edital e seus anexos."/>
    <d v="1899-12-30T04:27:00"/>
    <x v="1098"/>
    <d v="1899-12-31T00:00:00"/>
    <s v="15:11"/>
  </r>
  <r>
    <x v="1"/>
    <s v="15/2016"/>
    <x v="1"/>
    <s v="SECGA_ORIGI"/>
    <s v="SECGA_Atualiz"/>
    <x v="20"/>
    <x v="0"/>
    <d v="2016-08-23T19:38:00"/>
    <d v="2016-08-25T18:15:00"/>
    <s v="Submetemos à apreciação superior."/>
    <d v="1899-12-31T22:37:00"/>
    <x v="1099"/>
    <d v="1900-01-02T00:00:00"/>
    <s v="19:38"/>
  </r>
  <r>
    <x v="1"/>
    <s v="15/2016"/>
    <x v="1"/>
    <s v="CLC_ORIGI"/>
    <s v="CLC_Atualiz"/>
    <x v="8"/>
    <x v="0"/>
    <d v="2016-08-25T18:15:00"/>
    <d v="2016-08-26T18:06:00"/>
    <s v="Para verificar."/>
    <d v="1899-12-30T23:51:00"/>
    <x v="462"/>
    <d v="1900-01-01T00:00:00"/>
    <s v="18:15"/>
  </r>
  <r>
    <x v="1"/>
    <s v="15/2016"/>
    <x v="1"/>
    <s v="SLIC_ORIGI"/>
    <s v="SLIC_Atualiz"/>
    <x v="27"/>
    <x v="0"/>
    <d v="2016-08-26T18:06:00"/>
    <d v="2016-08-26T19:17:00"/>
    <s v="Para revisar a minuta do edital."/>
    <d v="1899-12-30T01:11:00"/>
    <x v="300"/>
    <d v="1899-12-31T00:00:00"/>
    <s v="18:6"/>
  </r>
  <r>
    <x v="1"/>
    <s v="15/2016"/>
    <x v="1"/>
    <s v="CLC_ORIGI"/>
    <s v="CLC_Atualiz"/>
    <x v="8"/>
    <x v="0"/>
    <d v="2016-08-26T19:17:00"/>
    <d v="2016-08-30T17:36:00"/>
    <s v="Com a minuta do edital adequada."/>
    <d v="1900-01-02T22:19:00"/>
    <x v="1100"/>
    <d v="1900-01-02T00:00:00"/>
    <s v="19:17"/>
  </r>
  <r>
    <x v="1"/>
    <s v="15/2016"/>
    <x v="1"/>
    <s v="SECGA_ORIGI"/>
    <s v="SECGA_Atualiz"/>
    <x v="20"/>
    <x v="0"/>
    <d v="2016-08-30T17:36:00"/>
    <d v="2016-08-31T16:57:00"/>
    <s v="Atendido despacho doc. 170535. À SECGA: à apreciação superior."/>
    <d v="1899-12-30T23:21:00"/>
    <x v="1101"/>
    <d v="1900-01-01T00:00:00"/>
    <s v="17:36"/>
  </r>
  <r>
    <x v="1"/>
    <s v="15/2016"/>
    <x v="1"/>
    <s v="CPL_ORIGI"/>
    <s v="CPL_Atualiz"/>
    <x v="11"/>
    <x v="0"/>
    <d v="2016-08-31T16:57:00"/>
    <d v="2016-08-31T17:50:00"/>
    <s v="De acordo com a minuta do Edital e seus anexos. Segue para análise dessa CPL e demais encaminhamen"/>
    <d v="1899-12-30T00:53:00"/>
    <x v="297"/>
    <d v="1899-12-31T00:00:00"/>
    <s v="16:57"/>
  </r>
  <r>
    <x v="1"/>
    <s v="15/2016"/>
    <x v="1"/>
    <s v="ASSDG_ORIGI"/>
    <s v="ASSDG_Atualiz"/>
    <x v="12"/>
    <x v="0"/>
    <d v="2016-08-31T17:50:00"/>
    <d v="2016-09-05T17:46:00"/>
    <s v="Para análise e aprovação."/>
    <d v="1900-01-03T23:56:00"/>
    <x v="1102"/>
    <n v="-18"/>
    <s v="17:50"/>
  </r>
  <r>
    <x v="1"/>
    <s v="15/2016"/>
    <x v="1"/>
    <s v="SPO_ORIGI"/>
    <s v="SPO_Atualiz"/>
    <x v="5"/>
    <x v="0"/>
    <d v="2016-09-05T17:46:00"/>
    <d v="2016-09-06T15:03:00"/>
    <s v="Para os devidos fins."/>
    <d v="1899-12-30T21:17:00"/>
    <x v="1103"/>
    <d v="1900-01-01T00:00:00"/>
    <s v="17:46"/>
  </r>
  <r>
    <x v="1"/>
    <s v="15/2016"/>
    <x v="1"/>
    <s v="CO_ORIGI"/>
    <s v="CO_Atualiz"/>
    <x v="6"/>
    <x v="0"/>
    <d v="2016-09-06T15:03:00"/>
    <d v="2016-09-06T15:21:00"/>
    <s v="Com a informação de disponibilidade."/>
    <d v="1899-12-30T00:18:00"/>
    <x v="293"/>
    <d v="1899-12-31T00:00:00"/>
    <s v="15:3"/>
  </r>
  <r>
    <x v="1"/>
    <s v="15/2016"/>
    <x v="1"/>
    <s v="SECOFC_ORIGI"/>
    <s v="SECOFC_Atualiz"/>
    <x v="7"/>
    <x v="0"/>
    <d v="2016-09-06T15:21:00"/>
    <d v="2016-09-06T17:39:00"/>
    <s v="Para ciência e encaminhamento."/>
    <d v="1899-12-30T02:18:00"/>
    <x v="1104"/>
    <d v="1899-12-31T00:00:00"/>
    <s v="15:21"/>
  </r>
  <r>
    <x v="1"/>
    <s v="15/2016"/>
    <x v="1"/>
    <s v="CLC_ORIGI"/>
    <s v="CLC_Atualiz"/>
    <x v="8"/>
    <x v="0"/>
    <d v="2016-09-06T17:39:00"/>
    <d v="2016-09-07T15:14:00"/>
    <s v="Para demais providências."/>
    <d v="1899-12-30T21:35:00"/>
    <x v="1105"/>
    <d v="1899-12-31T00:00:00"/>
    <s v="17:39"/>
  </r>
  <r>
    <x v="1"/>
    <s v="15/2016"/>
    <x v="1"/>
    <s v="ASSDG_ORIGI"/>
    <s v="ASSDG_Atualiz"/>
    <x v="12"/>
    <x v="0"/>
    <d v="2016-09-07T15:14:00"/>
    <d v="2016-09-09T18:50:00"/>
    <s v="À ASSDG: com informação de disponibilidade orçamentária. Para análise das minutas (doc 175777)."/>
    <d v="1900-01-01T03:36:00"/>
    <x v="1106"/>
    <d v="1899-12-31T00:00:00"/>
    <s v="15:14"/>
  </r>
  <r>
    <x v="1"/>
    <s v="15/2016"/>
    <x v="1"/>
    <s v="DG_ORIGI"/>
    <s v="DG_Atualiz"/>
    <x v="1"/>
    <x v="0"/>
    <d v="2016-09-09T18:50:00"/>
    <d v="2016-09-12T18:26:00"/>
    <s v="Para os devidos fins."/>
    <d v="1900-01-01T23:36:00"/>
    <x v="1107"/>
    <d v="1900-01-01T00:00:00"/>
    <s v="18:50"/>
  </r>
  <r>
    <x v="1"/>
    <s v="15/2016"/>
    <x v="1"/>
    <s v="CLC_ORIGI"/>
    <s v="CLC_Atualiz"/>
    <x v="8"/>
    <x v="0"/>
    <d v="2016-09-12T18:26:00"/>
    <d v="2016-09-14T16:25:00"/>
    <s v="Para dar continuidade."/>
    <d v="1899-12-31T21:59:00"/>
    <x v="1108"/>
    <d v="1900-01-02T00:00:00"/>
    <s v="18:26"/>
  </r>
  <r>
    <x v="1"/>
    <s v="15/2016"/>
    <x v="1"/>
    <s v="GABDG_ORIGI"/>
    <s v="GABDG_Atualiz"/>
    <x v="55"/>
    <x v="0"/>
    <d v="2016-09-14T16:25:00"/>
    <d v="2016-09-15T19:05:00"/>
    <s v="A pedido."/>
    <d v="1899-12-31T02:40:00"/>
    <x v="1109"/>
    <d v="1900-01-01T00:00:00"/>
    <s v="16:25"/>
  </r>
  <r>
    <x v="1"/>
    <s v="15/2016"/>
    <x v="1"/>
    <s v="CLC_ORIGI"/>
    <s v="CLC_Atualiz"/>
    <x v="8"/>
    <x v="0"/>
    <d v="2016-09-15T19:05:00"/>
    <d v="2016-09-16T18:51:00"/>
    <s v="para dar continuidade."/>
    <d v="1899-12-30T23:46:00"/>
    <x v="1110"/>
    <d v="1900-01-01T00:00:00"/>
    <s v="19:5"/>
  </r>
  <r>
    <x v="1"/>
    <s v="15/2016"/>
    <x v="1"/>
    <s v="SLIC_ORIGI"/>
    <s v="SLIC_Atualiz"/>
    <x v="27"/>
    <x v="0"/>
    <d v="2016-09-16T18:51:00"/>
    <d v="2016-09-19T15:42:00"/>
    <s v="À SLIC: para emitir edital em definitivo e encaminhar para assinaturas."/>
    <d v="1900-01-01T20:51:00"/>
    <x v="1111"/>
    <d v="1900-01-01T00:00:00"/>
    <s v="18:51"/>
  </r>
  <r>
    <x v="1"/>
    <s v="15/2016"/>
    <x v="1"/>
    <s v="CPL_ORIGI"/>
    <s v="CPL_Atualiz"/>
    <x v="11"/>
    <x v="0"/>
    <d v="2016-09-19T15:42:00"/>
    <d v="2016-09-19T16:06:00"/>
    <s v="Para assinatura."/>
    <d v="1899-12-30T00:24:00"/>
    <x v="1112"/>
    <d v="1899-12-31T00:00:00"/>
    <s v="15:42"/>
  </r>
  <r>
    <x v="1"/>
    <s v="15/2016"/>
    <x v="1"/>
    <s v="SLIC_ORIGI"/>
    <s v="SLIC_Atualiz"/>
    <x v="27"/>
    <x v="0"/>
    <d v="2016-09-19T16:06:00"/>
    <d v="2016-09-20T13:07:00"/>
    <s v="Com o edital assinado"/>
    <d v="1899-12-30T21:01:00"/>
    <x v="1113"/>
    <d v="1900-01-01T00:00:00"/>
    <s v="16:6"/>
  </r>
  <r>
    <x v="1"/>
    <s v="15/2016"/>
    <x v="1"/>
    <s v="CPL_ORIGI"/>
    <s v="CPL_Atualiz"/>
    <x v="11"/>
    <x v="0"/>
    <d v="2016-09-20T13:07:00"/>
    <d v="2016-10-05T17:43:00"/>
    <s v="Para aguardar a abertura do certame."/>
    <d v="1900-01-14T04:36:00"/>
    <x v="1114"/>
    <n v="-11"/>
    <s v="13:7"/>
  </r>
  <r>
    <x v="1"/>
    <s v="15/2016"/>
    <x v="1"/>
    <s v="SMIC_ORIGI"/>
    <s v="SMIC_Atualiz"/>
    <x v="28"/>
    <x v="1"/>
    <d v="2016-10-05T17:43:00"/>
    <d v="2016-10-06T14:41:00"/>
    <s v="Diligência"/>
    <d v="1899-12-30T20:58:00"/>
    <x v="134"/>
    <d v="1900-01-01T00:00:00"/>
    <s v="17:43"/>
  </r>
  <r>
    <x v="1"/>
    <s v="15/2016"/>
    <x v="1"/>
    <s v="CPL_ORIGI"/>
    <s v="CPL_Atualiz"/>
    <x v="11"/>
    <x v="0"/>
    <d v="2016-10-06T14:41:00"/>
    <d v="2016-10-11T18:21:00"/>
    <s v="Para continuidade."/>
    <d v="1900-01-04T03:40:00"/>
    <x v="1115"/>
    <d v="1900-01-03T00:00:00"/>
    <s v="14:41"/>
  </r>
  <r>
    <x v="1"/>
    <s v="15/2016"/>
    <x v="1"/>
    <s v="ASSDG_ORIGI"/>
    <s v="ASSDG_Atualiz"/>
    <x v="12"/>
    <x v="0"/>
    <d v="2016-10-11T18:21:00"/>
    <d v="2016-10-14T19:27:00"/>
    <s v="Para análise e homologação."/>
    <d v="1900-01-02T01:06:00"/>
    <x v="1116"/>
    <d v="1900-01-02T00:00:00"/>
    <s v="18:21"/>
  </r>
  <r>
    <x v="1"/>
    <s v="014337/2016"/>
    <x v="1"/>
    <s v="SAPRE_ORIGI"/>
    <s v="SAPRE_Atualiz"/>
    <x v="29"/>
    <x v="1"/>
    <d v="2016-10-25T15:38:00"/>
    <d v="2016-10-26T15:38:00"/>
    <s v="-"/>
    <d v="1899-12-31T00:00:00"/>
    <x v="0"/>
    <d v="1900-01-01T00:00:00"/>
    <s v="15:38"/>
  </r>
  <r>
    <x v="1"/>
    <s v="014337/2016"/>
    <x v="1"/>
    <s v="CIP_ORIGI"/>
    <s v="CIP_Atualiz"/>
    <x v="3"/>
    <x v="1"/>
    <d v="2016-10-26T15:38:00"/>
    <d v="2016-11-01T13:28:00"/>
    <s v="-"/>
    <d v="1900-01-04T21:50:00"/>
    <x v="1117"/>
    <n v="-15"/>
    <s v="15:38"/>
  </r>
  <r>
    <x v="1"/>
    <s v="014337/2016"/>
    <x v="1"/>
    <s v="SECGS_ORIGI"/>
    <s v="SECGS_Atualiz"/>
    <x v="18"/>
    <x v="1"/>
    <d v="2016-10-26T15:38:00"/>
    <d v="2016-11-08T12:11:00"/>
    <s v="-"/>
    <d v="1900-01-11T20:33:00"/>
    <x v="1118"/>
    <n v="-12"/>
    <s v="15:38"/>
  </r>
  <r>
    <x v="1"/>
    <s v="014337/2016"/>
    <x v="1"/>
    <s v="SAPRE_ORIGI"/>
    <s v="SAPRE_Atualiz"/>
    <x v="29"/>
    <x v="1"/>
    <d v="2016-11-08T12:11:00"/>
    <d v="2016-12-30T14:32:00"/>
    <s v="Conclusão de trâmite colaborativo"/>
    <d v="1900-02-20T02:21:00"/>
    <x v="1119"/>
    <d v="1900-01-06T00:00:00"/>
    <s v="12:11"/>
  </r>
  <r>
    <x v="1"/>
    <s v="014337/2016"/>
    <x v="1"/>
    <s v="CIP_ORIGI"/>
    <s v="CIP_Atualiz"/>
    <x v="3"/>
    <x v="1"/>
    <d v="2016-12-30T14:32:00"/>
    <d v="2017-01-10T18:37:00"/>
    <s v="Para apreciação"/>
    <d v="1900-01-10T04:05:00"/>
    <x v="1120"/>
    <d v="1900-08-04T00:00:00"/>
    <s v="14:32"/>
  </r>
  <r>
    <x v="1"/>
    <s v="014337/2016"/>
    <x v="1"/>
    <s v="SECGS_ORIGI"/>
    <s v="SECGS_Atualiz"/>
    <x v="18"/>
    <x v="1"/>
    <d v="2017-01-10T18:37:00"/>
    <d v="2017-01-11T13:23:00"/>
    <s v="Para apreciação superior."/>
    <d v="1899-12-30T18:46:00"/>
    <x v="1121"/>
    <d v="1900-01-01T00:00:00"/>
    <s v="18:37"/>
  </r>
  <r>
    <x v="1"/>
    <s v="014337/2016"/>
    <x v="1"/>
    <s v="SAPRE_ORIGI"/>
    <s v="SAPRE_Atualiz"/>
    <x v="29"/>
    <x v="1"/>
    <d v="2017-01-11T13:23:00"/>
    <d v="2017-01-11T18:42:00"/>
    <s v="A pedido"/>
    <d v="1899-12-30T05:19:00"/>
    <x v="524"/>
    <d v="1899-12-31T00:00:00"/>
    <s v="13:23"/>
  </r>
  <r>
    <x v="1"/>
    <s v="014337/2016"/>
    <x v="1"/>
    <s v="SECGS_ORIGI"/>
    <s v="SECGS_Atualiz"/>
    <x v="18"/>
    <x v="1"/>
    <d v="2017-01-11T18:42:00"/>
    <d v="2017-01-13T17:42:00"/>
    <s v="Em devolução"/>
    <d v="1899-12-31T23:00:00"/>
    <x v="1122"/>
    <d v="1900-01-02T00:00:00"/>
    <s v="18:42"/>
  </r>
  <r>
    <x v="1"/>
    <s v="014337/2016"/>
    <x v="1"/>
    <s v="CLC_ORIGI"/>
    <s v="CLC_Atualiz"/>
    <x v="8"/>
    <x v="0"/>
    <d v="2017-01-13T17:42:00"/>
    <d v="2017-01-13T18:17:00"/>
    <s v="Solicita-se os procedimentos necessários quanto aos orçamentos"/>
    <d v="1899-12-30T00:35:00"/>
    <x v="170"/>
    <d v="1899-12-31T00:00:00"/>
    <s v="17:42"/>
  </r>
  <r>
    <x v="1"/>
    <s v="014337/2016"/>
    <x v="1"/>
    <s v="SC _ORIGI"/>
    <s v="SC _Atualiz"/>
    <x v="61"/>
    <x v="0"/>
    <d v="2017-01-13T18:17:00"/>
    <d v="2017-01-24T18:14:00"/>
    <s v="Para orçar."/>
    <d v="1900-01-09T23:57:00"/>
    <x v="1123"/>
    <d v="1900-01-07T00:00:00"/>
    <s v="18:17"/>
  </r>
  <r>
    <x v="1"/>
    <s v="014337/2016"/>
    <x v="1"/>
    <s v="CLC_ORIGI"/>
    <s v="CLC_Atualiz"/>
    <x v="8"/>
    <x v="0"/>
    <d v="2017-01-24T18:14:00"/>
    <d v="2017-01-24T19:19:00"/>
    <s v="ORÇAMENTOS"/>
    <d v="1899-12-30T01:05:00"/>
    <x v="343"/>
    <d v="1899-12-31T00:00:00"/>
    <s v="18:14"/>
  </r>
  <r>
    <x v="1"/>
    <s v="014337/2016"/>
    <x v="1"/>
    <s v="SAPRE_ORIGI"/>
    <s v="SAPRE_Atualiz"/>
    <x v="29"/>
    <x v="1"/>
    <d v="2017-01-24T19:19:00"/>
    <d v="2017-01-25T17:36:00"/>
    <s v="Para inclusão no SIOFI."/>
    <d v="1899-12-30T22:17:00"/>
    <x v="1124"/>
    <d v="1900-01-01T00:00:00"/>
    <s v="19:19"/>
  </r>
  <r>
    <x v="1"/>
    <s v="014337/2016"/>
    <x v="1"/>
    <s v="CLC_ORIGI"/>
    <s v="CLC_Atualiz"/>
    <x v="8"/>
    <x v="0"/>
    <d v="2017-01-25T17:36:00"/>
    <d v="2017-01-25T18:32:00"/>
    <s v="Em devolução"/>
    <d v="1899-12-30T00:56:00"/>
    <x v="628"/>
    <d v="1899-12-31T00:00:00"/>
    <s v="17:36"/>
  </r>
  <r>
    <x v="1"/>
    <s v="014337/2016"/>
    <x v="1"/>
    <s v="SPO_ORIGI"/>
    <s v="SPO_Atualiz"/>
    <x v="5"/>
    <x v="0"/>
    <d v="2017-01-25T18:32:00"/>
    <d v="2017-01-26T13:44:00"/>
    <s v="Para informar disponibilidade orçamentária."/>
    <d v="1899-12-30T19:12:00"/>
    <x v="1125"/>
    <d v="1900-01-01T00:00:00"/>
    <s v="18:32"/>
  </r>
  <r>
    <x v="1"/>
    <s v="014337/2016"/>
    <x v="1"/>
    <s v="CO_ORIGI"/>
    <s v="CO_Atualiz"/>
    <x v="6"/>
    <x v="0"/>
    <d v="2017-01-26T13:44:00"/>
    <d v="2017-01-26T14:04:00"/>
    <s v="Com o pré-empenho."/>
    <d v="1899-12-30T00:20:00"/>
    <x v="1092"/>
    <d v="1899-12-31T00:00:00"/>
    <s v="13:44"/>
  </r>
  <r>
    <x v="1"/>
    <s v="014337/2016"/>
    <x v="1"/>
    <s v="SECOFC_ORIGI"/>
    <s v="SECOFC_Atualiz"/>
    <x v="7"/>
    <x v="0"/>
    <d v="2017-01-26T14:04:00"/>
    <d v="2017-01-26T17:05:00"/>
    <s v="Para ciência e encaminhamento."/>
    <d v="1899-12-30T03:01:00"/>
    <x v="362"/>
    <d v="1899-12-31T00:00:00"/>
    <s v="14:4"/>
  </r>
  <r>
    <x v="1"/>
    <s v="014337/2016"/>
    <x v="1"/>
    <s v="CLC_ORIGI"/>
    <s v="CLC_Atualiz"/>
    <x v="8"/>
    <x v="0"/>
    <d v="2017-01-26T17:05:00"/>
    <d v="2017-01-26T18:00:00"/>
    <s v="Informa disponibilidade orçamentária."/>
    <d v="1899-12-30T00:55:00"/>
    <x v="496"/>
    <d v="1899-12-31T00:00:00"/>
    <s v="17:5"/>
  </r>
  <r>
    <x v="1"/>
    <s v="014337/2016"/>
    <x v="1"/>
    <s v="SC_ORIGI"/>
    <s v="SC_Atualiz"/>
    <x v="9"/>
    <x v="0"/>
    <d v="2017-01-26T18:00:00"/>
    <d v="2017-02-02T14:36:00"/>
    <s v="Para elaborar Termo de Abertura de Licitação."/>
    <d v="1900-01-05T20:36:00"/>
    <x v="1126"/>
    <n v="-17"/>
    <s v="18:0"/>
  </r>
  <r>
    <x v="1"/>
    <s v="014337/2016"/>
    <x v="1"/>
    <s v="CLC_ORIGI"/>
    <s v="CLC_Atualiz"/>
    <x v="8"/>
    <x v="0"/>
    <d v="2017-02-02T14:36:00"/>
    <d v="2017-02-02T18:11:00"/>
    <s v="Com planilha de preços"/>
    <d v="1899-12-30T03:35:00"/>
    <x v="1127"/>
    <d v="1899-12-31T00:00:00"/>
    <s v="14:36"/>
  </r>
  <r>
    <x v="1"/>
    <s v="014337/2016"/>
    <x v="1"/>
    <s v="SC_ORIGI"/>
    <s v="SC_Atualiz"/>
    <x v="9"/>
    <x v="0"/>
    <d v="2017-02-02T18:11:00"/>
    <d v="2017-02-07T16:43:00"/>
    <s v="Para refazer a planilha estimativa e elaborar TAL."/>
    <d v="1900-01-03T22:32:00"/>
    <x v="1128"/>
    <d v="1900-01-03T00:00:00"/>
    <s v="18:11"/>
  </r>
  <r>
    <x v="1"/>
    <s v="014337/2016"/>
    <x v="1"/>
    <s v="CLC_ORIGI"/>
    <s v="CLC_Atualiz"/>
    <x v="8"/>
    <x v="0"/>
    <d v="2017-02-07T16:43:00"/>
    <d v="2017-02-09T19:18:00"/>
    <s v="com termo de abertura de licitação"/>
    <d v="1900-01-01T02:35:00"/>
    <x v="1129"/>
    <d v="1900-01-02T00:00:00"/>
    <s v="16:43"/>
  </r>
  <r>
    <x v="1"/>
    <s v="014337/2016"/>
    <x v="1"/>
    <s v="SECGA_ORIGI"/>
    <s v="SECGA_Atualiz"/>
    <x v="20"/>
    <x v="0"/>
    <d v="2017-02-09T19:18:00"/>
    <d v="2017-02-10T15:45:00"/>
    <s v="Segue Termo de Abertura de Licitação nº 16/2017 para apreciação."/>
    <d v="1899-12-30T20:27:00"/>
    <x v="478"/>
    <d v="1900-01-01T00:00:00"/>
    <s v="19:18"/>
  </r>
  <r>
    <x v="1"/>
    <s v="014337/2016"/>
    <x v="1"/>
    <s v="CLC_ORIGI"/>
    <s v="CLC_Atualiz"/>
    <x v="8"/>
    <x v="0"/>
    <d v="2017-02-10T15:45:00"/>
    <d v="2017-02-10T16:11:00"/>
    <s v="Para elaboração da minuta do edital"/>
    <d v="1899-12-30T00:26:00"/>
    <x v="341"/>
    <d v="1899-12-31T00:00:00"/>
    <s v="15:45"/>
  </r>
  <r>
    <x v="1"/>
    <s v="014337/2016"/>
    <x v="1"/>
    <s v="SLIC_ORIGI"/>
    <s v="SLIC_Atualiz"/>
    <x v="27"/>
    <x v="0"/>
    <d v="2017-02-10T16:11:00"/>
    <d v="2017-02-20T14:38:00"/>
    <s v="Para elaborar minuta do Edital de Licitação."/>
    <d v="1900-01-08T22:27:00"/>
    <x v="1130"/>
    <d v="1900-01-06T00:00:00"/>
    <s v="16:11"/>
  </r>
  <r>
    <x v="1"/>
    <s v="014337/2016"/>
    <x v="1"/>
    <s v="SCON_ORIGI"/>
    <s v="SCON_Atualiz"/>
    <x v="10"/>
    <x v="0"/>
    <d v="2017-02-20T14:38:00"/>
    <d v="2017-02-24T16:58:00"/>
    <s v="Para elaboração da minuta contratual, anexo IV."/>
    <d v="1900-01-03T02:20:00"/>
    <x v="1131"/>
    <d v="1900-01-04T00:00:00"/>
    <s v="14:38"/>
  </r>
  <r>
    <x v="1"/>
    <s v="014337/2016"/>
    <x v="1"/>
    <s v="SLIC _ORIGI"/>
    <s v="SLIC _Atualiz"/>
    <x v="62"/>
    <x v="0"/>
    <d v="2017-02-24T16:58:00"/>
    <d v="2017-03-02T17:54:00"/>
    <s v="Elaborada minuta."/>
    <d v="1900-01-05T00:56:00"/>
    <x v="1132"/>
    <n v="-17"/>
    <s v="16:58"/>
  </r>
  <r>
    <x v="1"/>
    <s v="014337/2016"/>
    <x v="1"/>
    <s v="CLC_ORIGI"/>
    <s v="CLC_Atualiz"/>
    <x v="8"/>
    <x v="0"/>
    <d v="2017-03-02T17:54:00"/>
    <d v="2017-03-03T18:57:00"/>
    <s v="Para análise e encaminhamento."/>
    <d v="1899-12-31T01:03:00"/>
    <x v="1133"/>
    <d v="1900-01-01T00:00:00"/>
    <s v="17:54"/>
  </r>
  <r>
    <x v="1"/>
    <s v="014337/2016"/>
    <x v="1"/>
    <s v="SECGA_ORIGI"/>
    <s v="SECGA_Atualiz"/>
    <x v="20"/>
    <x v="0"/>
    <d v="2017-03-03T18:57:00"/>
    <d v="2017-03-06T20:24:00"/>
    <s v="À SECGA: à apreciação superior."/>
    <d v="1900-01-02T01:27:00"/>
    <x v="1134"/>
    <d v="1900-01-01T00:00:00"/>
    <s v="18:57"/>
  </r>
  <r>
    <x v="1"/>
    <s v="014337/2016"/>
    <x v="1"/>
    <s v="CPL_ORIGI"/>
    <s v="CPL_Atualiz"/>
    <x v="11"/>
    <x v="0"/>
    <d v="2017-03-06T20:24:00"/>
    <d v="2017-03-07T14:45:00"/>
    <s v="Para análise."/>
    <d v="1899-12-30T18:21:00"/>
    <x v="1135"/>
    <d v="1900-01-01T00:00:00"/>
    <s v="20:24"/>
  </r>
  <r>
    <x v="1"/>
    <s v="014337/2016"/>
    <x v="1"/>
    <s v="ASSDG_ORIGI"/>
    <s v="ASSDG_Atualiz"/>
    <x v="12"/>
    <x v="0"/>
    <d v="2017-03-07T14:45:00"/>
    <d v="2017-03-07T16:16:00"/>
    <s v="Para análise e aprovação."/>
    <d v="1899-12-30T01:31:00"/>
    <x v="819"/>
    <d v="1899-12-31T00:00:00"/>
    <s v="14:45"/>
  </r>
  <r>
    <x v="1"/>
    <s v="014337/2016"/>
    <x v="1"/>
    <s v="DG_ORIGI"/>
    <s v="DG_Atualiz"/>
    <x v="1"/>
    <x v="0"/>
    <d v="2017-03-07T16:16:00"/>
    <d v="2017-03-07T18:52:00"/>
    <s v="Para apreciação."/>
    <d v="1899-12-30T02:36:00"/>
    <x v="202"/>
    <d v="1899-12-31T00:00:00"/>
    <s v="16:16"/>
  </r>
  <r>
    <x v="1"/>
    <s v="014337/2016"/>
    <x v="1"/>
    <s v="SLIC_ORIGI"/>
    <s v="SLIC_Atualiz"/>
    <x v="27"/>
    <x v="0"/>
    <d v="2017-03-07T18:52:00"/>
    <d v="2017-03-08T15:53:00"/>
    <s v="Para publicação do edital"/>
    <d v="1899-12-30T21:01:00"/>
    <x v="1113"/>
    <d v="1900-01-01T00:00:00"/>
    <s v="18:52"/>
  </r>
  <r>
    <x v="1"/>
    <s v="014337/2016"/>
    <x v="1"/>
    <s v="CPL_ORIGI"/>
    <s v="CPL_Atualiz"/>
    <x v="11"/>
    <x v="0"/>
    <d v="2017-03-08T15:53:00"/>
    <d v="2017-03-08T19:26:00"/>
    <s v="Para assinatura."/>
    <d v="1899-12-30T03:33:00"/>
    <x v="1136"/>
    <d v="1899-12-31T00:00:00"/>
    <s v="15:53"/>
  </r>
  <r>
    <x v="1"/>
    <s v="014337/2016"/>
    <x v="1"/>
    <s v="SLIC_ORIGI"/>
    <s v="SLIC_Atualiz"/>
    <x v="27"/>
    <x v="0"/>
    <d v="2017-03-08T19:26:00"/>
    <d v="2017-03-09T13:36:00"/>
    <s v="Edital assinado."/>
    <d v="1899-12-30T18:10:00"/>
    <x v="1137"/>
    <d v="1900-01-01T00:00:00"/>
    <s v="19:26"/>
  </r>
  <r>
    <x v="1"/>
    <s v="014337/2016"/>
    <x v="1"/>
    <s v="CPL_ORIGI"/>
    <s v="CPL_Atualiz"/>
    <x v="11"/>
    <x v="0"/>
    <d v="2017-03-09T13:36:00"/>
    <d v="2017-03-23T12:55:00"/>
    <s v="Para aguardar a abertura do certame."/>
    <d v="1900-01-12T23:19:00"/>
    <x v="1138"/>
    <d v="1900-01-10T00:00:00"/>
    <s v="13:36"/>
  </r>
  <r>
    <x v="1"/>
    <s v="014337/2016"/>
    <x v="1"/>
    <s v="ASSDG_ORIGI"/>
    <s v="ASSDG_Atualiz"/>
    <x v="12"/>
    <x v="0"/>
    <d v="2017-03-23T12:55:00"/>
    <d v="2017-03-23T17:15:00"/>
    <s v="Para análise e homologação."/>
    <d v="1899-12-30T04:20:00"/>
    <x v="1139"/>
    <d v="1899-12-31T00:00:00"/>
    <s v="12:55"/>
  </r>
  <r>
    <x v="1"/>
    <s v="011188/2016"/>
    <x v="1"/>
    <s v="SOP_ORIGI"/>
    <s v="SOP_Atualiz"/>
    <x v="46"/>
    <x v="1"/>
    <d v="2016-08-23T18:24:00"/>
    <d v="2016-08-24T18:24:00"/>
    <s v="-"/>
    <d v="1899-12-31T00:00:00"/>
    <x v="0"/>
    <d v="1900-01-01T00:00:00"/>
    <s v="18:24"/>
  </r>
  <r>
    <x v="1"/>
    <s v="011188/2016"/>
    <x v="1"/>
    <s v="CIP_ORIGI"/>
    <s v="CIP_Atualiz"/>
    <x v="3"/>
    <x v="1"/>
    <d v="2016-08-24T18:24:00"/>
    <d v="2016-08-24T18:35:00"/>
    <s v="Para apreciação superior"/>
    <d v="1899-12-30T00:11:00"/>
    <x v="560"/>
    <d v="1899-12-31T00:00:00"/>
    <s v="18:24"/>
  </r>
  <r>
    <x v="1"/>
    <s v="011188/2016"/>
    <x v="1"/>
    <s v="SECGS_ORIGI"/>
    <s v="SECGS_Atualiz"/>
    <x v="18"/>
    <x v="1"/>
    <d v="2016-08-24T18:35:00"/>
    <d v="2016-08-24T18:39:00"/>
    <s v="Para análise e encaminhamentos."/>
    <d v="1899-12-30T00:04:00"/>
    <x v="446"/>
    <d v="1899-12-31T00:00:00"/>
    <s v="18:35"/>
  </r>
  <r>
    <x v="1"/>
    <s v="011188/2016"/>
    <x v="1"/>
    <s v="SECGA_ORIGI"/>
    <s v="SECGA_Atualiz"/>
    <x v="20"/>
    <x v="0"/>
    <d v="2016-08-24T18:39:00"/>
    <d v="2016-08-24T20:06:00"/>
    <s v="Segue para os procedimentos urgentes referente à licitação."/>
    <d v="1899-12-30T01:27:00"/>
    <x v="652"/>
    <d v="1899-12-31T00:00:00"/>
    <s v="18:39"/>
  </r>
  <r>
    <x v="1"/>
    <s v="011188/2016"/>
    <x v="1"/>
    <s v="CLC _ORIGI"/>
    <s v="CLC _Atualiz"/>
    <x v="63"/>
    <x v="0"/>
    <d v="2016-08-24T20:06:00"/>
    <d v="2016-08-25T14:06:00"/>
    <s v="Para iniciar procedimentos."/>
    <d v="1899-12-30T18:00:00"/>
    <x v="1140"/>
    <d v="1900-01-01T00:00:00"/>
    <s v="20:6"/>
  </r>
  <r>
    <x v="1"/>
    <s v="011188/2016"/>
    <x v="1"/>
    <s v="CIP_ORIGI"/>
    <s v="CIP_Atualiz"/>
    <x v="3"/>
    <x v="1"/>
    <d v="2016-08-25T14:06:00"/>
    <d v="2016-08-25T14:36:00"/>
    <s v="A pedido, para incluir alterações ao Projeto Básico."/>
    <d v="1899-12-30T00:30:00"/>
    <x v="248"/>
    <d v="1899-12-31T00:00:00"/>
    <s v="14:6"/>
  </r>
  <r>
    <x v="1"/>
    <s v="011188/2016"/>
    <x v="1"/>
    <s v="SECGS_ORIGI"/>
    <s v="SECGS_Atualiz"/>
    <x v="18"/>
    <x v="1"/>
    <d v="2016-08-25T14:36:00"/>
    <d v="2016-08-25T15:18:00"/>
    <s v="A pedido."/>
    <d v="1899-12-30T00:42:00"/>
    <x v="584"/>
    <d v="1899-12-31T00:00:00"/>
    <s v="14:36"/>
  </r>
  <r>
    <x v="1"/>
    <s v="011188/2016"/>
    <x v="1"/>
    <s v="SOP_ORIGI"/>
    <s v="SOP_Atualiz"/>
    <x v="46"/>
    <x v="1"/>
    <d v="2016-08-25T15:18:00"/>
    <d v="2016-08-25T18:48:00"/>
    <s v="Conforme orientações da Secretaria de Gestão Administrativa, face ao pouco prazo x necessidade do"/>
    <d v="1899-12-30T03:30:00"/>
    <x v="1141"/>
    <d v="1899-12-31T00:00:00"/>
    <s v="15:18"/>
  </r>
  <r>
    <x v="1"/>
    <s v="011188/2016"/>
    <x v="1"/>
    <s v="CIP_ORIGI"/>
    <s v="CIP_Atualiz"/>
    <x v="3"/>
    <x v="1"/>
    <d v="2016-08-25T18:48:00"/>
    <d v="2016-08-25T19:06:00"/>
    <s v="Segue para apreciação superior"/>
    <d v="1899-12-30T00:18:00"/>
    <x v="293"/>
    <d v="1899-12-31T00:00:00"/>
    <s v="18:48"/>
  </r>
  <r>
    <x v="1"/>
    <s v="011188/2016"/>
    <x v="1"/>
    <s v="SPO_ORIGI"/>
    <s v="SPO_Atualiz"/>
    <x v="5"/>
    <x v="0"/>
    <d v="2016-08-25T19:06:00"/>
    <d v="2016-08-26T13:09:00"/>
    <s v="Para informar disponibilidade orçamentária."/>
    <d v="1899-12-30T18:03:00"/>
    <x v="1142"/>
    <d v="1900-01-01T00:00:00"/>
    <s v="19:6"/>
  </r>
  <r>
    <x v="1"/>
    <s v="011188/2016"/>
    <x v="1"/>
    <s v="CIP_ORIGI"/>
    <s v="CIP_Atualiz"/>
    <x v="3"/>
    <x v="1"/>
    <d v="2016-08-26T13:09:00"/>
    <d v="2016-08-26T13:32:00"/>
    <s v="A pedido."/>
    <d v="1899-12-30T00:23:00"/>
    <x v="1143"/>
    <d v="1899-12-31T00:00:00"/>
    <s v="13:9"/>
  </r>
  <r>
    <x v="1"/>
    <s v="011188/2016"/>
    <x v="1"/>
    <s v="SPO_ORIGI"/>
    <s v="SPO_Atualiz"/>
    <x v="5"/>
    <x v="0"/>
    <d v="2016-08-26T13:32:00"/>
    <d v="2016-08-26T14:54:00"/>
    <s v="Alteração do preço médio."/>
    <d v="1899-12-30T01:22:00"/>
    <x v="970"/>
    <d v="1899-12-31T00:00:00"/>
    <s v="13:32"/>
  </r>
  <r>
    <x v="1"/>
    <s v="011188/2016"/>
    <x v="1"/>
    <s v="CO_ORIGI"/>
    <s v="CO_Atualiz"/>
    <x v="6"/>
    <x v="0"/>
    <d v="2016-08-26T14:54:00"/>
    <d v="2016-08-26T14:58:00"/>
    <s v="Com o pré-empenho."/>
    <d v="1899-12-30T00:04:00"/>
    <x v="446"/>
    <d v="1899-12-31T00:00:00"/>
    <s v="14:54"/>
  </r>
  <r>
    <x v="1"/>
    <s v="011188/2016"/>
    <x v="1"/>
    <s v="SECOFC_ORIGI"/>
    <s v="SECOFC_Atualiz"/>
    <x v="7"/>
    <x v="0"/>
    <d v="2016-08-26T14:58:00"/>
    <d v="2016-08-26T15:01:00"/>
    <s v="Para ciência e encaminhamento."/>
    <d v="1899-12-30T00:03:00"/>
    <x v="94"/>
    <d v="1899-12-31T00:00:00"/>
    <s v="14:58"/>
  </r>
  <r>
    <x v="1"/>
    <s v="011188/2016"/>
    <x v="1"/>
    <s v="CLC_ORIGI"/>
    <s v="CLC_Atualiz"/>
    <x v="8"/>
    <x v="0"/>
    <d v="2016-08-26T15:01:00"/>
    <d v="2016-08-26T15:06:00"/>
    <s v="Para demais providências"/>
    <d v="1899-12-30T00:05:00"/>
    <x v="92"/>
    <d v="1899-12-31T00:00:00"/>
    <s v="15:1"/>
  </r>
  <r>
    <x v="1"/>
    <s v="011188/2016"/>
    <x v="1"/>
    <s v="SC_ORIGI"/>
    <s v="SC_Atualiz"/>
    <x v="9"/>
    <x v="0"/>
    <d v="2016-08-26T15:06:00"/>
    <d v="2016-08-26T15:17:00"/>
    <s v="Para elaborar o Termo de Abertura de Licitação."/>
    <d v="1899-12-30T00:11:00"/>
    <x v="444"/>
    <d v="1899-12-31T00:00:00"/>
    <s v="15:6"/>
  </r>
  <r>
    <x v="1"/>
    <s v="011188/2016"/>
    <x v="1"/>
    <s v="CLC_ORIGI"/>
    <s v="CLC_Atualiz"/>
    <x v="8"/>
    <x v="0"/>
    <d v="2016-08-26T15:17:00"/>
    <d v="2016-08-26T15:23:00"/>
    <s v="Senhora Coordenadora: Segue no documento 172.268/2016 o Termo de Abertura de LicitaÃ§Ã£o."/>
    <d v="1899-12-30T00:06:00"/>
    <x v="288"/>
    <d v="1899-12-31T00:00:00"/>
    <s v="15:17"/>
  </r>
  <r>
    <x v="1"/>
    <s v="011188/2016"/>
    <x v="1"/>
    <s v="SECGA_ORIGI"/>
    <s v="SECGA_Atualiz"/>
    <x v="20"/>
    <x v="0"/>
    <d v="2016-08-26T15:23:00"/>
    <d v="2016-08-26T16:22:00"/>
    <s v="Segue Termo de Abertura de Licitação nº 131/2016 para apreciação."/>
    <d v="1899-12-30T00:59:00"/>
    <x v="1144"/>
    <d v="1899-12-31T00:00:00"/>
    <s v="15:23"/>
  </r>
  <r>
    <x v="1"/>
    <s v="011188/2016"/>
    <x v="1"/>
    <s v="CLC_ORIGI"/>
    <s v="CLC_Atualiz"/>
    <x v="8"/>
    <x v="0"/>
    <d v="2016-08-26T16:22:00"/>
    <d v="2016-08-26T16:46:00"/>
    <s v="De acordo com o termo, segue com a designação de fiscais, bem como, autorizo o uso da disponibilidad"/>
    <d v="1899-12-30T00:24:00"/>
    <x v="686"/>
    <d v="1899-12-31T00:00:00"/>
    <s v="16:22"/>
  </r>
  <r>
    <x v="1"/>
    <s v="011188/2016"/>
    <x v="1"/>
    <s v="SLIC_ORIGI"/>
    <s v="SLIC_Atualiz"/>
    <x v="27"/>
    <x v="0"/>
    <d v="2016-08-26T16:46:00"/>
    <d v="2016-08-26T17:18:00"/>
    <s v="Para elaborar o edital de licitação, na modalidade pregão eletrônico, conforme autorizado pela SECGA"/>
    <d v="1899-12-30T00:32:00"/>
    <x v="315"/>
    <d v="1899-12-31T00:00:00"/>
    <s v="16:46"/>
  </r>
  <r>
    <x v="1"/>
    <s v="011188/2016"/>
    <x v="1"/>
    <s v="CLC_ORIGI"/>
    <s v="CLC_Atualiz"/>
    <x v="8"/>
    <x v="0"/>
    <d v="2016-08-26T17:18:00"/>
    <d v="2016-08-26T17:22:00"/>
    <s v="Para análise."/>
    <d v="1899-12-30T00:04:00"/>
    <x v="446"/>
    <d v="1899-12-31T00:00:00"/>
    <s v="17:18"/>
  </r>
  <r>
    <x v="1"/>
    <s v="011188/2016"/>
    <x v="1"/>
    <s v="SECGA_ORIGI"/>
    <s v="SECGA_Atualiz"/>
    <x v="20"/>
    <x v="0"/>
    <d v="2016-08-26T17:22:00"/>
    <d v="2016-08-26T18:03:00"/>
    <s v="Submetemos à apreciação superior."/>
    <d v="1899-12-30T00:41:00"/>
    <x v="61"/>
    <d v="1899-12-31T00:00:00"/>
    <s v="17:22"/>
  </r>
  <r>
    <x v="1"/>
    <s v="011188/2016"/>
    <x v="1"/>
    <s v="CPL_ORIGI"/>
    <s v="CPL_Atualiz"/>
    <x v="11"/>
    <x v="0"/>
    <d v="2016-08-26T18:03:00"/>
    <d v="2016-08-26T18:21:00"/>
    <s v="Para análise de minuta de edital e anexo."/>
    <d v="1899-12-30T00:18:00"/>
    <x v="293"/>
    <d v="1899-12-31T00:00:00"/>
    <s v="18:3"/>
  </r>
  <r>
    <x v="1"/>
    <s v="011188/2016"/>
    <x v="1"/>
    <s v="ASSDG_ORIGI"/>
    <s v="ASSDG_Atualiz"/>
    <x v="12"/>
    <x v="0"/>
    <d v="2016-08-26T18:21:00"/>
    <d v="2016-08-26T18:38:00"/>
    <s v="Para análise e aprovação."/>
    <d v="1899-12-30T00:17:00"/>
    <x v="169"/>
    <d v="1899-12-31T00:00:00"/>
    <s v="18:21"/>
  </r>
  <r>
    <x v="1"/>
    <s v="011188/2016"/>
    <x v="1"/>
    <s v="DG_ORIGI"/>
    <s v="DG_Atualiz"/>
    <x v="1"/>
    <x v="0"/>
    <d v="2016-08-26T18:38:00"/>
    <d v="2016-08-26T18:46:00"/>
    <s v="Para apreciação."/>
    <d v="1899-12-30T00:08:00"/>
    <x v="312"/>
    <d v="1899-12-31T00:00:00"/>
    <s v="18:38"/>
  </r>
  <r>
    <x v="1"/>
    <s v="011188/2016"/>
    <x v="1"/>
    <s v="SLIC_ORIGI"/>
    <s v="SLIC_Atualiz"/>
    <x v="27"/>
    <x v="0"/>
    <d v="2016-08-26T18:46:00"/>
    <d v="2016-08-30T16:42:00"/>
    <s v="para publicação do edital."/>
    <d v="1900-01-02T21:56:00"/>
    <x v="1145"/>
    <d v="1900-01-02T00:00:00"/>
    <s v="18:46"/>
  </r>
  <r>
    <x v="1"/>
    <s v="011188/2016"/>
    <x v="1"/>
    <s v="CPL_ORIGI"/>
    <s v="CPL_Atualiz"/>
    <x v="11"/>
    <x v="0"/>
    <d v="2016-08-30T16:42:00"/>
    <d v="2016-09-19T13:38:00"/>
    <s v="Para aguardar a abertura do certame."/>
    <d v="1900-01-18T20:56:00"/>
    <x v="1146"/>
    <n v="-10"/>
    <s v="16:42"/>
  </r>
  <r>
    <x v="1"/>
    <s v="011188/2016"/>
    <x v="1"/>
    <s v="ASSDG_ORIGI"/>
    <s v="ASSDG_Atualiz"/>
    <x v="12"/>
    <x v="0"/>
    <d v="2016-09-19T13:38:00"/>
    <d v="2016-09-20T12:16:00"/>
    <s v="Para análise e homologação"/>
    <d v="1899-12-30T22:38:00"/>
    <x v="1147"/>
    <d v="1900-01-01T00:00:00"/>
    <s v="13:38"/>
  </r>
  <r>
    <x v="1"/>
    <s v="011391/2016"/>
    <x v="0"/>
    <s v="SOP_ORIGI"/>
    <s v="SOP_Atualiz"/>
    <x v="46"/>
    <x v="1"/>
    <d v="2016-08-29T16:52:00"/>
    <d v="2016-08-30T16:52:00"/>
    <s v="-"/>
    <d v="1899-12-31T00:00:00"/>
    <x v="0"/>
    <d v="1900-01-01T00:00:00"/>
    <s v="16:52"/>
  </r>
  <r>
    <x v="1"/>
    <s v="011391/2016"/>
    <x v="0"/>
    <s v="CIP_ORIGI"/>
    <s v="CIP_Atualiz"/>
    <x v="3"/>
    <x v="1"/>
    <d v="2016-08-30T16:52:00"/>
    <d v="2016-08-31T13:00:00"/>
    <s v="Para apreciação superior"/>
    <d v="1899-12-30T20:08:00"/>
    <x v="1148"/>
    <d v="1900-01-01T00:00:00"/>
    <s v="16:52"/>
  </r>
  <r>
    <x v="1"/>
    <s v="011391/2016"/>
    <x v="0"/>
    <s v="SECGS_ORIGI"/>
    <s v="SECGS_Atualiz"/>
    <x v="18"/>
    <x v="1"/>
    <d v="2016-08-31T13:00:00"/>
    <d v="2016-08-31T17:46:00"/>
    <s v="Para encaminhamentos."/>
    <d v="1899-12-30T04:46:00"/>
    <x v="1149"/>
    <d v="1899-12-31T00:00:00"/>
    <s v="13:0"/>
  </r>
  <r>
    <x v="1"/>
    <s v="011391/2016"/>
    <x v="0"/>
    <s v="CLC_ORIGI"/>
    <s v="CLC_Atualiz"/>
    <x v="8"/>
    <x v="0"/>
    <d v="2016-08-31T17:46:00"/>
    <d v="2016-09-02T18:34:00"/>
    <s v="Segue para anÃ¡lise do projeto basico e orçamentos obtidos visando contratação necessária"/>
    <d v="1900-01-01T00:48:00"/>
    <x v="1150"/>
    <n v="-19"/>
    <s v="17:46"/>
  </r>
  <r>
    <x v="1"/>
    <s v="011391/2016"/>
    <x v="0"/>
    <s v="SC_ORIGI"/>
    <s v="SC_Atualiz"/>
    <x v="9"/>
    <x v="0"/>
    <d v="2016-09-02T18:34:00"/>
    <d v="2016-09-05T16:38:00"/>
    <s v="Para orçar com outra empresa do ramo."/>
    <d v="1900-01-01T22:04:00"/>
    <x v="1151"/>
    <d v="1900-01-01T00:00:00"/>
    <s v="18:34"/>
  </r>
  <r>
    <x v="1"/>
    <s v="011391/2016"/>
    <x v="0"/>
    <s v="CLC_ORIGI"/>
    <s v="CLC_Atualiz"/>
    <x v="8"/>
    <x v="0"/>
    <d v="2016-09-05T16:38:00"/>
    <d v="2016-09-05T19:07:00"/>
    <s v="PLANILHA DE PREÇOS"/>
    <d v="1899-12-30T02:29:00"/>
    <x v="281"/>
    <d v="1899-12-31T00:00:00"/>
    <s v="16:38"/>
  </r>
  <r>
    <x v="1"/>
    <s v="011391/2016"/>
    <x v="0"/>
    <s v="SPO_ORIGI"/>
    <s v="SPO_Atualiz"/>
    <x v="5"/>
    <x v="0"/>
    <d v="2016-09-05T19:07:00"/>
    <d v="2016-09-06T13:24:00"/>
    <s v="Para informar disponibilidade orÃ§amentÃ¡ria."/>
    <d v="1899-12-30T18:17:00"/>
    <x v="1152"/>
    <d v="1900-01-01T00:00:00"/>
    <s v="19:7"/>
  </r>
  <r>
    <x v="1"/>
    <s v="011391/2016"/>
    <x v="0"/>
    <s v="CO_ORIGI"/>
    <s v="CO_Atualiz"/>
    <x v="6"/>
    <x v="0"/>
    <d v="2016-09-06T13:24:00"/>
    <d v="2016-09-06T14:04:00"/>
    <s v="Com a informação de disponibilidade orçamentária."/>
    <d v="1899-12-30T00:40:00"/>
    <x v="264"/>
    <d v="1899-12-31T00:00:00"/>
    <s v="13:24"/>
  </r>
  <r>
    <x v="1"/>
    <s v="011391/2016"/>
    <x v="0"/>
    <s v="SECOFC_ORIGI"/>
    <s v="SECOFC_Atualiz"/>
    <x v="7"/>
    <x v="0"/>
    <d v="2016-09-06T14:04:00"/>
    <d v="2016-09-06T17:34:00"/>
    <s v="Para ciência e encaminhamento."/>
    <d v="1899-12-30T03:30:00"/>
    <x v="1141"/>
    <d v="1899-12-31T00:00:00"/>
    <s v="14:4"/>
  </r>
  <r>
    <x v="1"/>
    <s v="011391/2016"/>
    <x v="0"/>
    <s v="CLC_ORIGI"/>
    <s v="CLC_Atualiz"/>
    <x v="8"/>
    <x v="0"/>
    <d v="2016-09-06T17:34:00"/>
    <d v="2016-09-06T19:59:00"/>
    <s v="Para demais providências."/>
    <d v="1899-12-30T02:25:00"/>
    <x v="219"/>
    <d v="1899-12-31T00:00:00"/>
    <s v="17:34"/>
  </r>
  <r>
    <x v="1"/>
    <s v="011391/2016"/>
    <x v="0"/>
    <s v="SC_ORIGI"/>
    <s v="SC_Atualiz"/>
    <x v="9"/>
    <x v="0"/>
    <d v="2016-09-06T19:59:00"/>
    <d v="2016-09-12T17:10:00"/>
    <s v="Para elaborar o termo de Dispensa de Licitação."/>
    <d v="1900-01-04T21:11:00"/>
    <x v="1153"/>
    <d v="1900-01-02T00:00:00"/>
    <s v="19:59"/>
  </r>
  <r>
    <x v="1"/>
    <s v="011391/2016"/>
    <x v="0"/>
    <s v="CLC_ORIGI"/>
    <s v="CLC_Atualiz"/>
    <x v="8"/>
    <x v="0"/>
    <d v="2016-09-12T17:10:00"/>
    <d v="2016-09-12T19:43:00"/>
    <s v="Termo de Dispensa de Licitação"/>
    <d v="1899-12-30T02:33:00"/>
    <x v="881"/>
    <d v="1899-12-31T00:00:00"/>
    <s v="17:10"/>
  </r>
  <r>
    <x v="1"/>
    <s v="011391/2016"/>
    <x v="0"/>
    <s v="SECGA_ORIGI"/>
    <s v="SECGA_Atualiz"/>
    <x v="20"/>
    <x v="0"/>
    <d v="2016-09-12T19:43:00"/>
    <d v="2016-09-13T13:50:00"/>
    <s v="Para autorizar o Termo de Dispensa de Licitação nº 146/2016."/>
    <d v="1899-12-30T18:07:00"/>
    <x v="1024"/>
    <d v="1900-01-01T00:00:00"/>
    <s v="19:43"/>
  </r>
  <r>
    <x v="1"/>
    <s v="014040/2016 "/>
    <x v="1"/>
    <s v="SOP_ORIGI"/>
    <s v="SOP_Atualiz"/>
    <x v="46"/>
    <x v="1"/>
    <d v="2016-10-19T18:29:00"/>
    <d v="2016-10-20T18:29:00"/>
    <s v="-"/>
    <d v="1899-12-31T00:00:00"/>
    <x v="0"/>
    <d v="1900-01-01T00:00:00"/>
    <s v="18:29"/>
  </r>
  <r>
    <x v="1"/>
    <s v="014040/2016 "/>
    <x v="1"/>
    <s v="CIP_ORIGI"/>
    <s v="CIP_Atualiz"/>
    <x v="3"/>
    <x v="1"/>
    <d v="2016-10-20T18:29:00"/>
    <d v="2016-10-21T13:27:00"/>
    <s v="Para apreciação superior"/>
    <d v="1899-12-30T18:58:00"/>
    <x v="699"/>
    <d v="1900-01-01T00:00:00"/>
    <s v="18:29"/>
  </r>
  <r>
    <x v="1"/>
    <s v="014040/2016 "/>
    <x v="1"/>
    <s v="SECGS_ORIGI"/>
    <s v="SECGS_Atualiz"/>
    <x v="18"/>
    <x v="1"/>
    <d v="2016-10-21T13:27:00"/>
    <d v="2016-10-21T18:11:00"/>
    <s v="Para contratação."/>
    <d v="1899-12-30T04:44:00"/>
    <x v="1154"/>
    <d v="1899-12-31T00:00:00"/>
    <s v="13:27"/>
  </r>
  <r>
    <x v="1"/>
    <s v="014040/2016 "/>
    <x v="1"/>
    <s v="SPO_ORIGI"/>
    <s v="SPO_Atualiz"/>
    <x v="5"/>
    <x v="0"/>
    <d v="2016-10-21T18:11:00"/>
    <d v="2016-10-21T18:54:00"/>
    <s v="Solicitamos disponibilidade orÃ§amentÃ¡ria."/>
    <d v="1899-12-30T00:43:00"/>
    <x v="472"/>
    <d v="1899-12-31T00:00:00"/>
    <s v="18:11"/>
  </r>
  <r>
    <x v="1"/>
    <s v="014040/2016 "/>
    <x v="1"/>
    <s v="CO_ORIGI"/>
    <s v="CO_Atualiz"/>
    <x v="6"/>
    <x v="0"/>
    <d v="2016-10-21T18:54:00"/>
    <d v="2016-10-21T19:16:00"/>
    <s v="Com a informação de disponibilidade orçamentária."/>
    <d v="1899-12-30T00:22:00"/>
    <x v="435"/>
    <d v="1899-12-31T00:00:00"/>
    <s v="18:54"/>
  </r>
  <r>
    <x v="1"/>
    <s v="014040/2016 "/>
    <x v="1"/>
    <s v="SECOFC_ORIGI"/>
    <s v="SECOFC_Atualiz"/>
    <x v="7"/>
    <x v="0"/>
    <d v="2016-10-21T19:16:00"/>
    <d v="2016-10-24T14:33:00"/>
    <s v="Segue para ciência e encaminhamento à Coordenadoria de Licitações e Contratos para demais procedim."/>
    <d v="1900-01-01T19:17:00"/>
    <x v="1155"/>
    <d v="1900-01-01T00:00:00"/>
    <s v="19:16"/>
  </r>
  <r>
    <x v="1"/>
    <s v="014040/2016 "/>
    <x v="1"/>
    <s v="CLC_ORIGI"/>
    <s v="CLC_Atualiz"/>
    <x v="8"/>
    <x v="0"/>
    <d v="2016-10-24T14:33:00"/>
    <d v="2016-10-24T18:59:00"/>
    <s v="Com informação de disponibilidade orçamentária, para demais procedimentos."/>
    <d v="1899-12-30T04:26:00"/>
    <x v="1156"/>
    <d v="1899-12-31T00:00:00"/>
    <s v="14:33"/>
  </r>
  <r>
    <x v="1"/>
    <s v="014040/2016 "/>
    <x v="1"/>
    <s v="SECGA_ORIGI"/>
    <s v="SECGA_Atualiz"/>
    <x v="20"/>
    <x v="0"/>
    <d v="2016-10-24T18:59:00"/>
    <d v="2016-10-25T16:53:00"/>
    <s v="Para autorizar a Abertura de Licitação e indicar modalidade."/>
    <d v="1899-12-30T21:54:00"/>
    <x v="1157"/>
    <d v="1900-01-01T00:00:00"/>
    <s v="18:59"/>
  </r>
  <r>
    <x v="1"/>
    <s v="014040/2016 "/>
    <x v="1"/>
    <s v="CO_ORIGI"/>
    <s v="CO_Atualiz"/>
    <x v="6"/>
    <x v="0"/>
    <d v="2016-10-25T16:53:00"/>
    <d v="2016-10-25T20:12:00"/>
    <s v="Para reforço de disponibilidade orcamentária conforme acordado."/>
    <d v="1899-12-30T03:19:00"/>
    <x v="1158"/>
    <d v="1899-12-31T00:00:00"/>
    <s v="16:53"/>
  </r>
  <r>
    <x v="1"/>
    <s v="014040/2016 "/>
    <x v="1"/>
    <s v="SPO_ORIGI"/>
    <s v="SPO_Atualiz"/>
    <x v="5"/>
    <x v="0"/>
    <d v="2016-10-25T20:12:00"/>
    <d v="2016-10-26T13:50:00"/>
    <s v="Segue para complementação da disponibilidade orçamentária no valor de R$ 23.959,00."/>
    <d v="1899-12-30T17:38:00"/>
    <x v="18"/>
    <d v="1900-01-01T00:00:00"/>
    <s v="20:12"/>
  </r>
  <r>
    <x v="1"/>
    <s v="014040/2016 "/>
    <x v="1"/>
    <s v="CO_ORIGI"/>
    <s v="CO_Atualiz"/>
    <x v="6"/>
    <x v="0"/>
    <d v="2016-10-26T13:50:00"/>
    <d v="2016-10-26T16:50:00"/>
    <s v="Com a informação de disponibilidade"/>
    <d v="1899-12-30T03:00:00"/>
    <x v="535"/>
    <d v="1899-12-31T00:00:00"/>
    <s v="13:50"/>
  </r>
  <r>
    <x v="1"/>
    <s v="014040/2016 "/>
    <x v="1"/>
    <s v="SECOFC_ORIGI"/>
    <s v="SECOFC_Atualiz"/>
    <x v="7"/>
    <x v="0"/>
    <d v="2016-10-26T16:50:00"/>
    <d v="2016-10-26T19:40:00"/>
    <s v="Para ciência e encaminhamento."/>
    <d v="1899-12-30T02:50:00"/>
    <x v="1159"/>
    <d v="1899-12-31T00:00:00"/>
    <s v="16:50"/>
  </r>
  <r>
    <x v="1"/>
    <s v="014040/2016 "/>
    <x v="1"/>
    <s v="CLC_ORIGI"/>
    <s v="CLC_Atualiz"/>
    <x v="8"/>
    <x v="0"/>
    <d v="2016-10-26T19:40:00"/>
    <d v="2016-10-27T13:09:00"/>
    <s v="Com informação de disponibilidade orçamentária, para demais procedimentos."/>
    <d v="1899-12-30T17:29:00"/>
    <x v="1160"/>
    <d v="1900-01-01T00:00:00"/>
    <s v="19:40"/>
  </r>
  <r>
    <x v="1"/>
    <s v="014040/2016 "/>
    <x v="1"/>
    <s v="SECGS_ORIGI"/>
    <s v="SECGS_Atualiz"/>
    <x v="18"/>
    <x v="1"/>
    <d v="2016-10-27T13:09:00"/>
    <d v="2016-10-27T14:32:00"/>
    <s v="Tendo em vista a disponibilidade orÃ§amentÃ¡ria a menor do que o valor estimado para a licitaÃ§Ã£o..."/>
    <d v="1899-12-30T01:23:00"/>
    <x v="965"/>
    <d v="1899-12-31T00:00:00"/>
    <s v="13:9"/>
  </r>
  <r>
    <x v="1"/>
    <s v="014040/2016 "/>
    <x v="1"/>
    <s v="SOP_ORIGI"/>
    <s v="SOP_Atualiz"/>
    <x v="46"/>
    <x v="1"/>
    <d v="2016-10-27T14:32:00"/>
    <d v="2016-10-29T10:13:00"/>
    <s v="Solicito adequar a planilha de custos ao orÃ§amento disponÃ­vel, reduzindo-se itens menos relevantes"/>
    <d v="1899-12-31T19:41:00"/>
    <x v="1161"/>
    <d v="1900-01-01T00:00:00"/>
    <s v="14:32"/>
  </r>
  <r>
    <x v="1"/>
    <s v="014040/2016 "/>
    <x v="1"/>
    <s v="CLC_ORIGI"/>
    <s v="CLC_Atualiz"/>
    <x v="8"/>
    <x v="0"/>
    <d v="2016-10-29T10:13:00"/>
    <d v="2016-10-29T16:03:00"/>
    <s v="Para continuidade"/>
    <d v="1899-12-30T05:50:00"/>
    <x v="1162"/>
    <d v="1899-12-30T00:00:00"/>
    <s v="10:13"/>
  </r>
  <r>
    <x v="1"/>
    <s v="014040/2016 "/>
    <x v="1"/>
    <s v="SECGA_ORIGI"/>
    <s v="SECGA_Atualiz"/>
    <x v="20"/>
    <x v="0"/>
    <d v="2016-10-29T16:03:00"/>
    <d v="2016-10-29T19:31:00"/>
    <s v="Segue para autorizaÃ§Ã£o da abertura de licitaÃ§Ã£o e indicaÃ§Ã£o da modalidade."/>
    <d v="1899-12-30T03:28:00"/>
    <x v="923"/>
    <d v="1899-12-30T00:00:00"/>
    <s v="16:3"/>
  </r>
  <r>
    <x v="1"/>
    <s v="014040/2016 "/>
    <x v="1"/>
    <s v="CLC_ORIGI"/>
    <s v="CLC_Atualiz"/>
    <x v="8"/>
    <x v="0"/>
    <d v="2016-10-29T19:31:00"/>
    <d v="2016-10-31T17:01:00"/>
    <s v="autorizo abertura de licitaÃ§Ã£o."/>
    <d v="1899-12-31T21:30:00"/>
    <x v="1163"/>
    <d v="1899-12-31T00:00:00"/>
    <s v="19:31"/>
  </r>
  <r>
    <x v="1"/>
    <s v="014040/2016 "/>
    <x v="1"/>
    <s v="SLIC_ORIGI"/>
    <s v="SLIC_Atualiz"/>
    <x v="27"/>
    <x v="0"/>
    <d v="2016-10-31T17:01:00"/>
    <d v="2016-11-08T16:17:00"/>
    <s v="Para elaborar a minuta do edital de licitação na modalidade tomada de preços."/>
    <d v="1900-01-06T23:16:00"/>
    <x v="1164"/>
    <n v="-16"/>
    <s v="17:1"/>
  </r>
  <r>
    <x v="1"/>
    <s v="014040/2016 "/>
    <x v="1"/>
    <s v="SCON_ORIGI"/>
    <s v="SCON_Atualiz"/>
    <x v="10"/>
    <x v="0"/>
    <d v="2016-11-08T16:17:00"/>
    <d v="2016-11-08T18:22:00"/>
    <s v="Para elaborar a minuta do contrato (Anexo VIII)."/>
    <d v="1899-12-30T02:05:00"/>
    <x v="226"/>
    <d v="1899-12-31T00:00:00"/>
    <s v="16:17"/>
  </r>
  <r>
    <x v="1"/>
    <s v="014040/2016 "/>
    <x v="1"/>
    <s v="SLIC_ORIGI"/>
    <s v="SLIC_Atualiz"/>
    <x v="27"/>
    <x v="0"/>
    <d v="2016-11-08T18:22:00"/>
    <d v="2016-11-08T18:40:00"/>
    <s v="Inserida a minuta contratual em campo próprio"/>
    <d v="1899-12-30T00:18:00"/>
    <x v="404"/>
    <d v="1899-12-31T00:00:00"/>
    <s v="18:22"/>
  </r>
  <r>
    <x v="1"/>
    <s v="014040/2016 "/>
    <x v="1"/>
    <s v="CLC_ORIGI"/>
    <s v="CLC_Atualiz"/>
    <x v="8"/>
    <x v="0"/>
    <d v="2016-11-08T18:40:00"/>
    <d v="2016-11-08T19:12:00"/>
    <s v="Para análise da minuta do edital e seus anexos."/>
    <d v="1899-12-30T00:32:00"/>
    <x v="315"/>
    <d v="1899-12-31T00:00:00"/>
    <s v="18:40"/>
  </r>
  <r>
    <x v="1"/>
    <s v="014040/2016 "/>
    <x v="1"/>
    <s v="SECGA_ORIGI"/>
    <s v="SECGA_Atualiz"/>
    <x v="20"/>
    <x v="0"/>
    <d v="2016-11-08T19:12:00"/>
    <d v="2016-11-09T14:53:00"/>
    <s v="Para análise e encaminhamento."/>
    <d v="1899-12-30T19:41:00"/>
    <x v="1165"/>
    <d v="1900-01-01T00:00:00"/>
    <s v="19:12"/>
  </r>
  <r>
    <x v="1"/>
    <s v="014040/2016 "/>
    <x v="1"/>
    <s v="CPL_ORIGI"/>
    <s v="CPL_Atualiz"/>
    <x v="11"/>
    <x v="0"/>
    <d v="2016-11-09T14:53:00"/>
    <d v="2016-11-09T19:02:00"/>
    <s v="De acordo com a minuta do edital e seus anexos. Segue para análise dessa CPL e demais encaminhamen"/>
    <d v="1899-12-30T04:09:00"/>
    <x v="1166"/>
    <d v="1899-12-31T00:00:00"/>
    <s v="14:53"/>
  </r>
  <r>
    <x v="1"/>
    <s v="014040/2016 "/>
    <x v="1"/>
    <s v="ASSDG_ORIGI"/>
    <s v="ASSDG_Atualiz"/>
    <x v="12"/>
    <x v="0"/>
    <d v="2016-11-09T19:02:00"/>
    <d v="2016-11-11T11:36:00"/>
    <s v="para análise e aprovação."/>
    <d v="1899-12-31T16:34:00"/>
    <x v="1167"/>
    <d v="1900-01-02T00:00:00"/>
    <s v="19:2"/>
  </r>
  <r>
    <x v="1"/>
    <s v="014040/2016 "/>
    <x v="1"/>
    <s v="DG_ORIGI"/>
    <s v="DG_Atualiz"/>
    <x v="1"/>
    <x v="0"/>
    <d v="2016-11-11T11:36:00"/>
    <d v="2016-11-11T12:07:00"/>
    <s v="Para apreciação."/>
    <d v="1899-12-30T00:31:00"/>
    <x v="1089"/>
    <d v="1899-12-31T00:00:00"/>
    <s v="11:36"/>
  </r>
  <r>
    <x v="1"/>
    <s v="014040/2016 "/>
    <x v="1"/>
    <s v="SLIC_ORIGI"/>
    <s v="SLIC_Atualiz"/>
    <x v="27"/>
    <x v="0"/>
    <d v="2016-11-11T12:07:00"/>
    <d v="2016-11-11T15:47:00"/>
    <s v="À Seção de Licitações."/>
    <d v="1899-12-30T03:40:00"/>
    <x v="950"/>
    <d v="1899-12-31T00:00:00"/>
    <s v="12:7"/>
  </r>
  <r>
    <x v="1"/>
    <s v="014040/2016 "/>
    <x v="1"/>
    <s v="CPL_ORIGI"/>
    <s v="CPL_Atualiz"/>
    <x v="11"/>
    <x v="0"/>
    <d v="2016-11-11T15:47:00"/>
    <d v="2016-11-11T17:23:00"/>
    <s v="Para assinaturas."/>
    <d v="1899-12-30T01:36:00"/>
    <x v="11"/>
    <d v="1899-12-31T00:00:00"/>
    <s v="15:47"/>
  </r>
  <r>
    <x v="1"/>
    <s v="014040/2016 "/>
    <x v="1"/>
    <s v="SLIC_ORIGI"/>
    <s v="SLIC_Atualiz"/>
    <x v="27"/>
    <x v="0"/>
    <d v="2016-11-11T17:23:00"/>
    <d v="2016-11-16T13:23:00"/>
    <s v="Edital assinado."/>
    <d v="1900-01-03T20:00:00"/>
    <x v="1168"/>
    <d v="1900-01-01T00:00:00"/>
    <s v="17:23"/>
  </r>
  <r>
    <x v="1"/>
    <s v="014040/2016 "/>
    <x v="1"/>
    <s v="CPL_ORIGI"/>
    <s v="CPL_Atualiz"/>
    <x v="11"/>
    <x v="0"/>
    <d v="2016-11-16T13:23:00"/>
    <d v="2016-11-29T18:29:00"/>
    <s v="Para aguardar a abertura do certame."/>
    <d v="1900-01-12T05:06:00"/>
    <x v="1169"/>
    <d v="1900-01-09T00:00:00"/>
    <s v="13:23"/>
  </r>
  <r>
    <x v="1"/>
    <s v="014040/2016 "/>
    <x v="1"/>
    <s v="SLIC_ORIGI"/>
    <s v="SLIC_Atualiz"/>
    <x v="27"/>
    <x v="0"/>
    <d v="2016-11-29T18:29:00"/>
    <d v="2016-11-29T19:13:00"/>
    <s v="A pedido."/>
    <d v="1899-12-30T00:44:00"/>
    <x v="912"/>
    <d v="1899-12-31T00:00:00"/>
    <s v="18:29"/>
  </r>
  <r>
    <x v="1"/>
    <s v="014040/2016 "/>
    <x v="1"/>
    <s v="CPL_ORIGI"/>
    <s v="CPL_Atualiz"/>
    <x v="11"/>
    <x v="0"/>
    <d v="2016-11-29T19:13:00"/>
    <d v="2016-12-21T14:03:00"/>
    <s v="Com o Comunicado 01/2016"/>
    <d v="1900-01-20T18:50:00"/>
    <x v="1170"/>
    <d v="1899-12-30T00:00:00"/>
    <s v="19:13"/>
  </r>
  <r>
    <x v="1"/>
    <s v="014040/2016 "/>
    <x v="1"/>
    <s v="ASSDG_ORIGI"/>
    <s v="ASSDG_Atualiz"/>
    <x v="12"/>
    <x v="0"/>
    <d v="2016-12-21T14:03:00"/>
    <d v="2016-12-21T15:12:00"/>
    <s v="Para análise e homologação."/>
    <d v="1899-12-30T01:09:00"/>
    <x v="630"/>
    <d v="1899-12-30T00:00:00"/>
    <s v="14:3"/>
  </r>
  <r>
    <x v="1"/>
    <s v="011231/2016 "/>
    <x v="0"/>
    <s v="SMIC_ORIGI"/>
    <s v="SMIC_Atualiz"/>
    <x v="28"/>
    <x v="1"/>
    <d v="2016-08-30T18:44:00"/>
    <d v="2016-08-31T18:44:00"/>
    <s v="-"/>
    <d v="1899-12-31T00:00:00"/>
    <x v="0"/>
    <d v="1900-01-01T00:00:00"/>
    <s v="18:44"/>
  </r>
  <r>
    <x v="1"/>
    <s v="011231/2016 "/>
    <x v="0"/>
    <s v="CIP_ORIGI"/>
    <s v="CIP_Atualiz"/>
    <x v="3"/>
    <x v="1"/>
    <d v="2016-08-31T18:44:00"/>
    <d v="2016-09-03T16:56:00"/>
    <s v="Análise e encaminhamento"/>
    <d v="1900-01-01T22:12:00"/>
    <x v="1171"/>
    <n v="-18"/>
    <s v="18:44"/>
  </r>
  <r>
    <x v="1"/>
    <s v="011231/2016 "/>
    <x v="0"/>
    <s v="SECGS_ORIGI"/>
    <s v="SECGS_Atualiz"/>
    <x v="18"/>
    <x v="1"/>
    <d v="2016-09-03T16:56:00"/>
    <d v="2016-09-06T14:37:00"/>
    <s v="Para ecaminhamentos."/>
    <d v="1900-01-01T21:41:00"/>
    <x v="1172"/>
    <d v="1900-01-01T00:00:00"/>
    <s v="16:56"/>
  </r>
  <r>
    <x v="1"/>
    <s v="011231/2016 "/>
    <x v="0"/>
    <s v="CLC_ORIGI"/>
    <s v="CLC_Atualiz"/>
    <x v="8"/>
    <x v="0"/>
    <d v="2016-09-06T14:37:00"/>
    <d v="2016-09-14T14:26:00"/>
    <s v="Solicitamos anÃ¡lise quanto Ã  possibilidade de contrataÃ§Ã£o da empresa que apresentou a menor propo"/>
    <d v="1900-01-06T23:49:00"/>
    <x v="1173"/>
    <d v="1900-01-04T00:00:00"/>
    <s v="14:37"/>
  </r>
  <r>
    <x v="1"/>
    <s v="011231/2016 "/>
    <x v="0"/>
    <s v="CIP_ORIGI"/>
    <s v="CIP_Atualiz"/>
    <x v="3"/>
    <x v="1"/>
    <d v="2016-09-14T14:26:00"/>
    <d v="2016-09-14T16:58:00"/>
    <s v="À CIP: conforme acordado em reunião na data de hoje."/>
    <d v="1899-12-30T02:32:00"/>
    <x v="1174"/>
    <d v="1899-12-31T00:00:00"/>
    <s v="14:26"/>
  </r>
  <r>
    <x v="1"/>
    <s v="011231/2016 "/>
    <x v="0"/>
    <s v="SMIC_ORIGI"/>
    <s v="SMIC_Atualiz"/>
    <x v="28"/>
    <x v="1"/>
    <d v="2016-09-14T16:58:00"/>
    <d v="2016-09-16T15:36:00"/>
    <s v="Para incluir o projeto alterado."/>
    <d v="1899-12-31T22:38:00"/>
    <x v="1175"/>
    <d v="1900-01-02T00:00:00"/>
    <s v="16:58"/>
  </r>
  <r>
    <x v="1"/>
    <s v="011231/2016 "/>
    <x v="0"/>
    <s v="CLC_ORIGI"/>
    <s v="CLC_Atualiz"/>
    <x v="8"/>
    <x v="0"/>
    <d v="2016-09-16T15:36:00"/>
    <d v="2016-09-21T14:09:00"/>
    <s v="Para providências com as devidas adequações"/>
    <d v="1900-01-03T22:33:00"/>
    <x v="1176"/>
    <d v="1900-01-03T00:00:00"/>
    <s v="15:36"/>
  </r>
  <r>
    <x v="1"/>
    <s v="011231/2016 "/>
    <x v="0"/>
    <s v="SPO_ORIGI"/>
    <s v="SPO_Atualiz"/>
    <x v="5"/>
    <x v="0"/>
    <d v="2016-09-21T14:09:00"/>
    <d v="2016-09-21T17:06:00"/>
    <s v="À SPO: para informar disponibilidade orçamentária."/>
    <d v="1899-12-30T02:57:00"/>
    <x v="1177"/>
    <d v="1899-12-31T00:00:00"/>
    <s v="14:9"/>
  </r>
  <r>
    <x v="1"/>
    <s v="011231/2016 "/>
    <x v="0"/>
    <s v="CO_ORIGI"/>
    <s v="CO_Atualiz"/>
    <x v="6"/>
    <x v="0"/>
    <d v="2016-09-21T17:06:00"/>
    <d v="2016-09-21T17:39:00"/>
    <s v="Com a informação de disponibilidade orçamentária."/>
    <d v="1899-12-30T00:33:00"/>
    <x v="69"/>
    <d v="1899-12-31T00:00:00"/>
    <s v="17:6"/>
  </r>
  <r>
    <x v="1"/>
    <s v="011231/2016 "/>
    <x v="0"/>
    <s v="SECOFC_ORIGI"/>
    <s v="SECOFC_Atualiz"/>
    <x v="7"/>
    <x v="0"/>
    <d v="2016-09-21T17:39:00"/>
    <d v="2016-09-21T20:46:00"/>
    <s v="Para ciência e encaminhamento."/>
    <d v="1899-12-30T03:07:00"/>
    <x v="1061"/>
    <d v="1899-12-31T00:00:00"/>
    <s v="17:39"/>
  </r>
  <r>
    <x v="1"/>
    <s v="011231/2016 "/>
    <x v="0"/>
    <s v="CLC_ORIGI"/>
    <s v="CLC_Atualiz"/>
    <x v="8"/>
    <x v="0"/>
    <d v="2016-09-21T20:46:00"/>
    <d v="2016-09-22T17:21:00"/>
    <s v="Com informação de disponibilidade orçamentária, para demais providências."/>
    <d v="1899-12-30T20:35:00"/>
    <x v="1178"/>
    <d v="1900-01-01T00:00:00"/>
    <s v="20:46"/>
  </r>
  <r>
    <x v="1"/>
    <s v="011231/2016 "/>
    <x v="0"/>
    <s v="SECGA_ORIGI"/>
    <s v="SECGA_Atualiz"/>
    <x v="20"/>
    <x v="0"/>
    <d v="2016-09-22T17:21:00"/>
    <d v="2016-09-23T13:20:00"/>
    <s v="À SECGA: com informações, à apreciação superior."/>
    <d v="1899-12-30T19:59:00"/>
    <x v="1179"/>
    <d v="1900-01-01T00:00:00"/>
    <s v="17:21"/>
  </r>
  <r>
    <x v="1"/>
    <s v="011231/2016 "/>
    <x v="0"/>
    <s v="CLC_ORIGI"/>
    <s v="CLC_Atualiz"/>
    <x v="8"/>
    <x v="0"/>
    <d v="2016-09-23T13:20:00"/>
    <d v="2016-09-23T15:04:00"/>
    <s v="para elaborar o termo de dispensa de licitação"/>
    <d v="1899-12-30T01:44:00"/>
    <x v="676"/>
    <d v="1899-12-31T00:00:00"/>
    <s v="13:20"/>
  </r>
  <r>
    <x v="1"/>
    <s v="011231/2016 "/>
    <x v="0"/>
    <s v="SC_ORIGI"/>
    <s v="SC_Atualiz"/>
    <x v="9"/>
    <x v="0"/>
    <d v="2016-09-23T15:04:00"/>
    <d v="2016-09-26T15:38:00"/>
    <s v="À SC: para elaborar Termo de Dispensa de Licitação, com fulcro no art. 24, I, da Lei 8666/93."/>
    <d v="1900-01-02T00:34:00"/>
    <x v="1180"/>
    <d v="1900-01-01T00:00:00"/>
    <s v="15:4"/>
  </r>
  <r>
    <x v="1"/>
    <s v="011231/2016 "/>
    <x v="0"/>
    <s v="CLC_ORIGI"/>
    <s v="CLC_Atualiz"/>
    <x v="8"/>
    <x v="0"/>
    <d v="2016-09-26T15:38:00"/>
    <d v="2016-09-26T16:30:00"/>
    <s v="com termo de dispensa de licitação e demais docs"/>
    <d v="1899-12-30T00:52:00"/>
    <x v="639"/>
    <d v="1899-12-31T00:00:00"/>
    <s v="15:38"/>
  </r>
  <r>
    <x v="1"/>
    <s v="011231/2016 "/>
    <x v="0"/>
    <s v="SCON_ORIGI"/>
    <s v="SCON_Atualiz"/>
    <x v="10"/>
    <x v="0"/>
    <d v="2016-09-26T16:30:00"/>
    <d v="2016-09-28T15:10:00"/>
    <s v="Para elaborar a minuta do contrato."/>
    <d v="1899-12-31T22:40:00"/>
    <x v="1181"/>
    <d v="1900-01-02T00:00:00"/>
    <s v="16:30"/>
  </r>
  <r>
    <x v="1"/>
    <s v="011231/2016 "/>
    <x v="0"/>
    <s v="CLC_ORIGI"/>
    <s v="CLC_Atualiz"/>
    <x v="8"/>
    <x v="0"/>
    <d v="2016-09-28T15:10:00"/>
    <d v="2016-09-28T18:35:00"/>
    <s v="Elaborada a minuta do contrato, segue para análise, mediante o prévio aceite da Contratada,"/>
    <d v="1899-12-30T03:25:00"/>
    <x v="695"/>
    <d v="1899-12-31T00:00:00"/>
    <s v="15:10"/>
  </r>
  <r>
    <x v="1"/>
    <s v="011231/2016 "/>
    <x v="0"/>
    <s v="ASSDG_ORIGI"/>
    <s v="ASSDG_Atualiz"/>
    <x v="12"/>
    <x v="0"/>
    <d v="2016-09-28T18:35:00"/>
    <d v="2016-09-30T14:58:00"/>
    <s v="À ASSDG: para análise da minuta."/>
    <d v="1899-12-31T20:23:00"/>
    <x v="1182"/>
    <d v="1900-01-02T00:00:00"/>
    <s v="18:35"/>
  </r>
  <r>
    <x v="1"/>
    <s v="011875/2016"/>
    <x v="1"/>
    <s v="SOP_ORIGI"/>
    <s v="SOP_Atualiz"/>
    <x v="46"/>
    <x v="1"/>
    <d v="2016-09-13T11:15:00"/>
    <d v="2016-09-14T11:15:00"/>
    <s v="-"/>
    <d v="1899-12-31T00:00:00"/>
    <x v="0"/>
    <d v="1900-01-01T00:00:00"/>
    <s v="11:15"/>
  </r>
  <r>
    <x v="1"/>
    <s v="011875/2016"/>
    <x v="1"/>
    <s v="CIP_ORIGI"/>
    <s v="CIP_Atualiz"/>
    <x v="3"/>
    <x v="1"/>
    <d v="2016-09-14T11:15:00"/>
    <d v="2016-09-15T18:55:00"/>
    <s v="Para apreciação superior"/>
    <d v="1899-12-31T07:40:00"/>
    <x v="1183"/>
    <d v="1900-01-01T00:00:00"/>
    <s v="11:15"/>
  </r>
  <r>
    <x v="1"/>
    <s v="011875/2016"/>
    <x v="1"/>
    <s v="SECGS_ORIGI"/>
    <s v="SECGS_Atualiz"/>
    <x v="18"/>
    <x v="1"/>
    <d v="2016-09-15T18:55:00"/>
    <d v="2016-09-19T10:59:00"/>
    <s v="Para encaminhamentos."/>
    <d v="1900-01-02T16:04:00"/>
    <x v="1184"/>
    <d v="1900-01-02T00:00:00"/>
    <s v="18:55"/>
  </r>
  <r>
    <x v="1"/>
    <s v="011875/2016"/>
    <x v="1"/>
    <s v="SECOFC_ORIGI"/>
    <s v="SECOFC_Atualiz"/>
    <x v="7"/>
    <x v="0"/>
    <d v="2016-09-19T10:59:00"/>
    <d v="2016-09-20T17:32:00"/>
    <s v="Encaminha-se para"/>
    <d v="1899-12-31T06:33:00"/>
    <x v="1185"/>
    <d v="1900-01-01T00:00:00"/>
    <s v="10:59"/>
  </r>
  <r>
    <x v="1"/>
    <s v="011875/2016"/>
    <x v="1"/>
    <s v="CO_ORIGI"/>
    <s v="CO_Atualiz"/>
    <x v="6"/>
    <x v="0"/>
    <d v="2016-09-20T17:32:00"/>
    <d v="2016-09-20T17:38:00"/>
    <s v="Para informar disponibilidade orçamentária"/>
    <d v="1899-12-30T00:06:00"/>
    <x v="288"/>
    <d v="1899-12-31T00:00:00"/>
    <s v="17:32"/>
  </r>
  <r>
    <x v="1"/>
    <s v="011875/2016"/>
    <x v="1"/>
    <s v="SPO_ORIGI"/>
    <s v="SPO_Atualiz"/>
    <x v="5"/>
    <x v="0"/>
    <d v="2016-09-20T17:38:00"/>
    <d v="2016-09-20T19:17:00"/>
    <s v="Para informar disponibilidade orçamentária."/>
    <d v="1899-12-30T01:39:00"/>
    <x v="1186"/>
    <d v="1899-12-31T00:00:00"/>
    <s v="17:38"/>
  </r>
  <r>
    <x v="1"/>
    <s v="011875/2016"/>
    <x v="1"/>
    <s v="CO_ORIGI"/>
    <s v="CO_Atualiz"/>
    <x v="6"/>
    <x v="0"/>
    <d v="2016-09-20T19:17:00"/>
    <d v="2016-09-20T20:27:00"/>
    <s v="Com a informação de disponibilidade orçamentária."/>
    <d v="1899-12-30T01:10:00"/>
    <x v="614"/>
    <d v="1899-12-31T00:00:00"/>
    <s v="19:17"/>
  </r>
  <r>
    <x v="1"/>
    <s v="011875/2016"/>
    <x v="1"/>
    <s v="SECOFC_ORIGI"/>
    <s v="SECOFC_Atualiz"/>
    <x v="7"/>
    <x v="0"/>
    <d v="2016-09-20T20:27:00"/>
    <d v="2016-09-21T16:06:00"/>
    <s v="Para ciência e encaminhamento."/>
    <d v="1899-12-30T19:39:00"/>
    <x v="1187"/>
    <d v="1900-01-01T00:00:00"/>
    <s v="20:27"/>
  </r>
  <r>
    <x v="1"/>
    <s v="011875/2016"/>
    <x v="1"/>
    <s v="CLC_ORIGI"/>
    <s v="CLC_Atualiz"/>
    <x v="8"/>
    <x v="0"/>
    <d v="2016-09-21T16:06:00"/>
    <d v="2016-09-23T16:30:00"/>
    <s v="Com informação de disponibilidade orçamentária, para demais providências."/>
    <d v="1900-01-01T00:24:00"/>
    <x v="1188"/>
    <d v="1900-01-02T00:00:00"/>
    <s v="16:6"/>
  </r>
  <r>
    <x v="1"/>
    <s v="011875/2016"/>
    <x v="1"/>
    <s v="SC_ORIGI"/>
    <s v="SC_Atualiz"/>
    <x v="9"/>
    <x v="0"/>
    <d v="2016-09-23T16:30:00"/>
    <d v="2016-09-25T12:59:00"/>
    <s v="À SC: para emitir TAL."/>
    <d v="1899-12-31T20:29:00"/>
    <x v="859"/>
    <d v="1899-12-31T00:00:00"/>
    <s v="16:30"/>
  </r>
  <r>
    <x v="1"/>
    <s v="011875/2016"/>
    <x v="1"/>
    <s v="SOP_ORIGI"/>
    <s v="SOP_Atualiz"/>
    <x v="46"/>
    <x v="1"/>
    <d v="2016-09-25T12:59:00"/>
    <d v="2016-09-27T15:44:00"/>
    <s v="A pedido"/>
    <d v="1900-01-01T02:45:00"/>
    <x v="1189"/>
    <d v="1900-01-01T00:00:00"/>
    <s v="12:59"/>
  </r>
  <r>
    <x v="1"/>
    <s v="011875/2016"/>
    <x v="1"/>
    <s v="SPO_ORIGI"/>
    <s v="SPO_Atualiz"/>
    <x v="5"/>
    <x v="0"/>
    <d v="2016-09-27T15:44:00"/>
    <d v="2016-09-27T17:41:00"/>
    <s v="Para anulaÃ§Ã£o"/>
    <d v="1899-12-30T01:57:00"/>
    <x v="707"/>
    <d v="1899-12-31T00:00:00"/>
    <s v="15:44"/>
  </r>
  <r>
    <x v="1"/>
    <s v="011875/2016"/>
    <x v="1"/>
    <s v="CO_ORIGI"/>
    <s v="CO_Atualiz"/>
    <x v="6"/>
    <x v="0"/>
    <d v="2016-09-27T17:41:00"/>
    <d v="2016-09-27T18:20:00"/>
    <s v="Com a informação de disponibilidade."/>
    <d v="1899-12-30T00:39:00"/>
    <x v="870"/>
    <d v="1899-12-31T00:00:00"/>
    <s v="17:41"/>
  </r>
  <r>
    <x v="1"/>
    <s v="011875/2016"/>
    <x v="1"/>
    <s v="SECOFC_ORIGI"/>
    <s v="SECOFC_Atualiz"/>
    <x v="7"/>
    <x v="0"/>
    <d v="2016-09-27T18:20:00"/>
    <d v="2016-09-27T18:57:00"/>
    <s v="Para ciência e encaminhamento."/>
    <d v="1899-12-30T00:37:00"/>
    <x v="222"/>
    <d v="1899-12-31T00:00:00"/>
    <s v="18:20"/>
  </r>
  <r>
    <x v="1"/>
    <s v="011875/2016"/>
    <x v="1"/>
    <s v="SC_ORIGI"/>
    <s v="SC_Atualiz"/>
    <x v="9"/>
    <x v="0"/>
    <d v="2016-09-27T18:57:00"/>
    <d v="2016-09-30T17:55:00"/>
    <s v="Para continuidade do processo."/>
    <d v="1900-01-01T22:58:00"/>
    <x v="1190"/>
    <d v="1900-01-03T00:00:00"/>
    <s v="18:57"/>
  </r>
  <r>
    <x v="1"/>
    <s v="011875/2016"/>
    <x v="1"/>
    <s v="CLC_ORIGI"/>
    <s v="CLC_Atualiz"/>
    <x v="8"/>
    <x v="0"/>
    <d v="2016-09-30T17:55:00"/>
    <d v="2016-10-04T16:59:00"/>
    <s v="com termo de abertura de licitação"/>
    <d v="1900-01-02T23:04:00"/>
    <x v="1191"/>
    <n v="-18"/>
    <s v="17:55"/>
  </r>
  <r>
    <x v="1"/>
    <s v="011875/2016"/>
    <x v="1"/>
    <s v="SECGA_ORIGI"/>
    <s v="SECGA_Atualiz"/>
    <x v="20"/>
    <x v="0"/>
    <d v="2016-10-04T16:59:00"/>
    <d v="2016-10-05T18:00:00"/>
    <s v="À SECGA: para apreciação do TAL n. 159/2016, designação de fiscal/gestor e definição da modalidade."/>
    <d v="1899-12-31T01:01:00"/>
    <x v="1192"/>
    <d v="1900-01-01T00:00:00"/>
    <s v="16:59"/>
  </r>
  <r>
    <x v="1"/>
    <s v="011875/2016"/>
    <x v="1"/>
    <s v="CLC_ORIGI"/>
    <s v="CLC_Atualiz"/>
    <x v="8"/>
    <x v="0"/>
    <d v="2016-10-05T18:00:00"/>
    <d v="2016-10-06T18:53:00"/>
    <s v="Para continuidade da contratação."/>
    <d v="1899-12-31T00:53:00"/>
    <x v="1193"/>
    <d v="1900-01-01T00:00:00"/>
    <s v="18:0"/>
  </r>
  <r>
    <x v="1"/>
    <s v="011875/2016"/>
    <x v="1"/>
    <s v="SLIC_ORIGI"/>
    <s v="SLIC_Atualiz"/>
    <x v="27"/>
    <x v="0"/>
    <d v="2016-10-06T18:53:00"/>
    <d v="2016-10-11T14:24:00"/>
    <s v="À SLIC: para elaborar minuta de edital."/>
    <d v="1900-01-03T19:31:00"/>
    <x v="1194"/>
    <d v="1900-01-03T00:00:00"/>
    <s v="18:53"/>
  </r>
  <r>
    <x v="1"/>
    <s v="011875/2016"/>
    <x v="1"/>
    <s v="SCON_ORIGI"/>
    <s v="SCON_Atualiz"/>
    <x v="10"/>
    <x v="0"/>
    <d v="2016-10-11T14:24:00"/>
    <d v="2016-10-13T18:12:00"/>
    <s v="Para elaborar a minuta do contrato (Anexo VIII)."/>
    <d v="1900-01-01T03:48:00"/>
    <x v="1195"/>
    <d v="1900-01-01T00:00:00"/>
    <s v="14:24"/>
  </r>
  <r>
    <x v="1"/>
    <s v="011875/2016"/>
    <x v="1"/>
    <s v="SLIC_ORIGI"/>
    <s v="SLIC_Atualiz"/>
    <x v="27"/>
    <x v="0"/>
    <d v="2016-10-13T18:12:00"/>
    <d v="2016-10-14T15:16:00"/>
    <s v="Com a minuta do contrato."/>
    <d v="1899-12-30T21:04:00"/>
    <x v="1196"/>
    <d v="1900-01-01T00:00:00"/>
    <s v="18:12"/>
  </r>
  <r>
    <x v="1"/>
    <s v="011875/2016"/>
    <x v="1"/>
    <s v="CLC_ORIGI"/>
    <s v="CLC_Atualiz"/>
    <x v="8"/>
    <x v="0"/>
    <d v="2016-10-14T15:16:00"/>
    <d v="2016-10-14T16:28:00"/>
    <s v="Para análise da minuta do edital e seus anexos."/>
    <d v="1899-12-30T01:12:00"/>
    <x v="968"/>
    <d v="1899-12-31T00:00:00"/>
    <s v="15:16"/>
  </r>
  <r>
    <x v="1"/>
    <s v="011875/2016"/>
    <x v="1"/>
    <s v="SECGA_ORIGI"/>
    <s v="SECGA_Atualiz"/>
    <x v="20"/>
    <x v="0"/>
    <d v="2016-10-14T16:28:00"/>
    <d v="2016-10-14T17:28:00"/>
    <s v="Submetemos à apreciação superior."/>
    <d v="1899-12-30T01:00:00"/>
    <x v="606"/>
    <d v="1899-12-31T00:00:00"/>
    <s v="16:28"/>
  </r>
  <r>
    <x v="1"/>
    <s v="011875/2016"/>
    <x v="1"/>
    <s v="CPL_ORIGI"/>
    <s v="CPL_Atualiz"/>
    <x v="11"/>
    <x v="0"/>
    <d v="2016-10-14T17:28:00"/>
    <d v="2016-10-14T19:16:00"/>
    <s v="De acordo com a minuta do edital e seus anexos. Segue para análise dessa CPL e demais encaminhament"/>
    <d v="1899-12-30T01:48:00"/>
    <x v="424"/>
    <d v="1899-12-31T00:00:00"/>
    <s v="17:28"/>
  </r>
  <r>
    <x v="1"/>
    <s v="011875/2016"/>
    <x v="1"/>
    <s v="ASSDG_ORIGI"/>
    <s v="ASSDG_Atualiz"/>
    <x v="12"/>
    <x v="0"/>
    <d v="2016-10-14T19:16:00"/>
    <d v="2016-10-16T11:25:00"/>
    <s v="Para análise e aprovação."/>
    <d v="1899-12-31T16:09:00"/>
    <x v="1197"/>
    <d v="1899-12-31T00:00:00"/>
    <s v="19:16"/>
  </r>
  <r>
    <x v="1"/>
    <s v="011875/2016"/>
    <x v="1"/>
    <s v="DG_ORIGI"/>
    <s v="DG_Atualiz"/>
    <x v="1"/>
    <x v="0"/>
    <d v="2016-10-16T11:25:00"/>
    <d v="2016-10-17T12:28:00"/>
    <s v="Para apreciação."/>
    <d v="1899-12-31T01:03:00"/>
    <x v="1133"/>
    <d v="1899-12-31T00:00:00"/>
    <s v="11:25"/>
  </r>
  <r>
    <x v="1"/>
    <s v="011875/2016"/>
    <x v="1"/>
    <s v="SLIC_ORIGI"/>
    <s v="SLIC_Atualiz"/>
    <x v="27"/>
    <x v="0"/>
    <d v="2016-10-17T12:28:00"/>
    <d v="2016-10-17T15:57:00"/>
    <s v="para publicação do edital"/>
    <d v="1899-12-30T03:29:00"/>
    <x v="967"/>
    <d v="1899-12-31T00:00:00"/>
    <s v="12:28"/>
  </r>
  <r>
    <x v="1"/>
    <s v="011875/2016"/>
    <x v="1"/>
    <s v="CPL_ORIGI"/>
    <s v="CPL_Atualiz"/>
    <x v="11"/>
    <x v="0"/>
    <d v="2016-10-17T15:57:00"/>
    <d v="2016-10-17T16:47:00"/>
    <s v="Para assinatura."/>
    <d v="1899-12-30T00:50:00"/>
    <x v="794"/>
    <d v="1899-12-31T00:00:00"/>
    <s v="15:57"/>
  </r>
  <r>
    <x v="1"/>
    <s v="011875/2016"/>
    <x v="1"/>
    <s v="SLIC_ORIGI"/>
    <s v="SLIC_Atualiz"/>
    <x v="27"/>
    <x v="0"/>
    <d v="2016-10-17T16:47:00"/>
    <d v="2016-10-18T15:03:00"/>
    <s v="Edital assinado."/>
    <d v="1899-12-30T22:16:00"/>
    <x v="799"/>
    <d v="1900-01-01T00:00:00"/>
    <s v="16:47"/>
  </r>
  <r>
    <x v="1"/>
    <s v="007141/2016 "/>
    <x v="1"/>
    <s v="SMOP_ORIGI"/>
    <s v="SMIC_Atualiz"/>
    <x v="28"/>
    <x v="1"/>
    <d v="2016-06-29T14:44:00"/>
    <d v="2016-07-04T14:44:00"/>
    <s v="-"/>
    <d v="1900-01-04T00:00:00"/>
    <x v="519"/>
    <n v="-20"/>
    <s v="14:44"/>
  </r>
  <r>
    <x v="1"/>
    <s v="007141/2016 "/>
    <x v="1"/>
    <s v="CIP_ORIGI"/>
    <s v="CIP_Atualiz"/>
    <x v="3"/>
    <x v="1"/>
    <d v="2016-07-04T14:44:00"/>
    <d v="2016-07-06T16:56:00"/>
    <s v="Apreciação e encaminhamento"/>
    <d v="1900-01-01T02:12:00"/>
    <x v="1198"/>
    <d v="1900-01-02T00:00:00"/>
    <s v="14:44"/>
  </r>
  <r>
    <x v="1"/>
    <s v="007141/2016 "/>
    <x v="1"/>
    <s v="SMOP_ORIGI"/>
    <s v="SMIC_Atualiz"/>
    <x v="28"/>
    <x v="1"/>
    <d v="2016-07-06T16:56:00"/>
    <d v="2016-07-08T14:51:00"/>
    <s v="Solicito anexar o estudo preliminar, com as adequações/alterações, assim como informar se o PB está"/>
    <d v="1899-12-31T21:55:00"/>
    <x v="1199"/>
    <d v="1900-01-02T00:00:00"/>
    <s v="16:56"/>
  </r>
  <r>
    <x v="1"/>
    <s v="007141/2016 "/>
    <x v="1"/>
    <s v="CIP_ORIGI"/>
    <s v="CIP_Atualiz"/>
    <x v="3"/>
    <x v="1"/>
    <d v="2016-07-08T14:51:00"/>
    <d v="2016-07-08T17:09:00"/>
    <s v="Segue para análise e encaminhamento"/>
    <d v="1899-12-30T02:18:00"/>
    <x v="103"/>
    <d v="1899-12-31T00:00:00"/>
    <s v="14:51"/>
  </r>
  <r>
    <x v="1"/>
    <s v="007141/2016 "/>
    <x v="1"/>
    <s v="SMOP_ORIGI"/>
    <s v="SMIC_Atualiz"/>
    <x v="28"/>
    <x v="1"/>
    <d v="2016-07-08T17:09:00"/>
    <d v="2016-07-29T17:09:00"/>
    <s v="Para adequações ao PB de acordo com o estudo de viabilidade."/>
    <d v="1900-01-20T00:00:00"/>
    <x v="1200"/>
    <d v="1900-01-15T00:00:00"/>
    <s v="17:9"/>
  </r>
  <r>
    <x v="1"/>
    <s v="007141/2016 "/>
    <x v="1"/>
    <s v="CIP_ORIGI"/>
    <s v="CIP_Atualiz"/>
    <x v="3"/>
    <x v="1"/>
    <d v="2016-07-29T17:09:00"/>
    <d v="2016-08-09T13:38:00"/>
    <s v="Para avaliação e encaminhamentos."/>
    <d v="1900-01-09T20:29:00"/>
    <x v="1201"/>
    <n v="-15"/>
    <s v="17:9"/>
  </r>
  <r>
    <x v="1"/>
    <s v="007141/2016 "/>
    <x v="1"/>
    <s v="SECGS_ORIGI"/>
    <s v="SECGS_Atualiz"/>
    <x v="18"/>
    <x v="1"/>
    <d v="2016-08-09T13:38:00"/>
    <d v="2016-08-09T16:59:00"/>
    <s v="Para apreciação superior."/>
    <d v="1899-12-30T03:21:00"/>
    <x v="38"/>
    <d v="1899-12-31T00:00:00"/>
    <s v="13:38"/>
  </r>
  <r>
    <x v="1"/>
    <s v="007141/2016 "/>
    <x v="1"/>
    <s v="CLC_ORIGI"/>
    <s v="CLC_Atualiz"/>
    <x v="8"/>
    <x v="0"/>
    <d v="2016-08-09T16:59:00"/>
    <d v="2016-08-12T14:32:00"/>
    <s v="Feitas as alterações ao projeto básico, solicitamos encaminhamento à contratação."/>
    <d v="1900-01-01T21:33:00"/>
    <x v="1202"/>
    <d v="1900-01-03T00:00:00"/>
    <s v="16:59"/>
  </r>
  <r>
    <x v="1"/>
    <s v="007141/2016 "/>
    <x v="1"/>
    <s v="SC_ORIGI"/>
    <s v="SC_Atualiz"/>
    <x v="9"/>
    <x v="0"/>
    <d v="2016-08-12T14:32:00"/>
    <d v="2016-10-04T14:41:00"/>
    <s v="Para orçar"/>
    <d v="1900-02-21T00:09:00"/>
    <x v="1203"/>
    <n v="-6"/>
    <s v="14:32"/>
  </r>
  <r>
    <x v="1"/>
    <s v="007141/2016 "/>
    <x v="1"/>
    <s v="CLC_ORIGI"/>
    <s v="CLC_Atualiz"/>
    <x v="8"/>
    <x v="0"/>
    <d v="2016-10-04T14:41:00"/>
    <d v="2016-10-05T12:21:00"/>
    <s v="Com orçamento"/>
    <d v="1899-12-30T21:40:00"/>
    <x v="910"/>
    <d v="1900-01-01T00:00:00"/>
    <s v="14:41"/>
  </r>
  <r>
    <x v="1"/>
    <s v="007141/2016 "/>
    <x v="1"/>
    <s v="SPO_ORIGI"/>
    <s v="SPO_Atualiz"/>
    <x v="5"/>
    <x v="0"/>
    <d v="2016-10-05T12:21:00"/>
    <d v="2016-10-05T14:51:00"/>
    <s v="Para informar disponibilidade orÃ§amentÃ¡ria."/>
    <d v="1899-12-30T02:30:00"/>
    <x v="1204"/>
    <d v="1899-12-31T00:00:00"/>
    <s v="12:21"/>
  </r>
  <r>
    <x v="1"/>
    <s v="007141/2016 "/>
    <x v="1"/>
    <s v="CO_ORIGI"/>
    <s v="CO_Atualiz"/>
    <x v="6"/>
    <x v="0"/>
    <d v="2016-10-05T14:51:00"/>
    <d v="2016-10-05T15:35:00"/>
    <s v="Com a informação de disponibilidade orçamentária."/>
    <d v="1899-12-30T00:44:00"/>
    <x v="912"/>
    <d v="1899-12-31T00:00:00"/>
    <s v="14:51"/>
  </r>
  <r>
    <x v="1"/>
    <s v="007141/2016 "/>
    <x v="1"/>
    <s v="SECOFC_ORIGI"/>
    <s v="SECOFC_Atualiz"/>
    <x v="7"/>
    <x v="0"/>
    <d v="2016-10-05T15:35:00"/>
    <d v="2016-10-05T17:07:00"/>
    <s v="Para ciência e encaminhamento."/>
    <d v="1899-12-30T01:32:00"/>
    <x v="442"/>
    <d v="1899-12-31T00:00:00"/>
    <s v="15:35"/>
  </r>
  <r>
    <x v="1"/>
    <s v="007141/2016 "/>
    <x v="1"/>
    <s v="CLC_ORIGI"/>
    <s v="CLC_Atualiz"/>
    <x v="8"/>
    <x v="0"/>
    <d v="2016-10-05T17:07:00"/>
    <d v="2016-10-06T18:46:00"/>
    <s v="Com informação de disponibilidade orçamentária, para demais providências."/>
    <d v="1899-12-31T01:39:00"/>
    <x v="1205"/>
    <d v="1900-01-01T00:00:00"/>
    <s v="17:7"/>
  </r>
  <r>
    <x v="1"/>
    <s v="007141/2016 "/>
    <x v="1"/>
    <s v="SC_ORIGI"/>
    <s v="SC_Atualiz"/>
    <x v="9"/>
    <x v="0"/>
    <d v="2016-10-06T18:46:00"/>
    <d v="2016-10-07T16:42:00"/>
    <s v="À SC: para emitir Termo de Abertura de Licitação."/>
    <d v="1899-12-30T21:56:00"/>
    <x v="1206"/>
    <d v="1900-01-01T00:00:00"/>
    <s v="18:46"/>
  </r>
  <r>
    <x v="1"/>
    <s v="007141/2016 "/>
    <x v="1"/>
    <s v="CLC_ORIGI"/>
    <s v="CLC_Atualiz"/>
    <x v="8"/>
    <x v="0"/>
    <d v="2016-10-07T16:42:00"/>
    <d v="2016-10-11T19:47:00"/>
    <s v="Com termo de abertura de licitação"/>
    <d v="1900-01-03T03:05:00"/>
    <x v="1207"/>
    <d v="1900-01-02T00:00:00"/>
    <s v="16:42"/>
  </r>
  <r>
    <x v="1"/>
    <s v="007141/2016 "/>
    <x v="1"/>
    <s v="SECGA_ORIGI"/>
    <s v="SECGA_Atualiz"/>
    <x v="20"/>
    <x v="0"/>
    <d v="2016-10-11T19:47:00"/>
    <d v="2016-10-13T19:05:00"/>
    <s v="Para autorizar o Termo de Abertura de Licitação nº 173/2016."/>
    <d v="1899-12-31T23:18:00"/>
    <x v="1208"/>
    <d v="1900-01-01T00:00:00"/>
    <s v="19:47"/>
  </r>
  <r>
    <x v="1"/>
    <s v="007141/2016 "/>
    <x v="1"/>
    <s v="SECGS_ORIGI"/>
    <s v="SECGS_Atualiz"/>
    <x v="18"/>
    <x v="1"/>
    <d v="2016-10-13T19:05:00"/>
    <d v="2016-10-14T16:25:00"/>
    <s v="Para informar"/>
    <d v="1899-12-30T21:20:00"/>
    <x v="223"/>
    <d v="1900-01-01T00:00:00"/>
    <s v="19:5"/>
  </r>
  <r>
    <x v="1"/>
    <s v="007141/2016 "/>
    <x v="1"/>
    <s v="SPO_ORIGI"/>
    <s v="SPO_Atualiz"/>
    <x v="5"/>
    <x v="0"/>
    <d v="2016-10-14T16:25:00"/>
    <d v="2016-10-14T17:17:00"/>
    <s v="Informamos que, dadas Ã s peculiaridades do objeto nÃ£o Ã© possÃ­vel concluir a contrataÃ§Ã£o e execuÃ§Ã£o"/>
    <d v="1899-12-30T00:52:00"/>
    <x v="338"/>
    <d v="1899-12-31T00:00:00"/>
    <s v="16:25"/>
  </r>
  <r>
    <x v="1"/>
    <s v="007141/2016 "/>
    <x v="1"/>
    <s v="CO_ORIGI"/>
    <s v="CO_Atualiz"/>
    <x v="6"/>
    <x v="0"/>
    <d v="2016-10-14T17:17:00"/>
    <d v="2016-10-14T17:36:00"/>
    <s v="Para conhecimento da anulaÃ§Ã£o do referido prÃ©-empenho, devido nÃ£o haver tempo hÃ¡bil para execuÃ§Ã£o da"/>
    <d v="1899-12-30T00:19:00"/>
    <x v="387"/>
    <d v="1899-12-31T00:00:00"/>
    <s v="17:17"/>
  </r>
  <r>
    <x v="1"/>
    <s v="007141/2016 "/>
    <x v="1"/>
    <s v="SECGS_ORIGI"/>
    <s v="SECGS_Atualiz"/>
    <x v="18"/>
    <x v="1"/>
    <d v="2016-10-14T17:36:00"/>
    <d v="2016-10-21T13:53:00"/>
    <s v="Em devolução, com anulação do pré-empenho."/>
    <d v="1900-01-05T20:17:00"/>
    <x v="1209"/>
    <d v="1900-01-05T00:00:00"/>
    <s v="17:36"/>
  </r>
  <r>
    <x v="1"/>
    <s v="007141/2016 "/>
    <x v="1"/>
    <s v="SMIC_ORIGI"/>
    <s v="SMIC_Atualiz"/>
    <x v="28"/>
    <x v="1"/>
    <d v="2016-10-21T13:53:00"/>
    <d v="2017-01-28T12:07:00"/>
    <s v="Para ciência e procedimentos cabíveis"/>
    <d v="1900-04-07T22:14:00"/>
    <x v="1210"/>
    <d v="1900-08-24T00:00:00"/>
    <s v="13:53"/>
  </r>
  <r>
    <x v="1"/>
    <s v="007141/2016 "/>
    <x v="1"/>
    <s v="CIP_ORIGI"/>
    <s v="CIP_Atualiz"/>
    <x v="3"/>
    <x v="1"/>
    <d v="2017-01-28T12:07:00"/>
    <d v="2017-01-30T17:44:00"/>
    <s v="Para análise e encaminhamentos."/>
    <d v="1900-01-01T05:37:00"/>
    <x v="1211"/>
    <d v="1899-12-31T00:00:00"/>
    <s v="12:7"/>
  </r>
  <r>
    <x v="1"/>
    <s v="007141/2016 "/>
    <x v="1"/>
    <s v="SECGS_ORIGI"/>
    <s v="SECGS_Atualiz"/>
    <x v="18"/>
    <x v="1"/>
    <d v="2017-01-30T17:44:00"/>
    <d v="2017-02-01T12:17:00"/>
    <s v="Para avaliação."/>
    <d v="1899-12-31T18:33:00"/>
    <x v="1212"/>
    <n v="-20"/>
    <s v="17:44"/>
  </r>
  <r>
    <x v="1"/>
    <s v="007141/2016 "/>
    <x v="1"/>
    <s v="SPO_ORIGI"/>
    <s v="SPO_Atualiz"/>
    <x v="5"/>
    <x v="0"/>
    <d v="2017-02-01T12:17:00"/>
    <d v="2017-02-01T14:28:00"/>
    <s v="Para informar se haverÃ¡ disponibilidade orÃ§amentÃ¡ria visando dar continuidade ao processo de contrat"/>
    <d v="1899-12-30T02:11:00"/>
    <x v="637"/>
    <d v="1899-12-31T00:00:00"/>
    <s v="12:17"/>
  </r>
  <r>
    <x v="1"/>
    <s v="007141/2016 "/>
    <x v="1"/>
    <s v="CO_ORIGI"/>
    <s v="CO_Atualiz"/>
    <x v="6"/>
    <x v="0"/>
    <d v="2017-02-01T14:28:00"/>
    <d v="2017-02-01T17:12:00"/>
    <s v="Com o pré-empenho."/>
    <d v="1899-12-30T02:44:00"/>
    <x v="1213"/>
    <d v="1899-12-31T00:00:00"/>
    <s v="14:28"/>
  </r>
  <r>
    <x v="1"/>
    <s v="007141/2016 "/>
    <x v="1"/>
    <s v="SECOFC_ORIGI"/>
    <s v="SECOFC_Atualiz"/>
    <x v="7"/>
    <x v="0"/>
    <d v="2017-02-01T17:12:00"/>
    <d v="2017-02-01T19:48:00"/>
    <s v="Para ciência e encaminhamento."/>
    <d v="1899-12-30T02:36:00"/>
    <x v="224"/>
    <d v="1899-12-31T00:00:00"/>
    <s v="17:12"/>
  </r>
  <r>
    <x v="1"/>
    <s v="007141/2016 "/>
    <x v="1"/>
    <s v="SECGS_ORIGI"/>
    <s v="SECGS_Atualiz"/>
    <x v="18"/>
    <x v="1"/>
    <d v="2017-02-01T19:48:00"/>
    <d v="2017-02-07T17:56:00"/>
    <s v="Para ciência."/>
    <d v="1900-01-04T22:08:00"/>
    <x v="1214"/>
    <d v="1900-01-04T00:00:00"/>
    <s v="19:48"/>
  </r>
  <r>
    <x v="1"/>
    <s v="007141/2016 "/>
    <x v="1"/>
    <s v="CLC_ORIGI"/>
    <s v="CLC_Atualiz"/>
    <x v="8"/>
    <x v="0"/>
    <d v="2017-02-07T17:56:00"/>
    <d v="2017-02-08T18:00:00"/>
    <s v="Para verificar a possibilidade de continuidade dos procedimentos de licitaÃ§Ã£o, haja vista informaÃ§Ã£o"/>
    <d v="1899-12-31T00:04:00"/>
    <x v="181"/>
    <d v="1900-01-01T00:00:00"/>
    <s v="17:56"/>
  </r>
  <r>
    <x v="1"/>
    <s v="007141/2016 "/>
    <x v="1"/>
    <s v="SC_ORIGI"/>
    <s v="SC_Atualiz"/>
    <x v="9"/>
    <x v="0"/>
    <d v="2017-02-08T18:00:00"/>
    <d v="2017-02-09T15:20:00"/>
    <s v="Para confirmar orÃ§amentos e emitir novo Termo de Abertura de LicitaÃ§Ã£o."/>
    <d v="1899-12-30T21:20:00"/>
    <x v="223"/>
    <d v="1900-01-01T00:00:00"/>
    <s v="18:0"/>
  </r>
  <r>
    <x v="1"/>
    <s v="007141/2016 "/>
    <x v="1"/>
    <s v="SMIC_ORIGI"/>
    <s v="SMIC_Atualiz"/>
    <x v="28"/>
    <x v="1"/>
    <d v="2017-02-09T15:20:00"/>
    <d v="2017-02-09T18:33:00"/>
    <s v="Para retificaÃ§Ã£o do Projeto BÃ¡sico."/>
    <d v="1899-12-30T03:13:00"/>
    <x v="123"/>
    <d v="1899-12-31T00:00:00"/>
    <s v="15:20"/>
  </r>
  <r>
    <x v="1"/>
    <s v="007141/2016 "/>
    <x v="1"/>
    <s v="SC_ORIGI"/>
    <s v="SC_Atualiz"/>
    <x v="9"/>
    <x v="0"/>
    <d v="2017-02-09T18:33:00"/>
    <d v="2017-03-07T14:41:00"/>
    <s v="Com Projeto Básico readequado"/>
    <d v="1900-01-24T20:08:00"/>
    <x v="1215"/>
    <n v="-3"/>
    <s v="18:33"/>
  </r>
  <r>
    <x v="1"/>
    <s v="007141/2016 "/>
    <x v="1"/>
    <s v="CLC_ORIGI"/>
    <s v="CLC_Atualiz"/>
    <x v="8"/>
    <x v="0"/>
    <d v="2017-03-07T14:41:00"/>
    <d v="2017-03-07T16:58:00"/>
    <s v="com orçamentos"/>
    <d v="1899-12-30T02:17:00"/>
    <x v="454"/>
    <d v="1899-12-31T00:00:00"/>
    <s v="14:41"/>
  </r>
  <r>
    <x v="1"/>
    <s v="007141/2016 "/>
    <x v="1"/>
    <s v="SPO_ORIGI"/>
    <s v="SPO_Atualiz"/>
    <x v="5"/>
    <x v="0"/>
    <d v="2017-03-07T16:58:00"/>
    <d v="2017-03-07T17:29:00"/>
    <s v="Para complementar a informação de disponibilidade orçamentária."/>
    <d v="1899-12-30T00:31:00"/>
    <x v="1089"/>
    <d v="1899-12-31T00:00:00"/>
    <s v="16:58"/>
  </r>
  <r>
    <x v="1"/>
    <s v="007141/2016 "/>
    <x v="1"/>
    <s v="CO_ORIGI"/>
    <s v="CO_Atualiz"/>
    <x v="6"/>
    <x v="0"/>
    <d v="2017-03-07T17:29:00"/>
    <d v="2017-03-07T18:02:00"/>
    <s v="Com a informação de disponibilidade"/>
    <d v="1899-12-30T00:33:00"/>
    <x v="1216"/>
    <d v="1899-12-31T00:00:00"/>
    <s v="17:29"/>
  </r>
  <r>
    <x v="1"/>
    <s v="007141/2016 "/>
    <x v="1"/>
    <s v="SECOFC_ORIGI"/>
    <s v="SECOFC_Atualiz"/>
    <x v="7"/>
    <x v="0"/>
    <d v="2017-03-07T18:02:00"/>
    <d v="2017-03-08T14:44:00"/>
    <s v="Para ciência e encaminhamento."/>
    <d v="1899-12-30T20:42:00"/>
    <x v="580"/>
    <d v="1900-01-01T00:00:00"/>
    <s v="18:2"/>
  </r>
  <r>
    <x v="1"/>
    <s v="007141/2016 "/>
    <x v="1"/>
    <s v="CLC_ORIGI"/>
    <s v="CLC_Atualiz"/>
    <x v="8"/>
    <x v="0"/>
    <d v="2017-03-08T14:44:00"/>
    <d v="2017-03-08T15:38:00"/>
    <s v="Com informação de disponibilidade orçamentária, para demais procedimentos."/>
    <d v="1899-12-30T00:54:00"/>
    <x v="565"/>
    <d v="1899-12-31T00:00:00"/>
    <s v="14:44"/>
  </r>
  <r>
    <x v="1"/>
    <s v="007141/2016 "/>
    <x v="1"/>
    <s v="SC_ORIGI"/>
    <s v="SC_Atualiz"/>
    <x v="9"/>
    <x v="0"/>
    <d v="2017-03-08T15:38:00"/>
    <d v="2017-03-08T18:04:00"/>
    <s v="Para emitir Termo de Abertura de Licitação."/>
    <d v="1899-12-30T02:26:00"/>
    <x v="983"/>
    <d v="1899-12-31T00:00:00"/>
    <s v="15:38"/>
  </r>
  <r>
    <x v="1"/>
    <s v="007141/2016 "/>
    <x v="1"/>
    <s v="CLC_ORIGI"/>
    <s v="CLC_Atualiz"/>
    <x v="8"/>
    <x v="0"/>
    <d v="2017-03-08T18:04:00"/>
    <d v="2017-03-08T19:01:00"/>
    <s v="Com termo de abertura de licitação"/>
    <d v="1899-12-30T00:57:00"/>
    <x v="133"/>
    <d v="1899-12-31T00:00:00"/>
    <s v="18:4"/>
  </r>
  <r>
    <x v="1"/>
    <s v="007141/2016 "/>
    <x v="1"/>
    <s v="SECGA_ORIGI"/>
    <s v="SECGA_Atualiz"/>
    <x v="20"/>
    <x v="0"/>
    <d v="2017-03-08T19:01:00"/>
    <d v="2017-03-09T18:12:00"/>
    <s v="Para análise e autorização."/>
    <d v="1899-12-30T23:11:00"/>
    <x v="1217"/>
    <d v="1900-01-01T00:00:00"/>
    <s v="19:1"/>
  </r>
  <r>
    <x v="1"/>
    <s v="007141/2016 "/>
    <x v="1"/>
    <s v="CLC_ORIGI"/>
    <s v="CLC_Atualiz"/>
    <x v="8"/>
    <x v="0"/>
    <d v="2017-03-09T18:12:00"/>
    <d v="2017-03-09T19:14:00"/>
    <s v="De acordo com o termo de abertura de licitação."/>
    <d v="1899-12-30T01:02:00"/>
    <x v="473"/>
    <d v="1899-12-31T00:00:00"/>
    <s v="18:12"/>
  </r>
  <r>
    <x v="1"/>
    <s v="007141/2016 "/>
    <x v="1"/>
    <s v="SLIC_ORIGI"/>
    <s v="SLIC_Atualiz"/>
    <x v="27"/>
    <x v="0"/>
    <d v="2017-03-09T19:14:00"/>
    <d v="2017-03-21T18:36:00"/>
    <s v="Segue para elaborar a minuta do Edital."/>
    <d v="1900-01-10T23:22:00"/>
    <x v="1218"/>
    <d v="1900-01-08T00:00:00"/>
    <s v="19:14"/>
  </r>
  <r>
    <x v="1"/>
    <s v="007141/2016 "/>
    <x v="1"/>
    <s v="SCON_ORIGI"/>
    <s v="SCON_Atualiz"/>
    <x v="10"/>
    <x v="0"/>
    <d v="2017-03-21T18:36:00"/>
    <d v="2017-03-28T15:16:00"/>
    <s v="Para elaborar minuta contratual"/>
    <d v="1900-01-05T20:40:00"/>
    <x v="1219"/>
    <d v="1900-01-05T00:00:00"/>
    <s v="18:36"/>
  </r>
  <r>
    <x v="1"/>
    <s v="007141/2016 "/>
    <x v="1"/>
    <s v="SLIC_ORIGI"/>
    <s v="SLIC_Atualiz"/>
    <x v="27"/>
    <x v="0"/>
    <d v="2017-03-28T15:16:00"/>
    <d v="2017-03-28T18:32:00"/>
    <s v="Elaborada minuta do contrato."/>
    <d v="1899-12-30T03:16:00"/>
    <x v="516"/>
    <d v="1899-12-31T00:00:00"/>
    <s v="15:16"/>
  </r>
  <r>
    <x v="1"/>
    <s v="013288/2016"/>
    <x v="0"/>
    <s v="SMIN_ORIGI"/>
    <s v="SMIN_Atualiz"/>
    <x v="50"/>
    <x v="1"/>
    <d v="2016-10-06T13:26:00"/>
    <d v="2016-10-07T13:26:00"/>
    <s v="-"/>
    <d v="1899-12-31T00:00:00"/>
    <x v="0"/>
    <d v="1900-01-01T00:00:00"/>
    <s v="13:26"/>
  </r>
  <r>
    <x v="1"/>
    <s v="013288/2016"/>
    <x v="0"/>
    <s v="SAEO_ORIGI"/>
    <s v="SAEO_Atualiz"/>
    <x v="14"/>
    <x v="0"/>
    <d v="2016-10-07T13:26:00"/>
    <d v="2016-10-07T15:11:00"/>
    <s v="Para registros."/>
    <d v="1899-12-30T01:45:00"/>
    <x v="807"/>
    <d v="1899-12-31T00:00:00"/>
    <s v="13:26"/>
  </r>
  <r>
    <x v="1"/>
    <s v="013288/2016"/>
    <x v="0"/>
    <s v="SPCF_ORIGI"/>
    <s v="SPCF_Atualiz"/>
    <x v="30"/>
    <x v="0"/>
    <d v="2016-10-07T15:11:00"/>
    <d v="2016-10-10T12:46:00"/>
    <s v="Apr"/>
    <d v="1900-01-01T21:35:00"/>
    <x v="1220"/>
    <d v="1900-01-01T00:00:00"/>
    <s v="15:11"/>
  </r>
  <r>
    <x v="1"/>
    <s v="013288/2016"/>
    <x v="0"/>
    <s v="ACFIC_ORIGI"/>
    <s v="ACFIC_Atualiz"/>
    <x v="22"/>
    <x v="0"/>
    <d v="2016-10-10T12:46:00"/>
    <d v="2016-10-10T15:13:00"/>
    <s v="para prosseguimento"/>
    <d v="1899-12-30T02:27:00"/>
    <x v="426"/>
    <d v="1899-12-31T00:00:00"/>
    <s v="12:46"/>
  </r>
  <r>
    <x v="1"/>
    <s v="013288/2016"/>
    <x v="0"/>
    <s v="SGMC_ORIGI"/>
    <s v="SGMC_Atualiz"/>
    <x v="34"/>
    <x v="0"/>
    <d v="2016-10-10T15:13:00"/>
    <d v="2016-10-10T16:37:00"/>
    <s v="Para apropriar conforme doc. 13288/2016"/>
    <d v="1899-12-30T01:24:00"/>
    <x v="659"/>
    <d v="1899-12-31T00:00:00"/>
    <s v="15:13"/>
  </r>
  <r>
    <x v="1"/>
    <s v="013288/2016"/>
    <x v="0"/>
    <s v="CMP_ORIGI"/>
    <s v="CMP_Atualiz"/>
    <x v="36"/>
    <x v="0"/>
    <d v="2016-10-10T16:37:00"/>
    <d v="2016-10-10T19:19:00"/>
    <s v="I - À CMP, para verificação; II - À SPCF, para liquidação da parte relativa a serviços."/>
    <d v="1899-12-30T02:42:00"/>
    <x v="1221"/>
    <d v="1899-12-31T00:00:00"/>
    <s v="16:37"/>
  </r>
  <r>
    <x v="1"/>
    <s v="013288/2016"/>
    <x v="0"/>
    <s v="SPCF_ORIGI"/>
    <s v="SPCF_Atualiz"/>
    <x v="30"/>
    <x v="0"/>
    <d v="2016-10-10T19:19:00"/>
    <d v="2016-10-11T15:14:00"/>
    <s v="Ciente, segue para pagamento"/>
    <d v="1899-12-30T19:55:00"/>
    <x v="1222"/>
    <d v="1900-01-01T00:00:00"/>
    <s v="19:19"/>
  </r>
  <r>
    <x v="1"/>
    <s v="013288/2016"/>
    <x v="0"/>
    <s v="ACFIC_ORIGI"/>
    <s v="ACFIC_Atualiz"/>
    <x v="22"/>
    <x v="0"/>
    <d v="2016-10-11T15:14:00"/>
    <d v="2016-10-11T17:25:00"/>
    <s v="01. Para retenção do ISS;"/>
    <d v="1899-12-30T02:11:00"/>
    <x v="637"/>
    <d v="1899-12-31T00:00:00"/>
    <s v="15:14"/>
  </r>
  <r>
    <x v="1"/>
    <s v="013288/2016"/>
    <x v="0"/>
    <s v="CFIC_ORIGI"/>
    <s v="CFIC_Atualiz"/>
    <x v="31"/>
    <x v="0"/>
    <d v="2016-10-11T17:25:00"/>
    <d v="2016-10-11T17:40:00"/>
    <s v="Para pagamento NPs 2707/2717"/>
    <d v="1899-12-30T00:15:00"/>
    <x v="131"/>
    <d v="1899-12-31T00:00:00"/>
    <s v="17:25"/>
  </r>
  <r>
    <x v="1"/>
    <s v="013288/2016"/>
    <x v="0"/>
    <s v="SAEF_ORIGI"/>
    <s v="SAEF_Atualiz"/>
    <x v="64"/>
    <x v="0"/>
    <d v="2016-10-11T17:40:00"/>
    <d v="2016-10-11T19:11:00"/>
    <s v="para pagamento"/>
    <d v="1899-12-30T01:31:00"/>
    <x v="559"/>
    <d v="1899-12-31T00:00:00"/>
    <s v="17:40"/>
  </r>
  <r>
    <x v="1"/>
    <s v="013288/2016"/>
    <x v="0"/>
    <s v="SACONT_ORIGI"/>
    <s v="SACONT_Atualiz"/>
    <x v="21"/>
    <x v="0"/>
    <d v="2016-10-11T19:11:00"/>
    <d v="2016-10-13T21:21:00"/>
    <s v="Para atender o solicitado no doc. 205.962/2016."/>
    <d v="1900-01-01T02:10:00"/>
    <x v="1223"/>
    <d v="1900-01-01T00:00:00"/>
    <s v="19:11"/>
  </r>
  <r>
    <x v="1"/>
    <s v="013288/2016"/>
    <x v="0"/>
    <s v="SAEO_ORIGI"/>
    <s v="SAEO_Atualiz"/>
    <x v="14"/>
    <x v="0"/>
    <d v="2016-10-13T21:21:00"/>
    <d v="2016-10-14T13:01:00"/>
    <s v="Em atenÃ§Ã£o ao disposto no documento 205962/2016 destinado a SACONT"/>
    <d v="1899-12-30T15:40:00"/>
    <x v="1224"/>
    <d v="1900-01-01T00:00:00"/>
    <s v="21:21"/>
  </r>
  <r>
    <x v="1"/>
    <s v="013288/2016"/>
    <x v="0"/>
    <s v="SMIN_ORIGI"/>
    <s v="SMIN_Atualiz"/>
    <x v="50"/>
    <x v="1"/>
    <d v="2016-10-14T13:01:00"/>
    <d v="2016-12-06T16:55:00"/>
    <s v="Para aguardar próximo faturamento."/>
    <d v="1900-02-21T03:54:00"/>
    <x v="1225"/>
    <n v="-6"/>
    <s v="13:1"/>
  </r>
  <r>
    <x v="1"/>
    <s v="013288/2016"/>
    <x v="0"/>
    <s v="SAEO_ORIGI"/>
    <s v="SAEO_Atualiz"/>
    <x v="14"/>
    <x v="0"/>
    <d v="2016-12-06T16:55:00"/>
    <d v="2016-12-06T19:16:00"/>
    <s v="Para registros."/>
    <d v="1899-12-30T02:21:00"/>
    <x v="1226"/>
    <d v="1899-12-31T00:00:00"/>
    <s v="16:55"/>
  </r>
  <r>
    <x v="1"/>
    <s v="013288/2016"/>
    <x v="0"/>
    <s v="SPCF_ORIGI"/>
    <s v="SPCF_Atualiz"/>
    <x v="30"/>
    <x v="0"/>
    <d v="2016-12-06T19:16:00"/>
    <d v="2016-12-09T16:03:00"/>
    <s v="Para registros/apropriações."/>
    <d v="1900-01-01T20:47:00"/>
    <x v="1227"/>
    <d v="1900-01-02T00:00:00"/>
    <s v="19:16"/>
  </r>
  <r>
    <x v="1"/>
    <s v="013288/2016"/>
    <x v="0"/>
    <s v="ACFIC_ORIGI"/>
    <s v="ACFIC_Atualiz"/>
    <x v="22"/>
    <x v="0"/>
    <d v="2016-12-09T16:03:00"/>
    <d v="2016-12-12T16:57:00"/>
    <s v="01. Para retenção do ISS;"/>
    <d v="1900-01-02T00:54:00"/>
    <x v="1228"/>
    <d v="1900-01-01T00:00:00"/>
    <s v="16:3"/>
  </r>
  <r>
    <x v="1"/>
    <s v="013288/2016"/>
    <x v="0"/>
    <s v="CFIC_ORIGI"/>
    <s v="CFIC_Atualiz"/>
    <x v="31"/>
    <x v="0"/>
    <d v="2016-12-12T16:57:00"/>
    <d v="2016-12-13T11:22:00"/>
    <s v="Segue para pagamento da NP 3321 ( LF 2539, 2540, 2541, 2542, 2543 )."/>
    <d v="1899-12-30T18:25:00"/>
    <x v="1229"/>
    <d v="1900-01-01T00:00:00"/>
    <s v="16:57"/>
  </r>
  <r>
    <x v="1"/>
    <s v="013288/2016"/>
    <x v="0"/>
    <s v="SAEF_ORIGI"/>
    <s v="SAEF_Atualiz"/>
    <x v="64"/>
    <x v="0"/>
    <d v="2016-12-13T11:22:00"/>
    <d v="2016-12-13T13:34:00"/>
    <s v="para pagamento"/>
    <d v="1899-12-30T02:12:00"/>
    <x v="1230"/>
    <d v="1899-12-31T00:00:00"/>
    <s v="11:22"/>
  </r>
  <r>
    <x v="1"/>
    <s v="013288/2016"/>
    <x v="0"/>
    <s v="SMIN_ORIGI"/>
    <s v="SMIN_Atualiz"/>
    <x v="50"/>
    <x v="1"/>
    <d v="2016-12-13T13:34:00"/>
    <d v="2016-12-15T11:53:00"/>
    <s v="Para conhecimento da realização do pagamento e providências."/>
    <d v="1899-12-31T22:19:00"/>
    <x v="1231"/>
    <d v="1900-01-02T00:00:00"/>
    <s v="13:34"/>
  </r>
  <r>
    <x v="1"/>
    <s v="013288/2016"/>
    <x v="0"/>
    <s v="SAEO_ORIGI"/>
    <s v="SAEO_Atualiz"/>
    <x v="14"/>
    <x v="0"/>
    <d v="2016-12-15T11:53:00"/>
    <d v="2016-12-15T15:41:00"/>
    <s v="Para registros."/>
    <d v="1899-12-30T03:48:00"/>
    <x v="858"/>
    <d v="1899-12-31T00:00:00"/>
    <s v="11:53"/>
  </r>
  <r>
    <x v="1"/>
    <s v="013288/2016"/>
    <x v="0"/>
    <s v="SPCF_ORIGI"/>
    <s v="SPCF_Atualiz"/>
    <x v="30"/>
    <x v="0"/>
    <d v="2016-12-15T15:41:00"/>
    <d v="2016-12-19T18:17:00"/>
    <s v="Para registros/apropriações."/>
    <d v="1900-01-03T02:36:00"/>
    <x v="1232"/>
    <d v="1900-01-02T00:00:00"/>
    <s v="15:41"/>
  </r>
  <r>
    <x v="1"/>
    <s v="013288/2016"/>
    <x v="0"/>
    <s v="ACFIC_ORIGI"/>
    <s v="ACFIC_Atualiz"/>
    <x v="22"/>
    <x v="0"/>
    <d v="2016-12-19T18:17:00"/>
    <d v="2016-12-20T13:55:00"/>
    <s v="'"/>
    <d v="1899-12-30T19:38:00"/>
    <x v="316"/>
    <d v="1899-12-31T00:00:00"/>
    <s v="18:17"/>
  </r>
  <r>
    <x v="1"/>
    <s v="013288/2016"/>
    <x v="0"/>
    <s v="CFIC_ORIGI"/>
    <s v="CFIC_Atualiz"/>
    <x v="31"/>
    <x v="0"/>
    <d v="2016-12-20T13:55:00"/>
    <d v="2016-12-20T17:01:00"/>
    <s v="Segue para pagamento da NP 3531 ( LF 2790 )."/>
    <d v="1899-12-30T03:06:00"/>
    <x v="1233"/>
    <d v="1899-12-30T00:00:00"/>
    <s v="13:55"/>
  </r>
  <r>
    <x v="1"/>
    <s v="013288/2016"/>
    <x v="0"/>
    <s v="SAEF_ORIGI"/>
    <s v="SAEF_Atualiz"/>
    <x v="64"/>
    <x v="0"/>
    <d v="2016-12-20T17:01:00"/>
    <d v="2016-12-21T15:02:00"/>
    <s v="Para pagamento."/>
    <d v="1899-12-30T22:01:00"/>
    <x v="1234"/>
    <d v="1899-12-30T00:00:00"/>
    <s v="17:1"/>
  </r>
  <r>
    <x v="1"/>
    <s v="013288/2016"/>
    <x v="0"/>
    <s v="SMIN_ORIGI"/>
    <s v="SMIN_Atualiz"/>
    <x v="50"/>
    <x v="1"/>
    <d v="2016-12-21T15:02:00"/>
    <d v="2017-03-28T15:02:00"/>
    <s v="Para conhecimento da realização do pagamento e providências"/>
    <d v="1900-04-06T00:00:00"/>
    <x v="1235"/>
    <d v="1900-08-24T00:00:00"/>
    <s v="15:2"/>
  </r>
  <r>
    <x v="1"/>
    <s v="012682/2016"/>
    <x v="0"/>
    <s v="SOP_ORIGI"/>
    <s v="SOP_Atualiz"/>
    <x v="46"/>
    <x v="1"/>
    <d v="2016-09-21T19:26:00"/>
    <d v="2016-09-22T19:26:00"/>
    <s v="-"/>
    <d v="1899-12-31T00:00:00"/>
    <x v="0"/>
    <d v="1900-01-01T00:00:00"/>
    <s v="19:26"/>
  </r>
  <r>
    <x v="1"/>
    <s v="012682/2016"/>
    <x v="0"/>
    <s v="CIP_ORIGI"/>
    <s v="CIP_Atualiz"/>
    <x v="3"/>
    <x v="1"/>
    <d v="2016-09-22T19:26:00"/>
    <d v="2016-09-26T19:38:00"/>
    <s v="Segue para apreciaÃ§Ã£o superior"/>
    <d v="1900-01-03T00:12:00"/>
    <x v="1236"/>
    <d v="1900-01-02T00:00:00"/>
    <s v="19:26"/>
  </r>
  <r>
    <x v="1"/>
    <s v="012682/2016"/>
    <x v="0"/>
    <s v="SECGS_ORIGI"/>
    <s v="SECGS_Atualiz"/>
    <x v="18"/>
    <x v="1"/>
    <d v="2016-09-26T19:38:00"/>
    <d v="2016-10-03T19:08:00"/>
    <s v="Para encaminhamentos."/>
    <d v="1900-01-05T23:30:00"/>
    <x v="1237"/>
    <n v="-17"/>
    <s v="19:38"/>
  </r>
  <r>
    <x v="1"/>
    <s v="012682/2016"/>
    <x v="0"/>
    <s v="CIP_ORIGI"/>
    <s v="CIP_Atualiz"/>
    <x v="3"/>
    <x v="1"/>
    <d v="2016-10-03T19:08:00"/>
    <d v="2016-10-11T08:39:00"/>
    <s v="Verificações do Projeto Básico"/>
    <d v="1900-01-06T13:31:00"/>
    <x v="1238"/>
    <d v="1900-01-06T00:00:00"/>
    <s v="19:8"/>
  </r>
  <r>
    <x v="1"/>
    <s v="012682/2016"/>
    <x v="0"/>
    <s v="SPO_ORIGI"/>
    <s v="SPO_Atualiz"/>
    <x v="5"/>
    <x v="0"/>
    <d v="2016-10-11T08:39:00"/>
    <d v="2016-10-11T15:59:00"/>
    <s v="Para disponibilidade orçamentária."/>
    <d v="1899-12-30T07:20:00"/>
    <x v="1239"/>
    <d v="1899-12-31T00:00:00"/>
    <s v="8:39"/>
  </r>
  <r>
    <x v="1"/>
    <s v="012682/2016"/>
    <x v="0"/>
    <s v="CO_ORIGI"/>
    <s v="CO_Atualiz"/>
    <x v="6"/>
    <x v="0"/>
    <d v="2016-10-11T15:59:00"/>
    <d v="2016-10-11T17:30:00"/>
    <s v="Com a informação de disponibilidade."/>
    <d v="1899-12-30T01:31:00"/>
    <x v="819"/>
    <d v="1899-12-31T00:00:00"/>
    <s v="15:59"/>
  </r>
  <r>
    <x v="1"/>
    <s v="012682/2016"/>
    <x v="0"/>
    <s v="SECOFC_ORIGI"/>
    <s v="SECOFC_Atualiz"/>
    <x v="7"/>
    <x v="0"/>
    <d v="2016-10-11T17:30:00"/>
    <d v="2016-10-11T18:15:00"/>
    <s v="Para ciência e encaminhamento."/>
    <d v="1899-12-30T00:45:00"/>
    <x v="276"/>
    <d v="1899-12-31T00:00:00"/>
    <s v="17:30"/>
  </r>
  <r>
    <x v="1"/>
    <s v="012682/2016"/>
    <x v="0"/>
    <s v="CLC_ORIGI"/>
    <s v="CLC_Atualiz"/>
    <x v="8"/>
    <x v="0"/>
    <d v="2016-10-11T18:15:00"/>
    <d v="2016-10-13T19:36:00"/>
    <s v="Para demais providências"/>
    <d v="1900-01-01T01:21:00"/>
    <x v="1240"/>
    <d v="1900-01-01T00:00:00"/>
    <s v="18:15"/>
  </r>
  <r>
    <x v="1"/>
    <s v="012682/2016"/>
    <x v="0"/>
    <s v="SECGA_ORIGI"/>
    <s v="SECGA_Atualiz"/>
    <x v="20"/>
    <x v="0"/>
    <d v="2016-10-13T19:36:00"/>
    <d v="2016-10-14T15:55:00"/>
    <s v="À apreciação superior."/>
    <d v="1899-12-30T20:19:00"/>
    <x v="1241"/>
    <d v="1900-01-01T00:00:00"/>
    <s v="19:36"/>
  </r>
  <r>
    <x v="1"/>
    <s v="012682/2016"/>
    <x v="0"/>
    <s v="CLC_ORIGI"/>
    <s v="CLC_Atualiz"/>
    <x v="8"/>
    <x v="0"/>
    <d v="2016-10-14T15:55:00"/>
    <d v="2016-10-17T17:11:00"/>
    <s v="Para elaboração do termo de dispensa de licitação"/>
    <d v="1900-01-02T01:16:00"/>
    <x v="1242"/>
    <d v="1900-01-01T00:00:00"/>
    <s v="15:55"/>
  </r>
  <r>
    <x v="1"/>
    <s v="012682/2016"/>
    <x v="0"/>
    <s v="SC_ORIGI"/>
    <s v="SC_Atualiz"/>
    <x v="9"/>
    <x v="0"/>
    <d v="2016-10-17T17:11:00"/>
    <d v="2016-10-19T13:24:00"/>
    <s v="À SC: para elaborar Termo de Dispensa de Licitação, com fulcro no art. 24, I, da L8666/93."/>
    <d v="1899-12-31T20:13:00"/>
    <x v="1243"/>
    <d v="1900-01-02T00:00:00"/>
    <s v="17:11"/>
  </r>
  <r>
    <x v="1"/>
    <s v="012682/2016"/>
    <x v="0"/>
    <s v="CLC_ORIGI"/>
    <s v="CLC_Atualiz"/>
    <x v="8"/>
    <x v="0"/>
    <d v="2016-10-19T13:24:00"/>
    <d v="2016-10-20T18:46:00"/>
    <s v="Termo de Dispensa de Licitação"/>
    <d v="1899-12-31T05:22:00"/>
    <x v="1244"/>
    <d v="1900-01-01T00:00:00"/>
    <s v="13:24"/>
  </r>
  <r>
    <x v="1"/>
    <s v="012682/2016"/>
    <x v="0"/>
    <s v="SC_ORIGI"/>
    <s v="SC_Atualiz"/>
    <x v="9"/>
    <x v="0"/>
    <d v="2016-10-20T18:46:00"/>
    <d v="2016-10-21T15:07:00"/>
    <s v="Para retificar clÃ¡usula de sanÃ§Ãµes."/>
    <d v="1899-12-30T20:21:00"/>
    <x v="1245"/>
    <d v="1900-01-01T00:00:00"/>
    <s v="18:46"/>
  </r>
  <r>
    <x v="1"/>
    <s v="012682/2016"/>
    <x v="0"/>
    <s v="CLC_ORIGI"/>
    <s v="CLC_Atualiz"/>
    <x v="8"/>
    <x v="0"/>
    <d v="2016-10-21T15:07:00"/>
    <d v="2016-10-24T17:03:00"/>
    <s v="Termo de dispensa de licitação retificado"/>
    <d v="1900-01-02T01:56:00"/>
    <x v="1246"/>
    <d v="1900-01-01T00:00:00"/>
    <s v="15:7"/>
  </r>
  <r>
    <x v="1"/>
    <s v="012682/2016"/>
    <x v="0"/>
    <s v="SC_ORIGI"/>
    <s v="SC_Atualiz"/>
    <x v="9"/>
    <x v="0"/>
    <d v="2016-10-24T17:03:00"/>
    <d v="2016-10-28T15:02:00"/>
    <s v="À SC: para retificar Termo de Dispensa de Licitação n. 179/2016."/>
    <d v="1900-01-02T21:59:00"/>
    <x v="1247"/>
    <d v="1900-01-04T00:00:00"/>
    <s v="17:3"/>
  </r>
  <r>
    <x v="1"/>
    <s v="012682/2016"/>
    <x v="0"/>
    <s v="CLC_ORIGI"/>
    <s v="CLC_Atualiz"/>
    <x v="8"/>
    <x v="0"/>
    <d v="2016-10-28T15:02:00"/>
    <d v="2016-10-28T20:03:00"/>
    <s v="Termo de Dispensa de Licitação"/>
    <d v="1899-12-30T05:01:00"/>
    <x v="1248"/>
    <d v="1899-12-31T00:00:00"/>
    <s v="15:2"/>
  </r>
  <r>
    <x v="1"/>
    <s v="012682/2016"/>
    <x v="0"/>
    <s v="SECGA_ORIGI"/>
    <s v="SECGA_Atualiz"/>
    <x v="20"/>
    <x v="0"/>
    <d v="2016-10-28T20:03:00"/>
    <d v="2016-10-31T15:01:00"/>
    <s v="Para autorizar o Termo de Dispensa de Licitação nº 179/2016."/>
    <d v="1900-01-01T18:58:00"/>
    <x v="1249"/>
    <d v="1900-01-01T00:00:00"/>
    <s v="20:3"/>
  </r>
  <r>
    <x v="1"/>
    <s v="012682/2016"/>
    <x v="0"/>
    <s v="DG_ORIGI"/>
    <s v="DG_Atualiz"/>
    <x v="1"/>
    <x v="0"/>
    <d v="2016-10-31T15:01:00"/>
    <d v="2016-11-04T14:09:00"/>
    <s v="Para autorização."/>
    <d v="1900-01-02T23:08:00"/>
    <x v="1250"/>
    <n v="-18"/>
    <s v="15: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ÉDIA DE DIAS GERAL POR FORMA DE CONTRATAÇÃO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60:D64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dataField="1"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empo TOTAL (Dias) =Lead Time" fld="7" subtotal="average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ela dinâmica19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M202:M235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33">
    <i>
      <x v="4"/>
    </i>
    <i>
      <x v="21"/>
    </i>
    <i>
      <x v="32"/>
    </i>
    <i>
      <x v="63"/>
    </i>
    <i>
      <x v="92"/>
    </i>
    <i>
      <x v="104"/>
    </i>
    <i>
      <x v="123"/>
    </i>
    <i>
      <x v="190"/>
    </i>
    <i>
      <x v="244"/>
    </i>
    <i>
      <x v="259"/>
    </i>
    <i>
      <x v="260"/>
    </i>
    <i>
      <x v="312"/>
    </i>
    <i>
      <x v="314"/>
    </i>
    <i>
      <x v="352"/>
    </i>
    <i>
      <x v="389"/>
    </i>
    <i>
      <x v="446"/>
    </i>
    <i>
      <x v="459"/>
    </i>
    <i>
      <x v="475"/>
    </i>
    <i>
      <x v="661"/>
    </i>
    <i>
      <x v="693"/>
    </i>
    <i>
      <x v="701"/>
    </i>
    <i>
      <x v="703"/>
    </i>
    <i>
      <x v="751"/>
    </i>
    <i>
      <x v="814"/>
    </i>
    <i>
      <x v="819"/>
    </i>
    <i>
      <x v="870"/>
    </i>
    <i>
      <x v="990"/>
    </i>
    <i>
      <x v="1006"/>
    </i>
    <i>
      <x v="1042"/>
    </i>
    <i>
      <x v="1056"/>
    </i>
    <i>
      <x v="1136"/>
    </i>
    <i>
      <x v="1142"/>
    </i>
    <i t="grand">
      <x/>
    </i>
  </rowItems>
  <colItems count="1">
    <i/>
  </colItems>
  <pageFields count="2">
    <pageField fld="6" item="0" hier="-1"/>
    <pageField fld="5" item="16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ela dinâmica14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165:D170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5">
    <i>
      <x v="30"/>
    </i>
    <i>
      <x v="267"/>
    </i>
    <i>
      <x v="477"/>
    </i>
    <i>
      <x v="1135"/>
    </i>
    <i t="grand">
      <x/>
    </i>
  </rowItems>
  <colItems count="1">
    <i/>
  </colItems>
  <pageFields count="2">
    <pageField fld="6" item="0" hier="-1"/>
    <pageField fld="5" item="23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ela dinâmica9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91:R194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221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ela dinâmica15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34:R238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item="0" hier="-1"/>
    <pageField fld="5" item="205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01:B107" firstHeaderRow="1" firstDataRow="1" firstDataCol="1" rowPageCount="2" colPageCount="1"/>
  <pivotFields count="14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5"/>
  </rowFields>
  <rowItems count="6">
    <i>
      <x v="54"/>
    </i>
    <i>
      <x v="89"/>
    </i>
    <i>
      <x v="110"/>
    </i>
    <i>
      <x v="178"/>
    </i>
    <i>
      <x v="237"/>
    </i>
    <i t="grand">
      <x/>
    </i>
  </rowItems>
  <colItems count="1">
    <i/>
  </colItems>
  <pageFields count="2">
    <pageField fld="0" item="0" hier="-1"/>
    <pageField fld="6" item="0" hier="-1"/>
  </pageFields>
  <dataFields count="1">
    <dataField name="Média de TOTAL DIAS" fld="11" subtotal="average" baseField="5" baseItem="54" numFmtId="2"/>
  </dataFields>
  <formats count="1">
    <format dxfId="0">
      <pivotArea dataOnly="0" labelOnly="1" outline="0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ela dinâmica18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205:H217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12">
    <i>
      <x v="60"/>
    </i>
    <i>
      <x v="207"/>
    </i>
    <i>
      <x v="265"/>
    </i>
    <i>
      <x v="269"/>
    </i>
    <i>
      <x v="566"/>
    </i>
    <i>
      <x v="604"/>
    </i>
    <i>
      <x v="673"/>
    </i>
    <i>
      <x v="743"/>
    </i>
    <i>
      <x v="1151"/>
    </i>
    <i>
      <x v="1157"/>
    </i>
    <i>
      <x v="1224"/>
    </i>
    <i t="grand">
      <x/>
    </i>
  </rowItems>
  <colItems count="1">
    <i/>
  </colItems>
  <pageFields count="2">
    <pageField fld="6" item="0" hier="-1"/>
    <pageField fld="5" item="22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ela dinâmica10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28:B133" firstHeaderRow="1" firstDataRow="1" firstDataCol="1" rowPageCount="2" colPageCount="1"/>
  <pivotFields count="14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h="1"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5"/>
  </rowFields>
  <rowItems count="5">
    <i>
      <x v="89"/>
    </i>
    <i>
      <x v="163"/>
    </i>
    <i>
      <x v="205"/>
    </i>
    <i>
      <x v="208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ela dinâmica4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26:R129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02:R104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ela dinâmica17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178:H196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18">
    <i>
      <x v="8"/>
    </i>
    <i>
      <x v="93"/>
    </i>
    <i>
      <x v="320"/>
    </i>
    <i>
      <x v="469"/>
    </i>
    <i>
      <x v="492"/>
    </i>
    <i>
      <x v="507"/>
    </i>
    <i>
      <x v="556"/>
    </i>
    <i>
      <x v="566"/>
    </i>
    <i>
      <x v="642"/>
    </i>
    <i>
      <x v="912"/>
    </i>
    <i>
      <x v="1012"/>
    </i>
    <i>
      <x v="1176"/>
    </i>
    <i>
      <x v="1220"/>
    </i>
    <i>
      <x v="1236"/>
    </i>
    <i>
      <x v="1241"/>
    </i>
    <i>
      <x v="1245"/>
    </i>
    <i>
      <x v="1250"/>
    </i>
    <i t="grand">
      <x/>
    </i>
  </rowItems>
  <colItems count="1">
    <i/>
  </colItems>
  <pageFields count="2">
    <pageField fld="6" item="0" hier="-1"/>
    <pageField fld="5" item="14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MÉDIA DE DIAS GERAL POR COORDENADORI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52:D55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Tabela dinâmica13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12:R215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3">
    <i>
      <x/>
    </i>
    <i>
      <x v="2"/>
    </i>
    <i t="grand">
      <x/>
    </i>
  </rowItems>
  <colItems count="1">
    <i/>
  </colItems>
  <pageFields count="2">
    <pageField fld="6" item="0" hier="-1"/>
    <pageField fld="5" item="208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Tabela dinâmica1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66:R269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163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18:B124" firstHeaderRow="1" firstDataRow="1" firstDataCol="1" rowPageCount="2" colPageCount="1"/>
  <pivotFields count="14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h="1"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5"/>
  </rowFields>
  <rowItems count="6">
    <i>
      <x v="89"/>
    </i>
    <i>
      <x v="140"/>
    </i>
    <i>
      <x v="205"/>
    </i>
    <i>
      <x v="208"/>
    </i>
    <i>
      <x v="221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Tabela dinâmica2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225:H265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40">
    <i>
      <x v="6"/>
    </i>
    <i>
      <x v="15"/>
    </i>
    <i>
      <x v="23"/>
    </i>
    <i>
      <x v="28"/>
    </i>
    <i>
      <x v="67"/>
    </i>
    <i>
      <x v="112"/>
    </i>
    <i>
      <x v="190"/>
    </i>
    <i>
      <x v="253"/>
    </i>
    <i>
      <x v="280"/>
    </i>
    <i>
      <x v="342"/>
    </i>
    <i>
      <x v="400"/>
    </i>
    <i>
      <x v="445"/>
    </i>
    <i>
      <x v="455"/>
    </i>
    <i>
      <x v="534"/>
    </i>
    <i>
      <x v="559"/>
    </i>
    <i>
      <x v="566"/>
    </i>
    <i>
      <x v="635"/>
    </i>
    <i>
      <x v="639"/>
    </i>
    <i>
      <x v="690"/>
    </i>
    <i>
      <x v="697"/>
    </i>
    <i>
      <x v="713"/>
    </i>
    <i>
      <x v="744"/>
    </i>
    <i>
      <x v="821"/>
    </i>
    <i>
      <x v="869"/>
    </i>
    <i>
      <x v="928"/>
    </i>
    <i>
      <x v="936"/>
    </i>
    <i>
      <x v="970"/>
    </i>
    <i>
      <x v="986"/>
    </i>
    <i>
      <x v="1028"/>
    </i>
    <i>
      <x v="1058"/>
    </i>
    <i>
      <x v="1067"/>
    </i>
    <i>
      <x v="1079"/>
    </i>
    <i>
      <x v="1099"/>
    </i>
    <i>
      <x v="1194"/>
    </i>
    <i>
      <x v="1213"/>
    </i>
    <i>
      <x v="1234"/>
    </i>
    <i>
      <x v="1242"/>
    </i>
    <i>
      <x v="1248"/>
    </i>
    <i>
      <x v="1249"/>
    </i>
    <i t="grand">
      <x/>
    </i>
  </rowItems>
  <colItems count="1">
    <i/>
  </colItems>
  <pageFields count="2">
    <pageField fld="6" item="0" hier="-1"/>
    <pageField fld="5" item="20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C3:D14" firstHeaderRow="1" firstDataRow="1" firstDataCol="1" rowPageCount="1" colPageCount="1"/>
  <pivotFields count="14">
    <pivotField showAll="0"/>
    <pivotField showAll="0"/>
    <pivotField showAll="0"/>
    <pivotField showAll="0" defaultSubtotal="0"/>
    <pivotField showAll="0"/>
    <pivotField axis="axisRow" showAll="0">
      <items count="243">
        <item m="1" x="181"/>
        <item m="1" x="143"/>
        <item x="3"/>
        <item m="1" x="152"/>
        <item x="17"/>
        <item x="29"/>
        <item x="18"/>
        <item x="2"/>
        <item m="1" x="214"/>
        <item m="1" x="165"/>
        <item x="28"/>
        <item x="50"/>
        <item m="1" x="204"/>
        <item m="1" x="102"/>
        <item m="1" x="137"/>
        <item x="46"/>
        <item m="1" x="210"/>
        <item x="56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m="1" x="90"/>
        <item m="1" x="65"/>
        <item m="1" x="66"/>
        <item m="1" x="234"/>
        <item m="1" x="231"/>
        <item m="1" x="216"/>
        <item m="1" x="177"/>
        <item m="1" x="174"/>
        <item m="1" x="138"/>
        <item m="1" x="184"/>
        <item m="1" x="139"/>
        <item m="1" x="140"/>
        <item m="1" x="193"/>
        <item m="1" x="123"/>
        <item m="1" x="182"/>
        <item m="1" x="146"/>
        <item m="1" x="196"/>
        <item m="1" x="67"/>
        <item m="1" x="229"/>
        <item m="1" x="80"/>
        <item m="1" x="107"/>
        <item m="1" x="227"/>
        <item m="1" x="127"/>
        <item m="1" x="69"/>
        <item m="1" x="125"/>
        <item m="1" x="236"/>
        <item m="1" x="172"/>
        <item m="1" x="142"/>
        <item m="1" x="183"/>
        <item m="1" x="173"/>
        <item m="1" x="154"/>
        <item m="1" x="133"/>
        <item m="1" x="163"/>
        <item m="1" x="126"/>
        <item m="1" x="75"/>
        <item m="1" x="112"/>
        <item m="1" x="223"/>
        <item m="1" x="68"/>
        <item m="1" x="122"/>
        <item m="1" x="135"/>
        <item m="1" x="207"/>
        <item m="1" x="110"/>
        <item m="1" x="164"/>
        <item m="1" x="130"/>
        <item m="1" x="179"/>
        <item m="1" x="120"/>
        <item m="1" x="241"/>
        <item m="1" x="228"/>
        <item m="1" x="129"/>
        <item m="1" x="131"/>
        <item m="1" x="217"/>
        <item m="1" x="92"/>
        <item m="1" x="176"/>
        <item m="1" x="239"/>
        <item m="1" x="161"/>
        <item m="1" x="100"/>
        <item m="1" x="157"/>
        <item m="1" x="74"/>
        <item m="1" x="155"/>
        <item m="1" x="240"/>
        <item m="1" x="87"/>
        <item m="1" x="235"/>
        <item m="1" x="144"/>
        <item m="1" x="162"/>
        <item m="1" x="78"/>
        <item m="1" x="79"/>
        <item m="1" x="205"/>
        <item m="1" x="111"/>
        <item m="1" x="187"/>
        <item m="1" x="109"/>
        <item m="1" x="151"/>
        <item m="1" x="198"/>
        <item m="1" x="82"/>
        <item m="1" x="71"/>
        <item m="1" x="96"/>
        <item m="1" x="191"/>
        <item m="1" x="185"/>
        <item m="1" x="209"/>
        <item m="1" x="238"/>
        <item m="1" x="175"/>
        <item m="1" x="88"/>
        <item m="1" x="168"/>
        <item m="1" x="158"/>
        <item m="1" x="226"/>
        <item m="1" x="148"/>
        <item m="1" x="101"/>
        <item m="1" x="84"/>
        <item m="1" x="189"/>
        <item m="1" x="95"/>
        <item m="1" x="203"/>
        <item m="1" x="192"/>
        <item m="1" x="219"/>
        <item m="1" x="86"/>
        <item m="1" x="212"/>
        <item m="1" x="188"/>
        <item m="1" x="97"/>
        <item m="1" x="98"/>
        <item m="1" x="232"/>
        <item m="1" x="141"/>
        <item m="1" x="99"/>
        <item m="1" x="113"/>
        <item m="1" x="85"/>
        <item m="1" x="132"/>
        <item m="1" x="83"/>
        <item m="1" x="199"/>
        <item m="1" x="108"/>
        <item m="1" x="221"/>
        <item m="1" x="215"/>
        <item m="1" x="169"/>
        <item m="1" x="159"/>
        <item m="1" x="93"/>
        <item m="1" x="116"/>
        <item m="1" x="225"/>
        <item m="1" x="170"/>
        <item m="1" x="230"/>
        <item m="1" x="124"/>
        <item m="1" x="104"/>
        <item m="1" x="178"/>
        <item m="1" x="201"/>
        <item m="1" x="128"/>
        <item m="1" x="222"/>
        <item m="1" x="224"/>
        <item m="1" x="220"/>
        <item m="1" x="211"/>
        <item m="1" x="94"/>
        <item m="1" x="186"/>
        <item m="1" x="91"/>
        <item m="1" x="150"/>
        <item m="1" x="81"/>
        <item m="1" x="136"/>
        <item m="1" x="115"/>
        <item m="1" x="89"/>
        <item m="1" x="200"/>
        <item m="1" x="233"/>
        <item m="1" x="208"/>
        <item m="1" x="73"/>
        <item m="1" x="206"/>
        <item m="1" x="117"/>
        <item m="1" x="195"/>
        <item m="1" x="149"/>
        <item m="1" x="70"/>
        <item m="1" x="171"/>
        <item m="1" x="121"/>
        <item m="1" x="145"/>
        <item m="1" x="237"/>
        <item m="1" x="119"/>
        <item m="1" x="202"/>
        <item m="1" x="106"/>
        <item m="1" x="213"/>
        <item m="1" x="76"/>
        <item m="1" x="147"/>
        <item m="1" x="180"/>
        <item m="1" x="160"/>
        <item m="1" x="156"/>
        <item m="1" x="153"/>
        <item m="1" x="218"/>
        <item m="1" x="166"/>
        <item m="1" x="194"/>
        <item m="1" x="190"/>
        <item m="1" x="77"/>
        <item m="1" x="118"/>
        <item m="1" x="103"/>
        <item m="1" x="72"/>
        <item m="1" x="114"/>
        <item m="1" x="197"/>
        <item m="1" x="105"/>
        <item m="1" x="167"/>
        <item m="1" x="134"/>
        <item t="default"/>
      </items>
    </pivotField>
    <pivotField axis="axisPage" showAll="0" defaultSubtotal="0">
      <items count="2">
        <item x="1"/>
        <item x="0"/>
      </items>
    </pivotField>
    <pivotField showAll="0"/>
    <pivotField numFmtId="22"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5"/>
  </rowFields>
  <rowItems count="11">
    <i>
      <x v="2"/>
    </i>
    <i>
      <x v="4"/>
    </i>
    <i>
      <x v="5"/>
    </i>
    <i>
      <x v="6"/>
    </i>
    <i>
      <x v="7"/>
    </i>
    <i>
      <x v="10"/>
    </i>
    <i>
      <x v="11"/>
    </i>
    <i>
      <x v="15"/>
    </i>
    <i>
      <x v="17"/>
    </i>
    <i>
      <x v="66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Tabela dinâmica20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06:A313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 defaultSubtotal="0">
      <items count="1251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</items>
    </pivotField>
    <pivotField showAll="0" defaultSubtotal="0"/>
    <pivotField showAll="0" defaultSubtotal="0"/>
  </pivotFields>
  <rowFields count="1">
    <field x="11"/>
  </rowFields>
  <rowItems count="107">
    <i>
      <x v="13"/>
    </i>
    <i>
      <x v="25"/>
    </i>
    <i>
      <x v="27"/>
    </i>
    <i>
      <x v="30"/>
    </i>
    <i>
      <x v="31"/>
    </i>
    <i>
      <x v="33"/>
    </i>
    <i>
      <x v="43"/>
    </i>
    <i>
      <x v="51"/>
    </i>
    <i>
      <x v="58"/>
    </i>
    <i>
      <x v="63"/>
    </i>
    <i>
      <x v="79"/>
    </i>
    <i>
      <x v="102"/>
    </i>
    <i>
      <x v="112"/>
    </i>
    <i>
      <x v="133"/>
    </i>
    <i>
      <x v="143"/>
    </i>
    <i>
      <x v="165"/>
    </i>
    <i>
      <x v="195"/>
    </i>
    <i>
      <x v="210"/>
    </i>
    <i>
      <x v="218"/>
    </i>
    <i>
      <x v="240"/>
    </i>
    <i>
      <x v="260"/>
    </i>
    <i>
      <x v="263"/>
    </i>
    <i>
      <x v="331"/>
    </i>
    <i>
      <x v="341"/>
    </i>
    <i>
      <x v="343"/>
    </i>
    <i>
      <x v="344"/>
    </i>
    <i>
      <x v="361"/>
    </i>
    <i>
      <x v="369"/>
    </i>
    <i>
      <x v="373"/>
    </i>
    <i>
      <x v="382"/>
    </i>
    <i>
      <x v="384"/>
    </i>
    <i>
      <x v="386"/>
    </i>
    <i>
      <x v="390"/>
    </i>
    <i>
      <x v="391"/>
    </i>
    <i>
      <x v="398"/>
    </i>
    <i>
      <x v="399"/>
    </i>
    <i>
      <x v="401"/>
    </i>
    <i>
      <x v="414"/>
    </i>
    <i>
      <x v="429"/>
    </i>
    <i>
      <x v="467"/>
    </i>
    <i>
      <x v="482"/>
    </i>
    <i>
      <x v="495"/>
    </i>
    <i>
      <x v="515"/>
    </i>
    <i>
      <x v="516"/>
    </i>
    <i>
      <x v="517"/>
    </i>
    <i>
      <x v="522"/>
    </i>
    <i>
      <x v="526"/>
    </i>
    <i>
      <x v="532"/>
    </i>
    <i>
      <x v="536"/>
    </i>
    <i>
      <x v="552"/>
    </i>
    <i>
      <x v="553"/>
    </i>
    <i>
      <x v="569"/>
    </i>
    <i>
      <x v="588"/>
    </i>
    <i>
      <x v="599"/>
    </i>
    <i>
      <x v="640"/>
    </i>
    <i>
      <x v="644"/>
    </i>
    <i>
      <x v="651"/>
    </i>
    <i>
      <x v="658"/>
    </i>
    <i>
      <x v="659"/>
    </i>
    <i>
      <x v="662"/>
    </i>
    <i>
      <x v="702"/>
    </i>
    <i>
      <x v="714"/>
    </i>
    <i>
      <x v="738"/>
    </i>
    <i>
      <x v="761"/>
    </i>
    <i>
      <x v="766"/>
    </i>
    <i>
      <x v="772"/>
    </i>
    <i>
      <x v="776"/>
    </i>
    <i>
      <x v="792"/>
    </i>
    <i>
      <x v="806"/>
    </i>
    <i>
      <x v="820"/>
    </i>
    <i>
      <x v="826"/>
    </i>
    <i>
      <x v="833"/>
    </i>
    <i>
      <x v="871"/>
    </i>
    <i>
      <x v="877"/>
    </i>
    <i>
      <x v="903"/>
    </i>
    <i>
      <x v="918"/>
    </i>
    <i>
      <x v="942"/>
    </i>
    <i>
      <x v="943"/>
    </i>
    <i>
      <x v="944"/>
    </i>
    <i>
      <x v="949"/>
    </i>
    <i>
      <x v="950"/>
    </i>
    <i>
      <x v="952"/>
    </i>
    <i>
      <x v="970"/>
    </i>
    <i>
      <x v="978"/>
    </i>
    <i>
      <x v="999"/>
    </i>
    <i>
      <x v="1001"/>
    </i>
    <i>
      <x v="1002"/>
    </i>
    <i>
      <x v="1003"/>
    </i>
    <i>
      <x v="1018"/>
    </i>
    <i>
      <x v="1038"/>
    </i>
    <i>
      <x v="1039"/>
    </i>
    <i>
      <x v="1041"/>
    </i>
    <i>
      <x v="1047"/>
    </i>
    <i>
      <x v="1062"/>
    </i>
    <i>
      <x v="1069"/>
    </i>
    <i>
      <x v="1071"/>
    </i>
    <i>
      <x v="1084"/>
    </i>
    <i>
      <x v="1095"/>
    </i>
    <i>
      <x v="1110"/>
    </i>
    <i>
      <x v="1114"/>
    </i>
    <i>
      <x v="1120"/>
    </i>
    <i>
      <x v="1121"/>
    </i>
    <i>
      <x v="1123"/>
    </i>
    <i>
      <x v="1180"/>
    </i>
    <i>
      <x v="1181"/>
    </i>
    <i>
      <x v="1206"/>
    </i>
    <i t="grand">
      <x/>
    </i>
  </rowItems>
  <colItems count="1">
    <i/>
  </colItems>
  <pageFields count="2">
    <pageField fld="6" item="0" hier="-1"/>
    <pageField fld="5" item="8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14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5:B16" firstHeaderRow="1" firstDataRow="1" firstDataCol="1" rowPageCount="1" colPageCount="1"/>
  <pivotFields count="14">
    <pivotField showAll="0" defaultSubtotal="0"/>
    <pivotField showAll="0"/>
    <pivotField showAll="0"/>
    <pivotField showAll="0" defaultSubtotal="0"/>
    <pivotField showAll="0" defaultSubtotal="0"/>
    <pivotField axis="axisRow" showAll="0" countASubtotal="1">
      <items count="243"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03"/>
        <item x="37"/>
        <item m="1" x="234"/>
        <item m="1" x="205"/>
        <item x="45"/>
        <item m="1" x="224"/>
        <item m="1" x="183"/>
        <item m="1" x="235"/>
        <item x="3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14"/>
        <item m="1" x="167"/>
        <item m="1" x="144"/>
        <item x="26"/>
        <item m="1" x="168"/>
        <item m="1" x="145"/>
        <item m="1" x="154"/>
        <item x="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147"/>
        <item m="1" x="128"/>
        <item m="1" x="186"/>
        <item m="1" x="121"/>
        <item m="1" x="100"/>
        <item m="1" x="69"/>
        <item m="1" x="94"/>
        <item m="1" x="171"/>
        <item m="1" x="207"/>
        <item m="1" x="115"/>
        <item m="1" x="164"/>
        <item m="1" x="229"/>
        <item m="1" x="78"/>
        <item m="1" x="67"/>
        <item m="1" x="148"/>
        <item m="1" x="134"/>
        <item m="1" x="90"/>
        <item m="1" x="117"/>
        <item m="1" x="221"/>
        <item m="1" x="68"/>
        <item m="1" x="236"/>
        <item m="1" x="71"/>
        <item m="1" x="139"/>
        <item m="1" x="138"/>
        <item m="1" x="172"/>
        <item m="1" x="193"/>
        <item m="1" x="131"/>
        <item m="1" x="161"/>
        <item m="1" x="65"/>
        <item m="1" x="222"/>
        <item m="1" x="129"/>
        <item m="1" x="177"/>
        <item m="1" x="241"/>
        <item x="64"/>
        <item x="57"/>
        <item t="countA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5"/>
  </rowFields>
  <rowItems count="11">
    <i>
      <x v="63"/>
    </i>
    <i>
      <x v="83"/>
    </i>
    <i>
      <x v="111"/>
    </i>
    <i>
      <x v="132"/>
    </i>
    <i>
      <x v="147"/>
    </i>
    <i>
      <x v="174"/>
    </i>
    <i>
      <x v="177"/>
    </i>
    <i>
      <x v="190"/>
    </i>
    <i>
      <x v="204"/>
    </i>
    <i>
      <x v="241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2" baseItem="0" numFmtId="2"/>
  </dataFields>
  <formats count="2"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2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220:D228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8">
    <i>
      <x v="566"/>
    </i>
    <i>
      <x v="694"/>
    </i>
    <i>
      <x v="810"/>
    </i>
    <i>
      <x v="1113"/>
    </i>
    <i>
      <x v="1207"/>
    </i>
    <i>
      <x v="1239"/>
    </i>
    <i>
      <x v="1247"/>
    </i>
    <i t="grand">
      <x/>
    </i>
  </rowItems>
  <colItems count="1">
    <i/>
  </colItems>
  <pageFields count="2">
    <pageField fld="6" item="0" hier="-1"/>
    <pageField fld="5" item="20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6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181:D204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23">
    <i>
      <x v="84"/>
    </i>
    <i>
      <x v="472"/>
    </i>
    <i>
      <x v="519"/>
    </i>
    <i>
      <x v="664"/>
    </i>
    <i>
      <x v="710"/>
    </i>
    <i>
      <x v="730"/>
    </i>
    <i>
      <x v="747"/>
    </i>
    <i>
      <x v="824"/>
    </i>
    <i>
      <x v="924"/>
    </i>
    <i>
      <x v="925"/>
    </i>
    <i>
      <x v="963"/>
    </i>
    <i>
      <x v="985"/>
    </i>
    <i>
      <x v="1089"/>
    </i>
    <i>
      <x v="1105"/>
    </i>
    <i>
      <x v="1125"/>
    </i>
    <i>
      <x v="1126"/>
    </i>
    <i>
      <x v="1152"/>
    </i>
    <i>
      <x v="1188"/>
    </i>
    <i>
      <x v="1190"/>
    </i>
    <i>
      <x v="1203"/>
    </i>
    <i>
      <x v="1222"/>
    </i>
    <i>
      <x v="1243"/>
    </i>
    <i t="grand">
      <x/>
    </i>
  </rowItems>
  <colItems count="1">
    <i/>
  </colItems>
  <pageFields count="2">
    <pageField fld="6" item="0" hier="-1"/>
    <pageField fld="5" item="17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5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49:R151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dinâmica1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68:A183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multipleItemSelectionAllowed="1" showAll="0">
      <items count="243">
        <item h="1" m="1" x="131"/>
        <item h="1" m="1" x="78"/>
        <item h="1" m="1" x="161"/>
        <item h="1" m="1" x="148"/>
        <item h="1" m="1" x="121"/>
        <item h="1" m="1" x="94"/>
        <item h="1" m="1" x="229"/>
        <item h="1" m="1" x="67"/>
        <item h="1" m="1" x="139"/>
        <item h="1" m="1" x="71"/>
        <item h="1" m="1" x="138"/>
        <item h="1" m="1" x="100"/>
        <item h="1" m="1" x="186"/>
        <item h="1" m="1" x="164"/>
        <item h="1" m="1" x="207"/>
        <item h="1" m="1" x="134"/>
        <item h="1" m="1" x="222"/>
        <item h="1" m="1" x="171"/>
        <item h="1" m="1" x="115"/>
        <item h="1" m="1" x="117"/>
        <item h="1" m="1" x="172"/>
        <item h="1" m="1" x="90"/>
        <item h="1" m="1" x="193"/>
        <item h="1" m="1" x="69"/>
        <item h="1" x="23"/>
        <item h="1" m="1" x="232"/>
        <item h="1" m="1" x="197"/>
        <item h="1" x="0"/>
        <item h="1" m="1" x="159"/>
        <item h="1" m="1" x="140"/>
        <item h="1" x="47"/>
        <item h="1" m="1" x="76"/>
        <item h="1" m="1" x="228"/>
        <item h="1" x="15"/>
        <item h="1" m="1" x="123"/>
        <item h="1" m="1" x="96"/>
        <item h="1" x="25"/>
        <item h="1" m="1" x="130"/>
        <item h="1" m="1" x="108"/>
        <item h="1" x="16"/>
        <item h="1" m="1" x="98"/>
        <item h="1" m="1" x="77"/>
        <item h="1" x="24"/>
        <item h="1" m="1" x="104"/>
        <item h="1" m="1" x="80"/>
        <item h="1" m="1" x="176"/>
        <item h="1" m="1" x="125"/>
        <item h="1" m="1" x="95"/>
        <item h="1" x="22"/>
        <item h="1" m="1" x="110"/>
        <item h="1" m="1" x="83"/>
        <item h="1" x="13"/>
        <item h="1" m="1" x="201"/>
        <item h="1" m="1" x="106"/>
        <item h="1" x="57"/>
        <item h="1" x="12"/>
        <item h="1" m="1" x="73"/>
        <item h="1" m="1" x="223"/>
        <item h="1" m="1" x="181"/>
        <item h="1" m="1" x="173"/>
        <item h="1" m="1" x="158"/>
        <item h="1" x="42"/>
        <item h="1" m="1" x="194"/>
        <item h="1" m="1" x="157"/>
        <item h="1" m="1" x="143"/>
        <item h="1" m="1" x="142"/>
        <item h="1" m="1" x="239"/>
        <item h="1" m="1" x="111"/>
        <item h="1" x="33"/>
        <item h="1" x="53"/>
        <item h="1" m="1" x="188"/>
        <item h="1" m="1" x="153"/>
        <item h="1" x="58"/>
        <item h="1" m="1" x="116"/>
        <item h="1" m="1" x="195"/>
        <item h="1" x="38"/>
        <item h="1" m="1" x="105"/>
        <item h="1" m="1" x="178"/>
        <item h="1" m="1" x="202"/>
        <item h="1" x="31"/>
        <item h="1" m="1" x="236"/>
        <item h="1" m="1" x="203"/>
        <item h="1" x="37"/>
        <item h="1" m="1" x="234"/>
        <item h="1" m="1" x="205"/>
        <item h="1" x="45"/>
        <item h="1" m="1" x="224"/>
        <item h="1" m="1" x="183"/>
        <item h="1" m="1" x="235"/>
        <item h="1" x="3"/>
        <item h="1" m="1" x="128"/>
        <item h="1" m="1" x="213"/>
        <item h="1" x="8"/>
        <item h="1" m="1" x="218"/>
        <item h="1" x="63"/>
        <item h="1" x="36"/>
        <item h="1" m="1" x="200"/>
        <item h="1" m="1" x="103"/>
        <item h="1" x="6"/>
        <item h="1" m="1" x="169"/>
        <item h="1" m="1" x="231"/>
        <item h="1" x="40"/>
        <item h="1" m="1" x="182"/>
        <item h="1" m="1" x="89"/>
        <item h="1" m="1" x="152"/>
        <item h="1" m="1" x="170"/>
        <item h="1" m="1" x="146"/>
        <item h="1" x="11"/>
        <item h="1" m="1" x="120"/>
        <item h="1" m="1" x="198"/>
        <item x="17"/>
        <item m="1" x="187"/>
        <item h="1" m="1" x="150"/>
        <item h="1" x="43"/>
        <item h="1" m="1" x="118"/>
        <item h="1" m="1" x="87"/>
        <item h="1" x="1"/>
        <item h="1" m="1" x="160"/>
        <item h="1" m="1" x="217"/>
        <item h="1" x="55"/>
        <item h="1" m="1" x="84"/>
        <item h="1" m="1" x="237"/>
        <item h="1" x="54"/>
        <item h="1" m="1" x="190"/>
        <item h="1" m="1" x="155"/>
        <item h="1" x="48"/>
        <item h="1" m="1" x="92"/>
        <item h="1" m="1" x="85"/>
        <item h="1" x="21"/>
        <item h="1" m="1" x="119"/>
        <item h="1" m="1" x="199"/>
        <item h="1" x="64"/>
        <item h="1" m="1" x="241"/>
        <item h="1" x="14"/>
        <item h="1" m="1" x="167"/>
        <item h="1" m="1" x="144"/>
        <item h="1" x="26"/>
        <item h="1" m="1" x="168"/>
        <item h="1" m="1" x="145"/>
        <item h="1" m="1" x="154"/>
        <item h="1" x="29"/>
        <item h="1" m="1" x="147"/>
        <item h="1" m="1" x="129"/>
        <item h="1" x="19"/>
        <item h="1" m="1" x="126"/>
        <item h="1" m="1" x="97"/>
        <item h="1" x="9"/>
        <item h="1" m="1" x="133"/>
        <item h="1" x="61"/>
        <item h="1" x="51"/>
        <item h="1" m="1" x="88"/>
        <item h="1" m="1" x="70"/>
        <item h="1" x="32"/>
        <item h="1" x="10"/>
        <item h="1" m="1" x="109"/>
        <item h="1" m="1" x="81"/>
        <item h="1" x="4"/>
        <item h="1" m="1" x="141"/>
        <item h="1" m="1" x="240"/>
        <item h="1" m="1" x="72"/>
        <item h="1" x="20"/>
        <item h="1" m="1" x="74"/>
        <item h="1" m="1" x="225"/>
        <item h="1" x="18"/>
        <item h="1" m="1" x="219"/>
        <item h="1" m="1" x="180"/>
        <item h="1" x="52"/>
        <item h="1" m="1" x="127"/>
        <item h="1" m="1" x="101"/>
        <item h="1" x="7"/>
        <item h="1" m="1" x="226"/>
        <item h="1" m="1" x="122"/>
        <item h="1" x="59"/>
        <item h="1" m="1" x="124"/>
        <item h="1" m="1" x="209"/>
        <item h="1" x="41"/>
        <item h="1" m="1" x="91"/>
        <item h="1" m="1" x="75"/>
        <item h="1" x="2"/>
        <item h="1" m="1" x="184"/>
        <item h="1" m="1" x="151"/>
        <item h="1" x="44"/>
        <item h="1" m="1" x="215"/>
        <item h="1" m="1" x="174"/>
        <item h="1" m="1" x="214"/>
        <item h="1" m="1" x="238"/>
        <item h="1" m="1" x="206"/>
        <item h="1" x="34"/>
        <item h="1" m="1" x="192"/>
        <item h="1" m="1" x="156"/>
        <item h="1" x="35"/>
        <item h="1" m="1" x="136"/>
        <item h="1" m="1" x="112"/>
        <item h="1" x="39"/>
        <item h="1" m="1" x="135"/>
        <item h="1" m="1" x="113"/>
        <item h="1" x="27"/>
        <item h="1" m="1" x="66"/>
        <item h="1" x="62"/>
        <item h="1" x="49"/>
        <item h="1" m="1" x="211"/>
        <item h="1" m="1" x="163"/>
        <item h="1" m="1" x="165"/>
        <item h="1" m="1" x="162"/>
        <item h="1" m="1" x="86"/>
        <item h="1" x="28"/>
        <item h="1" m="1" x="212"/>
        <item h="1" m="1" x="166"/>
        <item h="1" x="50"/>
        <item h="1" m="1" x="185"/>
        <item h="1" m="1" x="149"/>
        <item h="1" m="1" x="175"/>
        <item h="1" m="1" x="204"/>
        <item h="1" m="1" x="230"/>
        <item h="1" m="1" x="196"/>
        <item h="1" m="1" x="102"/>
        <item h="1" m="1" x="227"/>
        <item h="1" m="1" x="189"/>
        <item h="1" m="1" x="137"/>
        <item h="1" m="1" x="82"/>
        <item h="1" m="1" x="233"/>
        <item h="1" x="46"/>
        <item h="1" m="1" x="132"/>
        <item h="1" m="1" x="220"/>
        <item h="1" m="1" x="93"/>
        <item h="1" x="30"/>
        <item h="1" m="1" x="221"/>
        <item h="1" m="1" x="177"/>
        <item h="1" x="5"/>
        <item h="1" m="1" x="107"/>
        <item h="1" m="1" x="179"/>
        <item h="1" x="60"/>
        <item h="1" m="1" x="191"/>
        <item h="1" m="1" x="99"/>
        <item h="1" m="1" x="210"/>
        <item h="1" m="1" x="208"/>
        <item h="1" m="1" x="114"/>
        <item h="1" x="56"/>
        <item h="1" m="1" x="216"/>
        <item h="1" m="1" x="79"/>
        <item h="1" m="1" x="68"/>
        <item h="1"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15">
    <i>
      <x v="26"/>
    </i>
    <i>
      <x v="96"/>
    </i>
    <i>
      <x v="165"/>
    </i>
    <i>
      <x v="233"/>
    </i>
    <i>
      <x v="809"/>
    </i>
    <i>
      <x v="825"/>
    </i>
    <i>
      <x v="872"/>
    </i>
    <i>
      <x v="920"/>
    </i>
    <i>
      <x v="955"/>
    </i>
    <i>
      <x v="1019"/>
    </i>
    <i>
      <x v="1057"/>
    </i>
    <i>
      <x v="1167"/>
    </i>
    <i>
      <x v="1193"/>
    </i>
    <i>
      <x v="1235"/>
    </i>
    <i t="grand">
      <x/>
    </i>
  </rowItems>
  <colItems count="1">
    <i/>
  </colItems>
  <pageFields count="2">
    <pageField fld="6" item="0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71:B74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ela dinâmica8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72:R174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a13" displayName="Tabela13" ref="A2:N1700" totalsRowShown="0" headerRowDxfId="20" dataDxfId="18" headerRowBorderDxfId="19" tableBorderDxfId="17" totalsRowBorderDxfId="16">
  <autoFilter ref="A2:N1700">
    <filterColumn colId="6">
      <customFilters>
        <customFilter operator="notEqual" val=" "/>
      </customFilters>
    </filterColumn>
  </autoFilter>
  <tableColumns count="14">
    <tableColumn id="1" name="COORDENADORIA / SECRETARIA RESPONSAVEL" dataDxfId="15"/>
    <tableColumn id="9" name="NUMERO PAD" dataDxfId="14"/>
    <tableColumn id="8" name="FORMA DE CONTRATAÇÃO" dataDxfId="13"/>
    <tableColumn id="12" name="Tramite_Antigo" dataDxfId="12"/>
    <tableColumn id="2" name="Tramite Original" dataDxfId="11">
      <calculatedColumnFormula>CONCATENATE(Tabela13[[#This Row],[TRAMITE_SETOR]],"_Atualiz")</calculatedColumnFormula>
    </tableColumn>
    <tableColumn id="3" name="TRAMITE_SETOR" dataDxfId="10"/>
    <tableColumn id="10" name="SETOR RELEVANTE?"/>
    <tableColumn id="4" name="DATA INICIO" dataDxfId="9"/>
    <tableColumn id="5" name="DATA FIM" dataDxfId="8"/>
    <tableColumn id="7" name="COMENTARIOS TRÂMITE" dataDxfId="7"/>
    <tableColumn id="6" name="TOTAL DE HORAS" dataDxfId="6">
      <calculatedColumnFormula>IF(OR(H3="-",I3="-"),0,I3-H3)</calculatedColumnFormula>
    </tableColumn>
    <tableColumn id="11" name="TOTAL DIAS" dataDxfId="5">
      <calculatedColumnFormula>K3</calculatedColumnFormula>
    </tableColumn>
    <tableColumn id="13" name="QTDE DIAS UTEIS (DATA INCIAL - DATA FINAL)" dataDxfId="4">
      <calculatedColumnFormula>NETWORKDAYS.INTL(DATE(YEAR(H3),MONTH(I3),DAY(H3)),DATE(YEAR(I3),MONTH(I3),DAY(I3)),1,LISTAFERIADOS!$B$2:$B$194)</calculatedColumnFormula>
    </tableColumn>
    <tableColumn id="14" name="HORA DT INICIAL" dataDxfId="3">
      <calculatedColumnFormula>CONCATENATE(HOUR(Tabela13[[#This Row],[DATA INICIO]]),":",MINUTE(Tabela13[[#This Row],[DATA INICIO]]))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13" Type="http://schemas.openxmlformats.org/officeDocument/2006/relationships/pivotTable" Target="../pivotTables/pivotTable16.xml"/><Relationship Id="rId18" Type="http://schemas.openxmlformats.org/officeDocument/2006/relationships/pivotTable" Target="../pivotTables/pivotTable21.xml"/><Relationship Id="rId3" Type="http://schemas.openxmlformats.org/officeDocument/2006/relationships/pivotTable" Target="../pivotTables/pivotTable6.xml"/><Relationship Id="rId21" Type="http://schemas.openxmlformats.org/officeDocument/2006/relationships/pivotTable" Target="../pivotTables/pivotTable24.xml"/><Relationship Id="rId7" Type="http://schemas.openxmlformats.org/officeDocument/2006/relationships/pivotTable" Target="../pivotTables/pivotTable10.xml"/><Relationship Id="rId12" Type="http://schemas.openxmlformats.org/officeDocument/2006/relationships/pivotTable" Target="../pivotTables/pivotTable15.xml"/><Relationship Id="rId17" Type="http://schemas.openxmlformats.org/officeDocument/2006/relationships/pivotTable" Target="../pivotTables/pivotTable20.xml"/><Relationship Id="rId2" Type="http://schemas.openxmlformats.org/officeDocument/2006/relationships/pivotTable" Target="../pivotTables/pivotTable5.xml"/><Relationship Id="rId16" Type="http://schemas.openxmlformats.org/officeDocument/2006/relationships/pivotTable" Target="../pivotTables/pivotTable19.xml"/><Relationship Id="rId20" Type="http://schemas.openxmlformats.org/officeDocument/2006/relationships/pivotTable" Target="../pivotTables/pivotTable23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24" Type="http://schemas.openxmlformats.org/officeDocument/2006/relationships/drawing" Target="../drawings/drawing3.xml"/><Relationship Id="rId5" Type="http://schemas.openxmlformats.org/officeDocument/2006/relationships/pivotTable" Target="../pivotTables/pivotTable8.xml"/><Relationship Id="rId15" Type="http://schemas.openxmlformats.org/officeDocument/2006/relationships/pivotTable" Target="../pivotTables/pivotTable18.xml"/><Relationship Id="rId23" Type="http://schemas.openxmlformats.org/officeDocument/2006/relationships/printerSettings" Target="../printerSettings/printerSettings4.bin"/><Relationship Id="rId10" Type="http://schemas.openxmlformats.org/officeDocument/2006/relationships/pivotTable" Target="../pivotTables/pivotTable13.xml"/><Relationship Id="rId19" Type="http://schemas.openxmlformats.org/officeDocument/2006/relationships/pivotTable" Target="../pivotTables/pivotTable22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Relationship Id="rId14" Type="http://schemas.openxmlformats.org/officeDocument/2006/relationships/pivotTable" Target="../pivotTables/pivotTable17.xml"/><Relationship Id="rId22" Type="http://schemas.openxmlformats.org/officeDocument/2006/relationships/pivotTable" Target="../pivotTables/pivotTable2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topLeftCell="C49" zoomScaleNormal="100" workbookViewId="0">
      <selection activeCell="D55" sqref="D55"/>
    </sheetView>
  </sheetViews>
  <sheetFormatPr defaultRowHeight="15" x14ac:dyDescent="0.25"/>
  <cols>
    <col min="1" max="1" width="18.28515625" customWidth="1"/>
    <col min="2" max="2" width="31" customWidth="1"/>
    <col min="3" max="3" width="18" customWidth="1"/>
    <col min="4" max="4" width="39" customWidth="1"/>
    <col min="5" max="5" width="75.85546875" bestFit="1" customWidth="1"/>
    <col min="6" max="6" width="15" customWidth="1"/>
    <col min="7" max="7" width="15.140625" customWidth="1"/>
    <col min="8" max="8" width="25.42578125" customWidth="1"/>
  </cols>
  <sheetData>
    <row r="1" spans="1:8" ht="30" x14ac:dyDescent="0.25">
      <c r="A1" s="95" t="s">
        <v>1135</v>
      </c>
      <c r="B1" s="95" t="s">
        <v>1136</v>
      </c>
      <c r="C1" s="95" t="s">
        <v>1137</v>
      </c>
      <c r="D1" s="96" t="s">
        <v>1138</v>
      </c>
      <c r="E1" s="97" t="s">
        <v>1139</v>
      </c>
      <c r="F1" s="97" t="s">
        <v>1140</v>
      </c>
      <c r="G1" s="97" t="s">
        <v>1141</v>
      </c>
      <c r="H1" s="98" t="s">
        <v>1142</v>
      </c>
    </row>
    <row r="2" spans="1:8" ht="75" x14ac:dyDescent="0.25">
      <c r="A2" s="99" t="s">
        <v>1143</v>
      </c>
      <c r="B2" s="99" t="s">
        <v>895</v>
      </c>
      <c r="C2" s="99" t="s">
        <v>270</v>
      </c>
      <c r="D2" s="100" t="s">
        <v>1144</v>
      </c>
      <c r="E2" s="101" t="s">
        <v>1145</v>
      </c>
      <c r="F2" s="102">
        <v>42299</v>
      </c>
      <c r="G2" s="102">
        <v>42450</v>
      </c>
      <c r="H2" s="103">
        <f t="shared" ref="H2:H33" si="0">DAYS360(F2,G2)</f>
        <v>149</v>
      </c>
    </row>
    <row r="3" spans="1:8" x14ac:dyDescent="0.25">
      <c r="A3" s="99" t="s">
        <v>1146</v>
      </c>
      <c r="B3" s="99" t="s">
        <v>895</v>
      </c>
      <c r="C3" s="99" t="s">
        <v>1147</v>
      </c>
      <c r="D3" s="100" t="s">
        <v>1148</v>
      </c>
      <c r="E3" s="101" t="s">
        <v>7</v>
      </c>
      <c r="F3" s="102">
        <v>42118</v>
      </c>
      <c r="G3" s="102">
        <v>42221</v>
      </c>
      <c r="H3" s="103">
        <f t="shared" si="0"/>
        <v>101</v>
      </c>
    </row>
    <row r="4" spans="1:8" x14ac:dyDescent="0.25">
      <c r="A4" s="99" t="s">
        <v>46</v>
      </c>
      <c r="B4" s="99" t="s">
        <v>895</v>
      </c>
      <c r="C4" s="99" t="s">
        <v>1147</v>
      </c>
      <c r="D4" s="100" t="s">
        <v>1148</v>
      </c>
      <c r="E4" s="101" t="s">
        <v>7</v>
      </c>
      <c r="F4" s="102">
        <v>42263</v>
      </c>
      <c r="G4" s="102">
        <v>42342</v>
      </c>
      <c r="H4" s="103">
        <f t="shared" si="0"/>
        <v>78</v>
      </c>
    </row>
    <row r="5" spans="1:8" x14ac:dyDescent="0.25">
      <c r="A5" s="99" t="s">
        <v>65</v>
      </c>
      <c r="B5" s="99" t="s">
        <v>895</v>
      </c>
      <c r="C5" s="99" t="s">
        <v>1147</v>
      </c>
      <c r="D5" s="100" t="s">
        <v>1148</v>
      </c>
      <c r="E5" s="101" t="s">
        <v>7</v>
      </c>
      <c r="F5" s="102">
        <v>42633</v>
      </c>
      <c r="G5" s="102">
        <v>42695</v>
      </c>
      <c r="H5" s="103">
        <f t="shared" si="0"/>
        <v>61</v>
      </c>
    </row>
    <row r="6" spans="1:8" x14ac:dyDescent="0.25">
      <c r="A6" s="99" t="s">
        <v>82</v>
      </c>
      <c r="B6" s="99" t="s">
        <v>895</v>
      </c>
      <c r="C6" s="99" t="s">
        <v>1147</v>
      </c>
      <c r="D6" s="100" t="s">
        <v>1148</v>
      </c>
      <c r="E6" s="101" t="s">
        <v>7</v>
      </c>
      <c r="F6" s="102">
        <v>42422</v>
      </c>
      <c r="G6" s="102">
        <v>42643</v>
      </c>
      <c r="H6" s="103">
        <f t="shared" si="0"/>
        <v>218</v>
      </c>
    </row>
    <row r="7" spans="1:8" x14ac:dyDescent="0.25">
      <c r="A7" s="99" t="s">
        <v>112</v>
      </c>
      <c r="B7" s="99" t="s">
        <v>895</v>
      </c>
      <c r="C7" s="99" t="s">
        <v>1147</v>
      </c>
      <c r="D7" s="100" t="s">
        <v>1148</v>
      </c>
      <c r="E7" s="101" t="s">
        <v>7</v>
      </c>
      <c r="F7" s="102">
        <v>41955</v>
      </c>
      <c r="G7" s="102">
        <v>42179</v>
      </c>
      <c r="H7" s="103">
        <f t="shared" si="0"/>
        <v>222</v>
      </c>
    </row>
    <row r="8" spans="1:8" x14ac:dyDescent="0.25">
      <c r="A8" s="99" t="s">
        <v>155</v>
      </c>
      <c r="B8" s="99" t="s">
        <v>895</v>
      </c>
      <c r="C8" s="99" t="s">
        <v>1147</v>
      </c>
      <c r="D8" s="100" t="s">
        <v>1148</v>
      </c>
      <c r="E8" s="101" t="s">
        <v>7</v>
      </c>
      <c r="F8" s="102">
        <v>41738</v>
      </c>
      <c r="G8" s="102">
        <v>41850</v>
      </c>
      <c r="H8" s="103">
        <f t="shared" si="0"/>
        <v>111</v>
      </c>
    </row>
    <row r="9" spans="1:8" x14ac:dyDescent="0.25">
      <c r="A9" s="99" t="s">
        <v>790</v>
      </c>
      <c r="B9" s="99" t="s">
        <v>895</v>
      </c>
      <c r="C9" s="99" t="s">
        <v>270</v>
      </c>
      <c r="D9" s="100" t="s">
        <v>1149</v>
      </c>
      <c r="E9" s="100" t="s">
        <v>1150</v>
      </c>
      <c r="F9" s="102">
        <v>41309</v>
      </c>
      <c r="G9" s="102">
        <v>41431</v>
      </c>
      <c r="H9" s="103">
        <f t="shared" si="0"/>
        <v>122</v>
      </c>
    </row>
    <row r="10" spans="1:8" ht="30" x14ac:dyDescent="0.25">
      <c r="A10" s="99" t="s">
        <v>853</v>
      </c>
      <c r="B10" s="99" t="s">
        <v>895</v>
      </c>
      <c r="C10" s="99" t="s">
        <v>270</v>
      </c>
      <c r="D10" s="100" t="s">
        <v>1151</v>
      </c>
      <c r="E10" s="101" t="s">
        <v>1152</v>
      </c>
      <c r="F10" s="102">
        <v>42209</v>
      </c>
      <c r="G10" s="102">
        <v>42683</v>
      </c>
      <c r="H10" s="103">
        <f t="shared" si="0"/>
        <v>465</v>
      </c>
    </row>
    <row r="11" spans="1:8" x14ac:dyDescent="0.25">
      <c r="A11" s="99" t="s">
        <v>277</v>
      </c>
      <c r="B11" s="99" t="s">
        <v>278</v>
      </c>
      <c r="C11" s="99" t="s">
        <v>270</v>
      </c>
      <c r="D11" s="100" t="s">
        <v>1153</v>
      </c>
      <c r="E11" s="101" t="str">
        <f>LOWER("CONTRATAÇÃO - SERVIÇO DE MANUTENÇÃO PREDIAL -   LIMPEZA DE VIDROS - CAPITAL/ INTERIOR")</f>
        <v>contratação - serviço de manutenção predial -   limpeza de vidros - capital/ interior</v>
      </c>
      <c r="F11" s="102">
        <v>42020</v>
      </c>
      <c r="G11" s="102">
        <v>42671</v>
      </c>
      <c r="H11" s="103">
        <f t="shared" si="0"/>
        <v>642</v>
      </c>
    </row>
    <row r="12" spans="1:8" x14ac:dyDescent="0.25">
      <c r="A12" s="99" t="s">
        <v>884</v>
      </c>
      <c r="B12" s="99" t="s">
        <v>278</v>
      </c>
      <c r="C12" s="99" t="s">
        <v>270</v>
      </c>
      <c r="D12" s="100" t="s">
        <v>1153</v>
      </c>
      <c r="E12" s="101" t="s">
        <v>1154</v>
      </c>
      <c r="F12" s="102">
        <v>42376</v>
      </c>
      <c r="G12" s="102">
        <v>42657</v>
      </c>
      <c r="H12" s="103">
        <f t="shared" si="0"/>
        <v>277</v>
      </c>
    </row>
    <row r="13" spans="1:8" ht="30" x14ac:dyDescent="0.25">
      <c r="A13" s="99" t="s">
        <v>293</v>
      </c>
      <c r="B13" s="99" t="s">
        <v>278</v>
      </c>
      <c r="C13" s="99" t="s">
        <v>270</v>
      </c>
      <c r="D13" s="100" t="s">
        <v>1155</v>
      </c>
      <c r="E13" s="101" t="s">
        <v>1156</v>
      </c>
      <c r="F13" s="102">
        <v>42520</v>
      </c>
      <c r="G13" s="102">
        <v>42661</v>
      </c>
      <c r="H13" s="103">
        <f t="shared" si="0"/>
        <v>138</v>
      </c>
    </row>
    <row r="14" spans="1:8" ht="30" x14ac:dyDescent="0.25">
      <c r="A14" s="99" t="s">
        <v>1157</v>
      </c>
      <c r="B14" s="99" t="s">
        <v>278</v>
      </c>
      <c r="C14" s="99" t="s">
        <v>270</v>
      </c>
      <c r="D14" s="100" t="s">
        <v>1151</v>
      </c>
      <c r="E14" s="101" t="s">
        <v>1158</v>
      </c>
      <c r="F14" s="102">
        <v>41242</v>
      </c>
      <c r="G14" s="102">
        <v>41472</v>
      </c>
      <c r="H14" s="103">
        <f t="shared" si="0"/>
        <v>228</v>
      </c>
    </row>
    <row r="15" spans="1:8" ht="30" x14ac:dyDescent="0.25">
      <c r="A15" s="99" t="s">
        <v>1159</v>
      </c>
      <c r="B15" s="99" t="s">
        <v>278</v>
      </c>
      <c r="C15" s="99" t="s">
        <v>270</v>
      </c>
      <c r="D15" s="100" t="s">
        <v>1151</v>
      </c>
      <c r="E15" s="101" t="s">
        <v>1160</v>
      </c>
      <c r="F15" s="102">
        <v>41697</v>
      </c>
      <c r="G15" s="102">
        <v>41932</v>
      </c>
      <c r="H15" s="103">
        <f t="shared" si="0"/>
        <v>233</v>
      </c>
    </row>
    <row r="16" spans="1:8" x14ac:dyDescent="0.25">
      <c r="A16" s="99" t="s">
        <v>452</v>
      </c>
      <c r="B16" s="99" t="s">
        <v>278</v>
      </c>
      <c r="C16" s="99" t="s">
        <v>270</v>
      </c>
      <c r="D16" s="100" t="s">
        <v>1161</v>
      </c>
      <c r="E16" s="100" t="s">
        <v>1162</v>
      </c>
      <c r="F16" s="102">
        <v>42272</v>
      </c>
      <c r="G16" s="102">
        <v>42678</v>
      </c>
      <c r="H16" s="103">
        <f t="shared" si="0"/>
        <v>399</v>
      </c>
    </row>
    <row r="17" spans="1:8" x14ac:dyDescent="0.25">
      <c r="A17" s="99" t="s">
        <v>1163</v>
      </c>
      <c r="B17" s="99" t="s">
        <v>278</v>
      </c>
      <c r="C17" s="99" t="s">
        <v>1147</v>
      </c>
      <c r="D17" s="100" t="s">
        <v>1149</v>
      </c>
      <c r="E17" s="101" t="s">
        <v>1164</v>
      </c>
      <c r="F17" s="102">
        <v>42135</v>
      </c>
      <c r="G17" s="104">
        <v>42171</v>
      </c>
      <c r="H17" s="103">
        <f t="shared" si="0"/>
        <v>35</v>
      </c>
    </row>
    <row r="18" spans="1:8" x14ac:dyDescent="0.25">
      <c r="A18" s="99" t="s">
        <v>1165</v>
      </c>
      <c r="B18" s="99" t="s">
        <v>278</v>
      </c>
      <c r="C18" s="99" t="s">
        <v>270</v>
      </c>
      <c r="D18" s="100" t="s">
        <v>1149</v>
      </c>
      <c r="E18" s="101" t="s">
        <v>1166</v>
      </c>
      <c r="F18" s="102">
        <v>41540</v>
      </c>
      <c r="G18" s="102">
        <v>41634</v>
      </c>
      <c r="H18" s="103">
        <f t="shared" si="0"/>
        <v>93</v>
      </c>
    </row>
    <row r="19" spans="1:8" x14ac:dyDescent="0.25">
      <c r="A19" s="99" t="s">
        <v>1167</v>
      </c>
      <c r="B19" s="99" t="s">
        <v>278</v>
      </c>
      <c r="C19" s="99" t="s">
        <v>1147</v>
      </c>
      <c r="D19" s="105" t="s">
        <v>1149</v>
      </c>
      <c r="E19" s="101" t="s">
        <v>1168</v>
      </c>
      <c r="F19" s="102">
        <v>41548</v>
      </c>
      <c r="G19" s="102">
        <v>41638</v>
      </c>
      <c r="H19" s="103">
        <f t="shared" si="0"/>
        <v>89</v>
      </c>
    </row>
    <row r="20" spans="1:8" x14ac:dyDescent="0.25">
      <c r="A20" s="99" t="s">
        <v>1169</v>
      </c>
      <c r="B20" s="99" t="s">
        <v>278</v>
      </c>
      <c r="C20" s="99" t="s">
        <v>1147</v>
      </c>
      <c r="D20" s="106" t="s">
        <v>1149</v>
      </c>
      <c r="E20" s="107" t="s">
        <v>1170</v>
      </c>
      <c r="F20" s="102">
        <v>42580</v>
      </c>
      <c r="G20" s="102">
        <v>42641</v>
      </c>
      <c r="H20" s="108">
        <f t="shared" si="0"/>
        <v>59</v>
      </c>
    </row>
    <row r="21" spans="1:8" ht="30" x14ac:dyDescent="0.25">
      <c r="A21" s="99" t="s">
        <v>1171</v>
      </c>
      <c r="B21" s="99" t="s">
        <v>278</v>
      </c>
      <c r="C21" s="99" t="s">
        <v>1147</v>
      </c>
      <c r="D21" s="107" t="s">
        <v>1172</v>
      </c>
      <c r="E21" s="109" t="s">
        <v>1173</v>
      </c>
      <c r="F21" s="102">
        <v>42610</v>
      </c>
      <c r="G21" s="102">
        <v>42704</v>
      </c>
      <c r="H21" s="108">
        <f t="shared" si="0"/>
        <v>92</v>
      </c>
    </row>
    <row r="22" spans="1:8" ht="45" x14ac:dyDescent="0.25">
      <c r="A22" s="99" t="s">
        <v>1174</v>
      </c>
      <c r="B22" s="99" t="s">
        <v>278</v>
      </c>
      <c r="C22" s="99" t="s">
        <v>1175</v>
      </c>
      <c r="D22" s="107" t="s">
        <v>1176</v>
      </c>
      <c r="E22" s="109" t="s">
        <v>1177</v>
      </c>
      <c r="F22" s="102">
        <v>42067</v>
      </c>
      <c r="G22" s="102">
        <v>42114</v>
      </c>
      <c r="H22" s="108">
        <f t="shared" si="0"/>
        <v>46</v>
      </c>
    </row>
    <row r="23" spans="1:8" ht="30" x14ac:dyDescent="0.25">
      <c r="A23" s="99" t="s">
        <v>1178</v>
      </c>
      <c r="B23" s="99" t="s">
        <v>278</v>
      </c>
      <c r="C23" s="99" t="s">
        <v>1175</v>
      </c>
      <c r="D23" s="107" t="s">
        <v>1179</v>
      </c>
      <c r="E23" s="109" t="s">
        <v>1180</v>
      </c>
      <c r="F23" s="102">
        <v>42409</v>
      </c>
      <c r="G23" s="102">
        <v>42641</v>
      </c>
      <c r="H23" s="108">
        <f t="shared" si="0"/>
        <v>229</v>
      </c>
    </row>
    <row r="24" spans="1:8" ht="30" x14ac:dyDescent="0.25">
      <c r="A24" s="99" t="s">
        <v>630</v>
      </c>
      <c r="B24" s="99" t="s">
        <v>278</v>
      </c>
      <c r="C24" s="99" t="s">
        <v>270</v>
      </c>
      <c r="D24" s="107" t="s">
        <v>1181</v>
      </c>
      <c r="E24" s="109" t="s">
        <v>1182</v>
      </c>
      <c r="F24" s="102">
        <v>41207</v>
      </c>
      <c r="G24" s="102">
        <v>41346</v>
      </c>
      <c r="H24" s="108">
        <f t="shared" si="0"/>
        <v>138</v>
      </c>
    </row>
    <row r="25" spans="1:8" ht="30" x14ac:dyDescent="0.25">
      <c r="A25" s="99" t="s">
        <v>1183</v>
      </c>
      <c r="B25" s="99" t="s">
        <v>278</v>
      </c>
      <c r="C25" s="99" t="s">
        <v>1175</v>
      </c>
      <c r="D25" s="107" t="s">
        <v>1184</v>
      </c>
      <c r="E25" s="109" t="s">
        <v>1185</v>
      </c>
      <c r="F25" s="102">
        <v>40926</v>
      </c>
      <c r="G25" s="102">
        <v>41015</v>
      </c>
      <c r="H25" s="108">
        <f t="shared" si="0"/>
        <v>88</v>
      </c>
    </row>
    <row r="26" spans="1:8" ht="45" x14ac:dyDescent="0.25">
      <c r="A26" s="110" t="s">
        <v>1186</v>
      </c>
      <c r="B26" s="99" t="s">
        <v>278</v>
      </c>
      <c r="C26" s="99" t="s">
        <v>1175</v>
      </c>
      <c r="D26" s="107" t="s">
        <v>1176</v>
      </c>
      <c r="E26" s="109" t="s">
        <v>1187</v>
      </c>
      <c r="F26" s="102">
        <v>41884</v>
      </c>
      <c r="G26" s="102">
        <v>41996</v>
      </c>
      <c r="H26" s="108">
        <f t="shared" si="0"/>
        <v>111</v>
      </c>
    </row>
    <row r="27" spans="1:8" ht="60" x14ac:dyDescent="0.25">
      <c r="A27" s="99" t="s">
        <v>1188</v>
      </c>
      <c r="B27" s="99" t="s">
        <v>278</v>
      </c>
      <c r="C27" s="99" t="s">
        <v>1175</v>
      </c>
      <c r="D27" s="109" t="s">
        <v>1189</v>
      </c>
      <c r="E27" s="111" t="s">
        <v>1190</v>
      </c>
      <c r="F27" s="102">
        <v>40944</v>
      </c>
      <c r="G27" s="102">
        <v>41103</v>
      </c>
      <c r="H27" s="108">
        <f t="shared" si="0"/>
        <v>158</v>
      </c>
    </row>
    <row r="28" spans="1:8" x14ac:dyDescent="0.25">
      <c r="A28" s="99" t="s">
        <v>1191</v>
      </c>
      <c r="B28" s="99" t="s">
        <v>278</v>
      </c>
      <c r="C28" s="99" t="s">
        <v>1175</v>
      </c>
      <c r="D28" s="107" t="s">
        <v>1192</v>
      </c>
      <c r="E28" s="109" t="s">
        <v>1193</v>
      </c>
      <c r="F28" s="102">
        <v>41410</v>
      </c>
      <c r="G28" s="102">
        <v>41626</v>
      </c>
      <c r="H28" s="108">
        <f t="shared" si="0"/>
        <v>212</v>
      </c>
    </row>
    <row r="29" spans="1:8" ht="45" x14ac:dyDescent="0.25">
      <c r="A29" s="99" t="s">
        <v>721</v>
      </c>
      <c r="B29" s="99" t="s">
        <v>278</v>
      </c>
      <c r="C29" s="99" t="s">
        <v>1175</v>
      </c>
      <c r="D29" s="107" t="s">
        <v>1194</v>
      </c>
      <c r="E29" s="109" t="s">
        <v>1195</v>
      </c>
      <c r="F29" s="102">
        <v>41896</v>
      </c>
      <c r="G29" s="102">
        <v>41999</v>
      </c>
      <c r="H29" s="108">
        <f t="shared" si="0"/>
        <v>102</v>
      </c>
    </row>
    <row r="30" spans="1:8" x14ac:dyDescent="0.25">
      <c r="A30" s="99" t="s">
        <v>1196</v>
      </c>
      <c r="B30" s="99" t="s">
        <v>278</v>
      </c>
      <c r="C30" s="99" t="s">
        <v>270</v>
      </c>
      <c r="D30" s="100" t="s">
        <v>1197</v>
      </c>
      <c r="E30" s="101" t="s">
        <v>1198</v>
      </c>
      <c r="F30" s="102">
        <v>42227</v>
      </c>
      <c r="G30" s="102">
        <v>42321</v>
      </c>
      <c r="H30" s="103">
        <f t="shared" si="0"/>
        <v>92</v>
      </c>
    </row>
    <row r="31" spans="1:8" ht="75" x14ac:dyDescent="0.25">
      <c r="A31" s="99" t="s">
        <v>979</v>
      </c>
      <c r="B31" s="99" t="s">
        <v>278</v>
      </c>
      <c r="C31" s="99" t="s">
        <v>270</v>
      </c>
      <c r="D31" s="101" t="s">
        <v>1199</v>
      </c>
      <c r="E31" s="101" t="s">
        <v>1200</v>
      </c>
      <c r="F31" s="102">
        <v>42669</v>
      </c>
      <c r="G31" s="102">
        <v>42817</v>
      </c>
      <c r="H31" s="103">
        <f t="shared" si="0"/>
        <v>147</v>
      </c>
    </row>
    <row r="32" spans="1:8" ht="60" x14ac:dyDescent="0.25">
      <c r="A32" s="99" t="s">
        <v>978</v>
      </c>
      <c r="B32" s="99" t="s">
        <v>278</v>
      </c>
      <c r="C32" s="99" t="s">
        <v>270</v>
      </c>
      <c r="D32" s="101" t="s">
        <v>1201</v>
      </c>
      <c r="E32" s="101" t="s">
        <v>1202</v>
      </c>
      <c r="F32" s="102">
        <v>42606</v>
      </c>
      <c r="G32" s="102">
        <v>42633</v>
      </c>
      <c r="H32" s="103">
        <f t="shared" si="0"/>
        <v>26</v>
      </c>
    </row>
    <row r="33" spans="1:8" ht="30" x14ac:dyDescent="0.25">
      <c r="A33" s="99" t="s">
        <v>996</v>
      </c>
      <c r="B33" s="99" t="s">
        <v>278</v>
      </c>
      <c r="C33" s="99" t="s">
        <v>1147</v>
      </c>
      <c r="D33" s="101" t="s">
        <v>1203</v>
      </c>
      <c r="E33" s="101" t="s">
        <v>1202</v>
      </c>
      <c r="F33" s="102">
        <v>42612</v>
      </c>
      <c r="G33" s="102">
        <v>42626</v>
      </c>
      <c r="H33" s="103">
        <f t="shared" si="0"/>
        <v>13</v>
      </c>
    </row>
    <row r="34" spans="1:8" ht="45" x14ac:dyDescent="0.25">
      <c r="A34" s="99" t="s">
        <v>1204</v>
      </c>
      <c r="B34" s="99" t="s">
        <v>278</v>
      </c>
      <c r="C34" s="99" t="s">
        <v>270</v>
      </c>
      <c r="D34" s="101" t="s">
        <v>1205</v>
      </c>
      <c r="E34" s="101" t="s">
        <v>1206</v>
      </c>
      <c r="F34" s="102">
        <v>42663</v>
      </c>
      <c r="G34" s="102">
        <v>42725</v>
      </c>
      <c r="H34" s="103">
        <f t="shared" ref="H34:H39" si="1">DAYS360(F34,G34)</f>
        <v>61</v>
      </c>
    </row>
    <row r="35" spans="1:8" ht="90" x14ac:dyDescent="0.25">
      <c r="A35" s="99" t="s">
        <v>1207</v>
      </c>
      <c r="B35" s="99" t="s">
        <v>278</v>
      </c>
      <c r="C35" s="99" t="s">
        <v>1147</v>
      </c>
      <c r="D35" s="101" t="s">
        <v>1208</v>
      </c>
      <c r="E35" s="101" t="s">
        <v>1202</v>
      </c>
      <c r="F35" s="102">
        <v>42613</v>
      </c>
      <c r="G35" s="102">
        <v>42641</v>
      </c>
      <c r="H35" s="103">
        <f t="shared" si="1"/>
        <v>28</v>
      </c>
    </row>
    <row r="36" spans="1:8" ht="45" x14ac:dyDescent="0.25">
      <c r="A36" s="99" t="s">
        <v>1043</v>
      </c>
      <c r="B36" s="99" t="s">
        <v>278</v>
      </c>
      <c r="C36" s="99" t="s">
        <v>270</v>
      </c>
      <c r="D36" s="101" t="s">
        <v>1209</v>
      </c>
      <c r="E36" s="101" t="s">
        <v>1198</v>
      </c>
      <c r="F36" s="102">
        <v>42627</v>
      </c>
      <c r="G36" s="102">
        <v>42685</v>
      </c>
      <c r="H36" s="103">
        <f t="shared" si="1"/>
        <v>57</v>
      </c>
    </row>
    <row r="37" spans="1:8" ht="60" x14ac:dyDescent="0.25">
      <c r="A37" s="99" t="s">
        <v>1210</v>
      </c>
      <c r="B37" s="99" t="s">
        <v>278</v>
      </c>
      <c r="C37" s="99" t="s">
        <v>270</v>
      </c>
      <c r="D37" s="101" t="s">
        <v>1211</v>
      </c>
      <c r="E37" s="101" t="s">
        <v>1212</v>
      </c>
      <c r="F37" s="102">
        <v>42555</v>
      </c>
      <c r="G37" s="102">
        <v>42822</v>
      </c>
      <c r="H37" s="103">
        <f t="shared" si="1"/>
        <v>264</v>
      </c>
    </row>
    <row r="38" spans="1:8" ht="75" x14ac:dyDescent="0.25">
      <c r="A38" s="99" t="s">
        <v>1213</v>
      </c>
      <c r="B38" s="99" t="s">
        <v>278</v>
      </c>
      <c r="C38" s="99" t="s">
        <v>1147</v>
      </c>
      <c r="D38" s="101" t="s">
        <v>1214</v>
      </c>
      <c r="E38" s="101" t="s">
        <v>1206</v>
      </c>
      <c r="F38" s="102">
        <v>42635</v>
      </c>
      <c r="G38" s="102">
        <v>42674</v>
      </c>
      <c r="H38" s="103">
        <f t="shared" si="1"/>
        <v>39</v>
      </c>
    </row>
    <row r="39" spans="1:8" ht="75" x14ac:dyDescent="0.25">
      <c r="A39" s="99" t="s">
        <v>1072</v>
      </c>
      <c r="B39" s="99" t="s">
        <v>278</v>
      </c>
      <c r="C39" s="99" t="s">
        <v>270</v>
      </c>
      <c r="D39" s="101" t="s">
        <v>1215</v>
      </c>
      <c r="E39" s="101" t="s">
        <v>1216</v>
      </c>
      <c r="F39" s="102">
        <v>42650</v>
      </c>
      <c r="G39" s="102">
        <v>42725</v>
      </c>
      <c r="H39" s="103">
        <f t="shared" si="1"/>
        <v>74</v>
      </c>
    </row>
    <row r="40" spans="1:8" x14ac:dyDescent="0.25">
      <c r="A40" s="177" t="s">
        <v>1221</v>
      </c>
      <c r="B40" s="178"/>
      <c r="C40" s="178"/>
      <c r="D40" s="178"/>
      <c r="E40" s="178"/>
      <c r="F40" s="178"/>
      <c r="G40" s="179"/>
      <c r="H40" s="112">
        <f>COUNTA(H2:H39)</f>
        <v>38</v>
      </c>
    </row>
    <row r="41" spans="1:8" x14ac:dyDescent="0.25">
      <c r="A41" s="100"/>
      <c r="B41" s="100"/>
      <c r="C41" s="100"/>
      <c r="D41" s="100"/>
      <c r="E41" s="101"/>
      <c r="F41" s="100"/>
      <c r="G41" s="100"/>
      <c r="H41" s="100"/>
    </row>
    <row r="42" spans="1:8" x14ac:dyDescent="0.25">
      <c r="A42" s="100"/>
      <c r="B42" s="100"/>
      <c r="C42" s="100"/>
      <c r="D42" s="100"/>
      <c r="E42" s="101"/>
      <c r="F42" s="100"/>
      <c r="G42" s="100"/>
      <c r="H42" s="100"/>
    </row>
    <row r="43" spans="1:8" x14ac:dyDescent="0.25">
      <c r="A43" s="100"/>
      <c r="B43" s="100"/>
      <c r="C43" s="100"/>
      <c r="D43" s="100"/>
      <c r="E43" s="101"/>
      <c r="F43" s="100"/>
      <c r="G43" s="100"/>
      <c r="H43" s="100"/>
    </row>
    <row r="44" spans="1:8" x14ac:dyDescent="0.25">
      <c r="A44" s="100"/>
      <c r="B44" s="100"/>
      <c r="C44" s="100"/>
      <c r="D44" s="100"/>
      <c r="E44" s="101"/>
      <c r="F44" s="100"/>
      <c r="G44" s="100"/>
      <c r="H44" s="100"/>
    </row>
    <row r="45" spans="1:8" x14ac:dyDescent="0.25">
      <c r="A45" s="100"/>
      <c r="B45" s="100"/>
      <c r="C45" s="100"/>
      <c r="D45" s="100"/>
      <c r="E45" s="101"/>
      <c r="F45" s="100"/>
      <c r="G45" s="100"/>
      <c r="H45" s="100"/>
    </row>
    <row r="47" spans="1:8" x14ac:dyDescent="0.25">
      <c r="C47" s="176" t="s">
        <v>1217</v>
      </c>
      <c r="D47" s="176"/>
      <c r="E47" s="176"/>
      <c r="F47" s="176"/>
    </row>
    <row r="50" spans="3:4" x14ac:dyDescent="0.25">
      <c r="C50" t="s">
        <v>1218</v>
      </c>
    </row>
    <row r="52" spans="3:4" x14ac:dyDescent="0.25">
      <c r="C52" s="8" t="s">
        <v>1121</v>
      </c>
      <c r="D52" t="s">
        <v>1219</v>
      </c>
    </row>
    <row r="53" spans="3:4" x14ac:dyDescent="0.25">
      <c r="C53" s="10" t="s">
        <v>895</v>
      </c>
      <c r="D53" s="88">
        <v>169.66666666666666</v>
      </c>
    </row>
    <row r="54" spans="3:4" x14ac:dyDescent="0.25">
      <c r="C54" s="10" t="s">
        <v>278</v>
      </c>
      <c r="D54" s="88">
        <v>143.79310344827587</v>
      </c>
    </row>
    <row r="55" spans="3:4" x14ac:dyDescent="0.25">
      <c r="C55" s="10" t="s">
        <v>1122</v>
      </c>
      <c r="D55" s="88">
        <v>149.92105263157896</v>
      </c>
    </row>
    <row r="58" spans="3:4" x14ac:dyDescent="0.25">
      <c r="C58" s="10" t="s">
        <v>1220</v>
      </c>
    </row>
    <row r="60" spans="3:4" x14ac:dyDescent="0.25">
      <c r="C60" s="8" t="s">
        <v>1121</v>
      </c>
      <c r="D60" t="s">
        <v>1219</v>
      </c>
    </row>
    <row r="61" spans="3:4" x14ac:dyDescent="0.25">
      <c r="C61" s="10" t="s">
        <v>1147</v>
      </c>
      <c r="D61" s="88">
        <v>88.15384615384616</v>
      </c>
    </row>
    <row r="62" spans="3:4" x14ac:dyDescent="0.25">
      <c r="C62" s="10" t="s">
        <v>270</v>
      </c>
      <c r="D62" s="88">
        <v>200.27777777777777</v>
      </c>
    </row>
    <row r="63" spans="3:4" x14ac:dyDescent="0.25">
      <c r="C63" s="10" t="s">
        <v>1175</v>
      </c>
      <c r="D63" s="88">
        <v>135.14285714285714</v>
      </c>
    </row>
    <row r="64" spans="3:4" x14ac:dyDescent="0.25">
      <c r="C64" s="10" t="s">
        <v>1122</v>
      </c>
      <c r="D64" s="88">
        <v>149.92105263157896</v>
      </c>
    </row>
  </sheetData>
  <mergeCells count="2">
    <mergeCell ref="C47:F47"/>
    <mergeCell ref="A40:G40"/>
  </mergeCell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'[1]ÁREAS PADRÃO'!#REF!</xm:f>
          </x14:formula1>
          <xm:sqref>B2:B30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0"/>
  <sheetViews>
    <sheetView tabSelected="1" topLeftCell="E1" zoomScale="70" zoomScaleNormal="70" workbookViewId="0">
      <pane ySplit="2" topLeftCell="A6" activePane="bottomLeft" state="frozen"/>
      <selection pane="bottomLeft" activeCell="J10" sqref="J10"/>
    </sheetView>
  </sheetViews>
  <sheetFormatPr defaultRowHeight="25.5" customHeight="1" x14ac:dyDescent="0.25"/>
  <cols>
    <col min="1" max="1" width="30.140625" customWidth="1"/>
    <col min="2" max="2" width="20.140625" customWidth="1"/>
    <col min="3" max="5" width="26.7109375" customWidth="1"/>
    <col min="6" max="6" width="20.42578125" customWidth="1"/>
    <col min="7" max="7" width="20.42578125" style="91" customWidth="1"/>
    <col min="8" max="9" width="18.28515625" bestFit="1" customWidth="1"/>
    <col min="10" max="10" width="68.140625" customWidth="1"/>
    <col min="11" max="11" width="25.28515625" customWidth="1"/>
    <col min="12" max="12" width="27.140625" customWidth="1"/>
    <col min="13" max="13" width="35.7109375" bestFit="1" customWidth="1"/>
    <col min="14" max="14" width="35.7109375" customWidth="1"/>
    <col min="15" max="15" width="28.7109375" bestFit="1" customWidth="1"/>
    <col min="16" max="16" width="20.28515625" style="16" customWidth="1"/>
    <col min="17" max="17" width="28.5703125" bestFit="1" customWidth="1"/>
    <col min="18" max="18" width="12" bestFit="1" customWidth="1"/>
    <col min="19" max="19" width="15.28515625" bestFit="1" customWidth="1"/>
    <col min="21" max="21" width="12" bestFit="1" customWidth="1"/>
    <col min="22" max="22" width="13" bestFit="1" customWidth="1"/>
  </cols>
  <sheetData>
    <row r="1" spans="1:19" s="12" customFormat="1" ht="108" customHeight="1" x14ac:dyDescent="0.25">
      <c r="F1" s="12" t="s">
        <v>1491</v>
      </c>
      <c r="G1" s="173">
        <v>0.79166666666666663</v>
      </c>
      <c r="H1" s="12" t="s">
        <v>1487</v>
      </c>
      <c r="I1" s="174">
        <f>7/24</f>
        <v>0.29166666666666669</v>
      </c>
      <c r="J1" s="12" t="s">
        <v>1488</v>
      </c>
      <c r="K1" s="172">
        <v>0.29166666666666669</v>
      </c>
      <c r="L1" s="12" t="s">
        <v>1493</v>
      </c>
      <c r="M1" s="172">
        <v>0.5</v>
      </c>
      <c r="N1" s="12" t="s">
        <v>1494</v>
      </c>
      <c r="O1" s="172">
        <v>0.79166666666666663</v>
      </c>
      <c r="P1" s="171" t="s">
        <v>1497</v>
      </c>
      <c r="Q1" s="172">
        <v>0.99930555555555556</v>
      </c>
      <c r="R1" s="172">
        <v>6.9444444444444447E-4</v>
      </c>
    </row>
    <row r="2" spans="1:19" s="32" customFormat="1" ht="41.25" customHeight="1" x14ac:dyDescent="0.25">
      <c r="A2" s="39" t="s">
        <v>958</v>
      </c>
      <c r="B2" s="40" t="s">
        <v>5</v>
      </c>
      <c r="C2" s="41" t="s">
        <v>4</v>
      </c>
      <c r="D2" s="41" t="s">
        <v>1222</v>
      </c>
      <c r="E2" s="41" t="s">
        <v>1104</v>
      </c>
      <c r="F2" s="42" t="s">
        <v>855</v>
      </c>
      <c r="G2" s="42" t="s">
        <v>1126</v>
      </c>
      <c r="H2" s="40" t="s">
        <v>0</v>
      </c>
      <c r="I2" s="40" t="s">
        <v>1</v>
      </c>
      <c r="J2" s="41" t="s">
        <v>3</v>
      </c>
      <c r="K2" s="40" t="s">
        <v>2</v>
      </c>
      <c r="L2" s="43" t="s">
        <v>502</v>
      </c>
      <c r="M2" s="165" t="s">
        <v>1485</v>
      </c>
      <c r="N2" s="40" t="s">
        <v>1492</v>
      </c>
      <c r="O2" s="168" t="s">
        <v>1489</v>
      </c>
      <c r="P2" s="32" t="s">
        <v>1490</v>
      </c>
      <c r="Q2" s="32" t="s">
        <v>1495</v>
      </c>
      <c r="R2" s="32" t="s">
        <v>1496</v>
      </c>
      <c r="S2" s="32" t="s">
        <v>1325</v>
      </c>
    </row>
    <row r="3" spans="1:19" ht="25.5" hidden="1" customHeight="1" x14ac:dyDescent="0.25">
      <c r="A3" s="44" t="s">
        <v>6</v>
      </c>
      <c r="B3" s="45" t="s">
        <v>9</v>
      </c>
      <c r="C3" s="34" t="s">
        <v>8</v>
      </c>
      <c r="D3" s="66" t="s">
        <v>1223</v>
      </c>
      <c r="E3" s="66" t="str">
        <f>CONCATENATE(Tabela13[[#This Row],[TRAMITE_SETOR]],"_Atualiz")</f>
        <v>041ZE_Atualiz</v>
      </c>
      <c r="F3" s="35" t="s">
        <v>907</v>
      </c>
      <c r="G3" s="35"/>
      <c r="H3" s="46">
        <v>42117.563888888886</v>
      </c>
      <c r="I3" s="46">
        <v>42118.563888888886</v>
      </c>
      <c r="J3" s="45" t="s">
        <v>7</v>
      </c>
      <c r="K3" s="37">
        <f t="shared" ref="K3:K66" si="0">IF(OR(H3="-",I3="-"),0,I3-H3)</f>
        <v>1</v>
      </c>
      <c r="L3" s="38">
        <f t="shared" ref="L3:L66" si="1">K3</f>
        <v>1</v>
      </c>
      <c r="M3" s="166">
        <f>NETWORKDAYS.INTL(DATE(YEAR(H3),MONTH(I3),DAY(H3)),DATE(YEAR(I3),MONTH(I3),DAY(I3)),1,LISTAFERIADOS!$B$2:$B$194)</f>
        <v>2</v>
      </c>
      <c r="N3" s="170" t="str">
        <f>CONCATENATE(HOUR(Tabela13[[#This Row],[DATA INICIO]]),":",MINUTE(Tabela13[[#This Row],[DATA INICIO]]))</f>
        <v>13:32</v>
      </c>
      <c r="O3" s="169">
        <f>IF(Tabela13[[#This Row],[HORA DT INICIAL]]&lt;$G$1,0,(CONCATENATE(HOUR(Tabela13[[#This Row],[DATA INICIO]]),":",MINUTE(Tabela13[[#This Row],[DATA INICIO]])))-($G$1))</f>
        <v>-0.22777777777777775</v>
      </c>
      <c r="P3"/>
    </row>
    <row r="4" spans="1:19" ht="25.5" hidden="1" customHeight="1" x14ac:dyDescent="0.25">
      <c r="A4" s="44" t="s">
        <v>6</v>
      </c>
      <c r="B4" s="45" t="s">
        <v>9</v>
      </c>
      <c r="C4" s="34" t="s">
        <v>8</v>
      </c>
      <c r="D4" s="66" t="s">
        <v>1224</v>
      </c>
      <c r="E4" s="66" t="str">
        <f>CONCATENATE(Tabela13[[#This Row],[TRAMITE_SETOR]],"_Atualiz")</f>
        <v>DG_Atualiz</v>
      </c>
      <c r="F4" s="35" t="s">
        <v>906</v>
      </c>
      <c r="G4" s="35"/>
      <c r="H4" s="46">
        <v>42118.563888888886</v>
      </c>
      <c r="I4" s="46">
        <v>42118.839583333334</v>
      </c>
      <c r="J4" s="45" t="s">
        <v>10</v>
      </c>
      <c r="K4" s="37">
        <f t="shared" si="0"/>
        <v>0.27569444444816327</v>
      </c>
      <c r="L4" s="38">
        <f t="shared" si="1"/>
        <v>0.27569444444816327</v>
      </c>
      <c r="M4" s="166">
        <f>NETWORKDAYS.INTL(DATE(YEAR(H4),MONTH(I4),DAY(H4)),DATE(YEAR(I4),MONTH(I4),DAY(I4)),1,LISTAFERIADOS!$B$2:$B$194)</f>
        <v>1</v>
      </c>
      <c r="N4" s="170" t="str">
        <f>CONCATENATE(HOUR(Tabela13[[#This Row],[DATA INICIO]]),":",MINUTE(Tabela13[[#This Row],[DATA INICIO]]))</f>
        <v>13:32</v>
      </c>
      <c r="O4" s="169">
        <f>IF(Tabela13[[#This Row],[TOTAL DE HORAS]]&lt;=8,0,(CONCATENATE(HOUR(Tabela13[[#This Row],[DATA INICIO]]),":",MINUTE(Tabela13[[#This Row],[DATA INICIO]])))-($G$1))</f>
        <v>0</v>
      </c>
      <c r="P4"/>
    </row>
    <row r="5" spans="1:19" ht="25.5" customHeight="1" x14ac:dyDescent="0.25">
      <c r="A5" s="44" t="s">
        <v>6</v>
      </c>
      <c r="B5" s="45" t="s">
        <v>9</v>
      </c>
      <c r="C5" s="34" t="s">
        <v>8</v>
      </c>
      <c r="D5" s="66" t="s">
        <v>1225</v>
      </c>
      <c r="E5" s="66" t="str">
        <f>CONCATENATE(Tabela13[[#This Row],[TRAMITE_SETOR]],"_Atualiz")</f>
        <v>SESEG_Atualiz</v>
      </c>
      <c r="F5" s="35" t="s">
        <v>899</v>
      </c>
      <c r="G5" s="90" t="s">
        <v>1127</v>
      </c>
      <c r="H5" s="46">
        <v>42118.839583333334</v>
      </c>
      <c r="I5" s="46">
        <v>42138.801388888889</v>
      </c>
      <c r="J5" s="45" t="s">
        <v>11</v>
      </c>
      <c r="K5" s="37">
        <f t="shared" si="0"/>
        <v>19.961805555554747</v>
      </c>
      <c r="L5" s="38">
        <f t="shared" si="1"/>
        <v>19.961805555554747</v>
      </c>
      <c r="M5" s="166">
        <f>NETWORKDAYS.INTL(DATE(YEAR(H5),MONTH(I5),DAY(H5)),DATE(YEAR(I5),MONTH(I5),DAY(I5)),1,LISTAFERIADOS!$B$2:$B$194)</f>
        <v>-7</v>
      </c>
      <c r="N5" s="170" t="str">
        <f>CONCATENATE(HOUR(Tabela13[[#This Row],[DATA INICIO]]),":",MINUTE(Tabela13[[#This Row],[DATA INICIO]]))</f>
        <v>20:9</v>
      </c>
      <c r="O5" s="169">
        <f>IF(Tabela13[[#This Row],[TOTAL DE HORAS]]&lt;=8,0,(CONCATENATE(HOUR(Tabela13[[#This Row],[DATA INICIO]]),":",MINUTE(Tabela13[[#This Row],[DATA INICIO]])))-($G$1))</f>
        <v>4.7916666666666607E-2</v>
      </c>
      <c r="P5"/>
    </row>
    <row r="6" spans="1:19" ht="25.5" customHeight="1" x14ac:dyDescent="0.25">
      <c r="A6" s="44" t="s">
        <v>6</v>
      </c>
      <c r="B6" s="45" t="s">
        <v>9</v>
      </c>
      <c r="C6" s="34" t="s">
        <v>8</v>
      </c>
      <c r="D6" s="66" t="s">
        <v>1226</v>
      </c>
      <c r="E6" s="66" t="str">
        <f>CONCATENATE(Tabela13[[#This Row],[TRAMITE_SETOR]],"_Atualiz")</f>
        <v>CIP_Atualiz</v>
      </c>
      <c r="F6" s="35" t="s">
        <v>885</v>
      </c>
      <c r="G6" s="90" t="s">
        <v>1127</v>
      </c>
      <c r="H6" s="46">
        <v>42138.801388888889</v>
      </c>
      <c r="I6" s="46">
        <v>42143.670138888891</v>
      </c>
      <c r="J6" s="45" t="s">
        <v>12</v>
      </c>
      <c r="K6" s="37">
        <f t="shared" si="0"/>
        <v>4.8687500000014552</v>
      </c>
      <c r="L6" s="38">
        <f t="shared" si="1"/>
        <v>4.8687500000014552</v>
      </c>
      <c r="M6" s="166">
        <f>NETWORKDAYS.INTL(DATE(YEAR(H6),MONTH(I6),DAY(H6)),DATE(YEAR(I6),MONTH(I6),DAY(I6)),1,LISTAFERIADOS!$B$2:$B$194)</f>
        <v>4</v>
      </c>
      <c r="N6" s="170" t="str">
        <f>CONCATENATE(HOUR(Tabela13[[#This Row],[DATA INICIO]]),":",MINUTE(Tabela13[[#This Row],[DATA INICIO]]))</f>
        <v>19:14</v>
      </c>
      <c r="O6" s="169">
        <f>IF(Tabela13[[#This Row],[TOTAL DE HORAS]]&lt;=8,0,(CONCATENATE(HOUR(Tabela13[[#This Row],[DATA INICIO]]),":",MINUTE(Tabela13[[#This Row],[DATA INICIO]])))-($G$1))</f>
        <v>0</v>
      </c>
      <c r="P6"/>
    </row>
    <row r="7" spans="1:19" ht="25.5" customHeight="1" x14ac:dyDescent="0.25">
      <c r="A7" s="44" t="s">
        <v>6</v>
      </c>
      <c r="B7" s="45" t="s">
        <v>9</v>
      </c>
      <c r="C7" s="34" t="s">
        <v>8</v>
      </c>
      <c r="D7" s="66" t="s">
        <v>1225</v>
      </c>
      <c r="E7" s="66" t="str">
        <f>CONCATENATE(Tabela13[[#This Row],[TRAMITE_SETOR]],"_Atualiz")</f>
        <v>SESEG_Atualiz</v>
      </c>
      <c r="F7" s="35" t="s">
        <v>899</v>
      </c>
      <c r="G7" s="90" t="s">
        <v>1127</v>
      </c>
      <c r="H7" s="46">
        <v>42143.670138888891</v>
      </c>
      <c r="I7" s="46">
        <v>42145.717361111114</v>
      </c>
      <c r="J7" s="45" t="s">
        <v>13</v>
      </c>
      <c r="K7" s="37">
        <f t="shared" si="0"/>
        <v>2.047222222223354</v>
      </c>
      <c r="L7" s="38">
        <f t="shared" si="1"/>
        <v>2.047222222223354</v>
      </c>
      <c r="M7" s="166">
        <f>NETWORKDAYS.INTL(DATE(YEAR(H7),MONTH(I7),DAY(H7)),DATE(YEAR(I7),MONTH(I7),DAY(I7)),1,LISTAFERIADOS!$B$2:$B$194)</f>
        <v>3</v>
      </c>
      <c r="N7" s="170" t="str">
        <f>CONCATENATE(HOUR(Tabela13[[#This Row],[DATA INICIO]]),":",MINUTE(Tabela13[[#This Row],[DATA INICIO]]))</f>
        <v>16:5</v>
      </c>
      <c r="O7" s="169">
        <f>IF(Tabela13[[#This Row],[TOTAL DE HORAS]]&lt;=8,0,(CONCATENATE(HOUR(Tabela13[[#This Row],[DATA INICIO]]),":",MINUTE(Tabela13[[#This Row],[DATA INICIO]])))-($G$1))</f>
        <v>0</v>
      </c>
      <c r="P7"/>
    </row>
    <row r="8" spans="1:19" ht="25.5" hidden="1" customHeight="1" x14ac:dyDescent="0.25">
      <c r="A8" s="44" t="s">
        <v>6</v>
      </c>
      <c r="B8" s="45" t="s">
        <v>9</v>
      </c>
      <c r="C8" s="34" t="s">
        <v>8</v>
      </c>
      <c r="D8" s="66" t="s">
        <v>1223</v>
      </c>
      <c r="E8" s="66" t="str">
        <f>CONCATENATE(Tabela13[[#This Row],[TRAMITE_SETOR]],"_Atualiz")</f>
        <v>041ZE_Atualiz</v>
      </c>
      <c r="F8" s="35" t="s">
        <v>907</v>
      </c>
      <c r="G8" s="35"/>
      <c r="H8" s="46">
        <v>42145.717361111114</v>
      </c>
      <c r="I8" s="46">
        <v>42149.511111111111</v>
      </c>
      <c r="J8" s="45" t="s">
        <v>14</v>
      </c>
      <c r="K8" s="37">
        <f t="shared" si="0"/>
        <v>3.7937499999970896</v>
      </c>
      <c r="L8" s="38">
        <f t="shared" si="1"/>
        <v>3.7937499999970896</v>
      </c>
      <c r="M8" s="166">
        <f>NETWORKDAYS.INTL(DATE(YEAR(H8),MONTH(I8),DAY(H8)),DATE(YEAR(I8),MONTH(I8),DAY(I8)),1,LISTAFERIADOS!$B$2:$B$194)</f>
        <v>3</v>
      </c>
      <c r="N8" s="170" t="str">
        <f>CONCATENATE(HOUR(Tabela13[[#This Row],[DATA INICIO]]),":",MINUTE(Tabela13[[#This Row],[DATA INICIO]]))</f>
        <v>17:13</v>
      </c>
      <c r="O8" s="175" t="str">
        <f>CONCATENATE(HOUR(Tabela13[[#This Row],[DATA FIM]]),":",MINUTE(Tabela13[[#This Row],[DATA FIM]]))</f>
        <v>12:16</v>
      </c>
      <c r="P8"/>
    </row>
    <row r="9" spans="1:19" ht="25.5" customHeight="1" x14ac:dyDescent="0.25">
      <c r="A9" s="44" t="s">
        <v>6</v>
      </c>
      <c r="B9" s="45" t="s">
        <v>9</v>
      </c>
      <c r="C9" s="34" t="s">
        <v>8</v>
      </c>
      <c r="D9" s="66" t="s">
        <v>1225</v>
      </c>
      <c r="E9" s="66" t="str">
        <f>CONCATENATE(Tabela13[[#This Row],[TRAMITE_SETOR]],"_Atualiz")</f>
        <v>SESEG_Atualiz</v>
      </c>
      <c r="F9" s="35" t="s">
        <v>899</v>
      </c>
      <c r="G9" s="90" t="s">
        <v>1127</v>
      </c>
      <c r="H9" s="46">
        <v>42149.511111111111</v>
      </c>
      <c r="I9" s="46">
        <v>42158.679166666669</v>
      </c>
      <c r="J9" s="45" t="s">
        <v>15</v>
      </c>
      <c r="K9" s="37">
        <f t="shared" si="0"/>
        <v>9.1680555555576575</v>
      </c>
      <c r="L9" s="38">
        <f t="shared" si="1"/>
        <v>9.1680555555576575</v>
      </c>
      <c r="M9" s="166">
        <f>NETWORKDAYS.INTL(DATE(YEAR(H9),MONTH(I9),DAY(H9)),DATE(YEAR(I9),MONTH(I9),DAY(I9)),1,LISTAFERIADOS!$B$2:$B$194)</f>
        <v>-16</v>
      </c>
      <c r="N9" s="170" t="str">
        <f>CONCATENATE(HOUR(Tabela13[[#This Row],[DATA INICIO]]),":",MINUTE(Tabela13[[#This Row],[DATA INICIO]]))</f>
        <v>12:16</v>
      </c>
      <c r="O9" s="175" t="str">
        <f>CONCATENATE(HOUR(Tabela13[[#This Row],[DATA FIM]]),":",MINUTE(Tabela13[[#This Row],[DATA FIM]]))</f>
        <v>16:18</v>
      </c>
      <c r="P9"/>
    </row>
    <row r="10" spans="1:19" ht="25.5" customHeight="1" x14ac:dyDescent="0.25">
      <c r="A10" s="44" t="s">
        <v>6</v>
      </c>
      <c r="B10" s="45" t="s">
        <v>9</v>
      </c>
      <c r="C10" s="34" t="s">
        <v>8</v>
      </c>
      <c r="D10" s="66" t="s">
        <v>1226</v>
      </c>
      <c r="E10" s="66" t="str">
        <f>CONCATENATE(Tabela13[[#This Row],[TRAMITE_SETOR]],"_Atualiz")</f>
        <v>CIP_Atualiz</v>
      </c>
      <c r="F10" s="35" t="s">
        <v>885</v>
      </c>
      <c r="G10" s="90" t="s">
        <v>1127</v>
      </c>
      <c r="H10" s="46">
        <v>42158.679166666669</v>
      </c>
      <c r="I10" s="46">
        <v>42163.584027777775</v>
      </c>
      <c r="J10" s="45" t="s">
        <v>16</v>
      </c>
      <c r="K10" s="37">
        <f t="shared" si="0"/>
        <v>4.9048611111065838</v>
      </c>
      <c r="L10" s="38">
        <f t="shared" si="1"/>
        <v>4.9048611111065838</v>
      </c>
      <c r="M10" s="166">
        <f>NETWORKDAYS.INTL(DATE(YEAR(H10),MONTH(I10),DAY(H10)),DATE(YEAR(I10),MONTH(I10),DAY(I10)),1,LISTAFERIADOS!$B$2:$B$194)</f>
        <v>3</v>
      </c>
      <c r="N10" s="170" t="str">
        <f>CONCATENATE(HOUR(Tabela13[[#This Row],[DATA INICIO]]),":",MINUTE(Tabela13[[#This Row],[DATA INICIO]]))</f>
        <v>16:18</v>
      </c>
      <c r="O10" s="175" t="str">
        <f>CONCATENATE(HOUR(Tabela13[[#This Row],[DATA FIM]]),":",MINUTE(Tabela13[[#This Row],[DATA FIM]]))</f>
        <v>14:1</v>
      </c>
      <c r="P10"/>
    </row>
    <row r="11" spans="1:19" ht="25.5" hidden="1" customHeight="1" x14ac:dyDescent="0.25">
      <c r="A11" s="44" t="s">
        <v>6</v>
      </c>
      <c r="B11" s="45" t="s">
        <v>9</v>
      </c>
      <c r="C11" s="34" t="s">
        <v>8</v>
      </c>
      <c r="D11" s="66" t="s">
        <v>1227</v>
      </c>
      <c r="E11" s="66" t="str">
        <f>CONCATENATE(Tabela13[[#This Row],[TRAMITE_SETOR]],"_Atualiz")</f>
        <v>SECADM_Atualiz</v>
      </c>
      <c r="F11" s="35" t="s">
        <v>908</v>
      </c>
      <c r="G11" s="35"/>
      <c r="H11" s="46">
        <v>42163.584027777775</v>
      </c>
      <c r="I11" s="46">
        <v>42163.695833333331</v>
      </c>
      <c r="J11" s="45" t="s">
        <v>17</v>
      </c>
      <c r="K11" s="37">
        <f t="shared" si="0"/>
        <v>0.11180555555620231</v>
      </c>
      <c r="L11" s="38">
        <f t="shared" si="1"/>
        <v>0.11180555555620231</v>
      </c>
      <c r="M11" s="166">
        <f>NETWORKDAYS.INTL(DATE(YEAR(H11),MONTH(I11),DAY(H11)),DATE(YEAR(I11),MONTH(I11),DAY(I11)),1,LISTAFERIADOS!$B$2:$B$194)</f>
        <v>1</v>
      </c>
      <c r="N11" s="170" t="str">
        <f>CONCATENATE(HOUR(Tabela13[[#This Row],[DATA INICIO]]),":",MINUTE(Tabela13[[#This Row],[DATA INICIO]]))</f>
        <v>14:1</v>
      </c>
      <c r="O11" s="175" t="str">
        <f>CONCATENATE(HOUR(Tabela13[[#This Row],[DATA FIM]]),":",MINUTE(Tabela13[[#This Row],[DATA FIM]]))</f>
        <v>16:42</v>
      </c>
      <c r="P11"/>
    </row>
    <row r="12" spans="1:19" ht="25.5" hidden="1" customHeight="1" x14ac:dyDescent="0.25">
      <c r="A12" s="44" t="s">
        <v>6</v>
      </c>
      <c r="B12" s="45" t="s">
        <v>9</v>
      </c>
      <c r="C12" s="34" t="s">
        <v>8</v>
      </c>
      <c r="D12" s="66" t="s">
        <v>1228</v>
      </c>
      <c r="E12" s="66" t="str">
        <f>CONCATENATE(Tabela13[[#This Row],[TRAMITE_SETOR]],"_Atualiz")</f>
        <v>SPO_Atualiz</v>
      </c>
      <c r="F12" s="35" t="s">
        <v>909</v>
      </c>
      <c r="G12" s="35"/>
      <c r="H12" s="46">
        <v>42163.695833333331</v>
      </c>
      <c r="I12" s="46">
        <v>42163.852083333331</v>
      </c>
      <c r="J12" s="45" t="s">
        <v>18</v>
      </c>
      <c r="K12" s="37">
        <f t="shared" si="0"/>
        <v>0.15625</v>
      </c>
      <c r="L12" s="38">
        <f t="shared" si="1"/>
        <v>0.15625</v>
      </c>
      <c r="M12" s="166">
        <f>NETWORKDAYS.INTL(DATE(YEAR(H12),MONTH(I12),DAY(H12)),DATE(YEAR(I12),MONTH(I12),DAY(I12)),1,LISTAFERIADOS!$B$2:$B$194)</f>
        <v>1</v>
      </c>
      <c r="N12" s="170" t="str">
        <f>CONCATENATE(HOUR(Tabela13[[#This Row],[DATA INICIO]]),":",MINUTE(Tabela13[[#This Row],[DATA INICIO]]))</f>
        <v>16:42</v>
      </c>
      <c r="O12" s="175" t="str">
        <f>CONCATENATE(HOUR(Tabela13[[#This Row],[DATA FIM]]),":",MINUTE(Tabela13[[#This Row],[DATA FIM]]))</f>
        <v>20:27</v>
      </c>
      <c r="P12"/>
    </row>
    <row r="13" spans="1:19" ht="25.5" hidden="1" customHeight="1" x14ac:dyDescent="0.25">
      <c r="A13" s="44" t="s">
        <v>6</v>
      </c>
      <c r="B13" s="45" t="s">
        <v>9</v>
      </c>
      <c r="C13" s="34" t="s">
        <v>8</v>
      </c>
      <c r="D13" s="66" t="s">
        <v>1229</v>
      </c>
      <c r="E13" s="66" t="str">
        <f>CONCATENATE(Tabela13[[#This Row],[TRAMITE_SETOR]],"_Atualiz")</f>
        <v>CO_Atualiz</v>
      </c>
      <c r="F13" s="35" t="s">
        <v>910</v>
      </c>
      <c r="G13" s="35"/>
      <c r="H13" s="46">
        <v>42163.852083333331</v>
      </c>
      <c r="I13" s="46">
        <v>42164.565972222219</v>
      </c>
      <c r="J13" s="45" t="s">
        <v>19</v>
      </c>
      <c r="K13" s="37">
        <f t="shared" si="0"/>
        <v>0.71388888888759539</v>
      </c>
      <c r="L13" s="38">
        <f t="shared" si="1"/>
        <v>0.71388888888759539</v>
      </c>
      <c r="M13" s="166">
        <f>NETWORKDAYS.INTL(DATE(YEAR(H13),MONTH(I13),DAY(H13)),DATE(YEAR(I13),MONTH(I13),DAY(I13)),1,LISTAFERIADOS!$B$2:$B$194)</f>
        <v>2</v>
      </c>
      <c r="N13" s="170" t="str">
        <f>CONCATENATE(HOUR(Tabela13[[#This Row],[DATA INICIO]]),":",MINUTE(Tabela13[[#This Row],[DATA INICIO]]))</f>
        <v>20:27</v>
      </c>
      <c r="O13" s="175" t="str">
        <f>CONCATENATE(HOUR(Tabela13[[#This Row],[DATA FIM]]),":",MINUTE(Tabela13[[#This Row],[DATA FIM]]))</f>
        <v>13:35</v>
      </c>
      <c r="P13"/>
    </row>
    <row r="14" spans="1:19" ht="25.5" hidden="1" customHeight="1" x14ac:dyDescent="0.25">
      <c r="A14" s="44" t="s">
        <v>6</v>
      </c>
      <c r="B14" s="45" t="s">
        <v>9</v>
      </c>
      <c r="C14" s="34" t="s">
        <v>8</v>
      </c>
      <c r="D14" s="66" t="s">
        <v>1230</v>
      </c>
      <c r="E14" s="66" t="str">
        <f>CONCATENATE(Tabela13[[#This Row],[TRAMITE_SETOR]],"_Atualiz")</f>
        <v>SECOFC_Atualiz</v>
      </c>
      <c r="F14" s="35" t="s">
        <v>911</v>
      </c>
      <c r="G14" s="35"/>
      <c r="H14" s="46">
        <v>42164.565972222219</v>
      </c>
      <c r="I14" s="46">
        <v>42164.632638888892</v>
      </c>
      <c r="J14" s="45" t="s">
        <v>20</v>
      </c>
      <c r="K14" s="37">
        <f t="shared" si="0"/>
        <v>6.6666666672972497E-2</v>
      </c>
      <c r="L14" s="38">
        <f t="shared" si="1"/>
        <v>6.6666666672972497E-2</v>
      </c>
      <c r="M14" s="166">
        <f>NETWORKDAYS.INTL(DATE(YEAR(H14),MONTH(I14),DAY(H14)),DATE(YEAR(I14),MONTH(I14),DAY(I14)),1,LISTAFERIADOS!$B$2:$B$194)</f>
        <v>1</v>
      </c>
      <c r="N14" s="170" t="str">
        <f>CONCATENATE(HOUR(Tabela13[[#This Row],[DATA INICIO]]),":",MINUTE(Tabela13[[#This Row],[DATA INICIO]]))</f>
        <v>13:35</v>
      </c>
      <c r="O14" s="175" t="str">
        <f>CONCATENATE(HOUR(Tabela13[[#This Row],[DATA FIM]]),":",MINUTE(Tabela13[[#This Row],[DATA FIM]]))</f>
        <v>15:11</v>
      </c>
      <c r="P14"/>
    </row>
    <row r="15" spans="1:19" ht="25.5" hidden="1" customHeight="1" x14ac:dyDescent="0.25">
      <c r="A15" s="44" t="s">
        <v>6</v>
      </c>
      <c r="B15" s="45" t="s">
        <v>9</v>
      </c>
      <c r="C15" s="34" t="s">
        <v>8</v>
      </c>
      <c r="D15" s="66" t="s">
        <v>1231</v>
      </c>
      <c r="E15" s="66" t="str">
        <f>CONCATENATE(Tabela13[[#This Row],[TRAMITE_SETOR]],"_Atualiz")</f>
        <v>CLC_Atualiz</v>
      </c>
      <c r="F15" s="35" t="s">
        <v>912</v>
      </c>
      <c r="G15" s="35"/>
      <c r="H15" s="46">
        <v>42164.632638888892</v>
      </c>
      <c r="I15" s="46">
        <v>42164.70416666667</v>
      </c>
      <c r="J15" s="45" t="s">
        <v>21</v>
      </c>
      <c r="K15" s="37">
        <f t="shared" si="0"/>
        <v>7.1527777778101154E-2</v>
      </c>
      <c r="L15" s="38">
        <f t="shared" si="1"/>
        <v>7.1527777778101154E-2</v>
      </c>
      <c r="M15" s="166">
        <f>NETWORKDAYS.INTL(DATE(YEAR(H15),MONTH(I15),DAY(H15)),DATE(YEAR(I15),MONTH(I15),DAY(I15)),1,LISTAFERIADOS!$B$2:$B$194)</f>
        <v>1</v>
      </c>
      <c r="N15" s="170" t="str">
        <f>CONCATENATE(HOUR(Tabela13[[#This Row],[DATA INICIO]]),":",MINUTE(Tabela13[[#This Row],[DATA INICIO]]))</f>
        <v>15:11</v>
      </c>
      <c r="O15" s="175" t="str">
        <f>CONCATENATE(HOUR(Tabela13[[#This Row],[DATA FIM]]),":",MINUTE(Tabela13[[#This Row],[DATA FIM]]))</f>
        <v>16:54</v>
      </c>
      <c r="P15"/>
    </row>
    <row r="16" spans="1:19" ht="25.5" hidden="1" customHeight="1" x14ac:dyDescent="0.25">
      <c r="A16" s="44" t="s">
        <v>6</v>
      </c>
      <c r="B16" s="45" t="s">
        <v>9</v>
      </c>
      <c r="C16" s="34" t="s">
        <v>8</v>
      </c>
      <c r="D16" s="66" t="s">
        <v>1232</v>
      </c>
      <c r="E16" s="66" t="str">
        <f>CONCATENATE(Tabela13[[#This Row],[TRAMITE_SETOR]],"_Atualiz")</f>
        <v>SC_Atualiz</v>
      </c>
      <c r="F16" s="35" t="s">
        <v>913</v>
      </c>
      <c r="G16" s="35"/>
      <c r="H16" s="46">
        <v>42164.70416666667</v>
      </c>
      <c r="I16" s="46">
        <v>42170.758333333331</v>
      </c>
      <c r="J16" s="45" t="s">
        <v>22</v>
      </c>
      <c r="K16" s="37">
        <f t="shared" si="0"/>
        <v>6.054166666661331</v>
      </c>
      <c r="L16" s="38">
        <f t="shared" si="1"/>
        <v>6.054166666661331</v>
      </c>
      <c r="M16" s="166">
        <f>NETWORKDAYS.INTL(DATE(YEAR(H16),MONTH(I16),DAY(H16)),DATE(YEAR(I16),MONTH(I16),DAY(I16)),1,LISTAFERIADOS!$B$2:$B$194)</f>
        <v>5</v>
      </c>
      <c r="N16" s="170" t="str">
        <f>CONCATENATE(HOUR(Tabela13[[#This Row],[DATA INICIO]]),":",MINUTE(Tabela13[[#This Row],[DATA INICIO]]))</f>
        <v>16:54</v>
      </c>
      <c r="O16" s="175" t="str">
        <f>CONCATENATE(HOUR(Tabela13[[#This Row],[DATA FIM]]),":",MINUTE(Tabela13[[#This Row],[DATA FIM]]))</f>
        <v>18:12</v>
      </c>
      <c r="P16"/>
    </row>
    <row r="17" spans="1:18" ht="25.5" hidden="1" customHeight="1" x14ac:dyDescent="0.25">
      <c r="A17" s="44" t="s">
        <v>6</v>
      </c>
      <c r="B17" s="45" t="s">
        <v>9</v>
      </c>
      <c r="C17" s="34" t="s">
        <v>8</v>
      </c>
      <c r="D17" s="66" t="s">
        <v>1231</v>
      </c>
      <c r="E17" s="66" t="str">
        <f>CONCATENATE(Tabela13[[#This Row],[TRAMITE_SETOR]],"_Atualiz")</f>
        <v>CLC_Atualiz</v>
      </c>
      <c r="F17" s="35" t="s">
        <v>912</v>
      </c>
      <c r="G17" s="35"/>
      <c r="H17" s="46">
        <v>42170.758333333331</v>
      </c>
      <c r="I17" s="46">
        <v>42171.644444444442</v>
      </c>
      <c r="J17" s="45" t="s">
        <v>23</v>
      </c>
      <c r="K17" s="37">
        <f t="shared" si="0"/>
        <v>0.88611111111094942</v>
      </c>
      <c r="L17" s="38">
        <f t="shared" si="1"/>
        <v>0.88611111111094942</v>
      </c>
      <c r="M17" s="166">
        <f>NETWORKDAYS.INTL(DATE(YEAR(H17),MONTH(I17),DAY(H17)),DATE(YEAR(I17),MONTH(I17),DAY(I17)),1,LISTAFERIADOS!$B$2:$B$194)</f>
        <v>2</v>
      </c>
      <c r="N17" s="170" t="str">
        <f>CONCATENATE(HOUR(Tabela13[[#This Row],[DATA INICIO]]),":",MINUTE(Tabela13[[#This Row],[DATA INICIO]]))</f>
        <v>18:12</v>
      </c>
      <c r="O17" s="175" t="str">
        <f>CONCATENATE(HOUR(Tabela13[[#This Row],[DATA FIM]]),":",MINUTE(Tabela13[[#This Row],[DATA FIM]]))</f>
        <v>15:28</v>
      </c>
      <c r="P17"/>
    </row>
    <row r="18" spans="1:18" ht="25.5" hidden="1" customHeight="1" x14ac:dyDescent="0.25">
      <c r="A18" s="44" t="s">
        <v>6</v>
      </c>
      <c r="B18" s="45" t="s">
        <v>9</v>
      </c>
      <c r="C18" s="34" t="s">
        <v>8</v>
      </c>
      <c r="D18" s="66" t="s">
        <v>1233</v>
      </c>
      <c r="E18" s="66" t="str">
        <f>CONCATENATE(Tabela13[[#This Row],[TRAMITE_SETOR]],"_Atualiz")</f>
        <v>SCON_Atualiz</v>
      </c>
      <c r="F18" s="35" t="s">
        <v>914</v>
      </c>
      <c r="G18" s="35"/>
      <c r="H18" s="46">
        <v>42171.644444444442</v>
      </c>
      <c r="I18" s="46">
        <v>42172.765972222223</v>
      </c>
      <c r="J18" s="45" t="s">
        <v>24</v>
      </c>
      <c r="K18" s="37">
        <f t="shared" si="0"/>
        <v>1.1215277777810115</v>
      </c>
      <c r="L18" s="38">
        <f t="shared" si="1"/>
        <v>1.1215277777810115</v>
      </c>
      <c r="M18" s="166">
        <f>NETWORKDAYS.INTL(DATE(YEAR(H18),MONTH(I18),DAY(H18)),DATE(YEAR(I18),MONTH(I18),DAY(I18)),1,LISTAFERIADOS!$B$2:$B$194)</f>
        <v>2</v>
      </c>
      <c r="N18" s="170" t="str">
        <f>CONCATENATE(HOUR(Tabela13[[#This Row],[DATA INICIO]]),":",MINUTE(Tabela13[[#This Row],[DATA INICIO]]))</f>
        <v>15:28</v>
      </c>
      <c r="O18" s="167">
        <v>0.64444444444444449</v>
      </c>
      <c r="P18" s="167">
        <v>0.79166666666666663</v>
      </c>
      <c r="Q18" s="167">
        <f>P18-O18</f>
        <v>0.14722222222222214</v>
      </c>
      <c r="R18" s="167">
        <f>Q1-P18 +R1</f>
        <v>0.20833333333333337</v>
      </c>
    </row>
    <row r="19" spans="1:18" ht="25.5" customHeight="1" x14ac:dyDescent="0.25">
      <c r="A19" s="44" t="s">
        <v>6</v>
      </c>
      <c r="B19" s="45" t="s">
        <v>9</v>
      </c>
      <c r="C19" s="34" t="s">
        <v>8</v>
      </c>
      <c r="D19" s="66" t="s">
        <v>1226</v>
      </c>
      <c r="E19" s="66" t="str">
        <f>CONCATENATE(Tabela13[[#This Row],[TRAMITE_SETOR]],"_Atualiz")</f>
        <v>CIP_Atualiz</v>
      </c>
      <c r="F19" s="35" t="s">
        <v>885</v>
      </c>
      <c r="G19" s="90" t="s">
        <v>1127</v>
      </c>
      <c r="H19" s="46">
        <v>42172.765972222223</v>
      </c>
      <c r="I19" s="46">
        <v>42173.723611111112</v>
      </c>
      <c r="J19" s="45" t="s">
        <v>25</v>
      </c>
      <c r="K19" s="37">
        <f t="shared" si="0"/>
        <v>0.95763888888905058</v>
      </c>
      <c r="L19" s="38">
        <f t="shared" si="1"/>
        <v>0.95763888888905058</v>
      </c>
      <c r="M19" s="166">
        <f>NETWORKDAYS.INTL(DATE(YEAR(H19),MONTH(I19),DAY(H19)),DATE(YEAR(I19),MONTH(I19),DAY(I19)),1,LISTAFERIADOS!$B$2:$B$194)</f>
        <v>2</v>
      </c>
      <c r="N19" s="170" t="str">
        <f>CONCATENATE(HOUR(Tabela13[[#This Row],[DATA INICIO]]),":",MINUTE(Tabela13[[#This Row],[DATA INICIO]]))</f>
        <v>18:23</v>
      </c>
      <c r="P19"/>
    </row>
    <row r="20" spans="1:18" ht="25.5" hidden="1" customHeight="1" x14ac:dyDescent="0.25">
      <c r="A20" s="44" t="s">
        <v>6</v>
      </c>
      <c r="B20" s="45" t="s">
        <v>9</v>
      </c>
      <c r="C20" s="34" t="s">
        <v>8</v>
      </c>
      <c r="D20" s="66" t="s">
        <v>1228</v>
      </c>
      <c r="E20" s="66" t="str">
        <f>CONCATENATE(Tabela13[[#This Row],[TRAMITE_SETOR]],"_Atualiz")</f>
        <v>SPO_Atualiz</v>
      </c>
      <c r="F20" s="35" t="s">
        <v>909</v>
      </c>
      <c r="G20" s="35"/>
      <c r="H20" s="46">
        <v>42173.723611111112</v>
      </c>
      <c r="I20" s="46">
        <v>42173.806944444441</v>
      </c>
      <c r="J20" s="45" t="s">
        <v>26</v>
      </c>
      <c r="K20" s="37">
        <f t="shared" si="0"/>
        <v>8.3333333328482695E-2</v>
      </c>
      <c r="L20" s="38">
        <f t="shared" si="1"/>
        <v>8.3333333328482695E-2</v>
      </c>
      <c r="M20" s="166">
        <f>NETWORKDAYS.INTL(DATE(YEAR(H20),MONTH(I20),DAY(H20)),DATE(YEAR(I20),MONTH(I20),DAY(I20)),1,LISTAFERIADOS!$B$2:$B$194)</f>
        <v>1</v>
      </c>
      <c r="N20" s="170" t="str">
        <f>CONCATENATE(HOUR(Tabela13[[#This Row],[DATA INICIO]]),":",MINUTE(Tabela13[[#This Row],[DATA INICIO]]))</f>
        <v>17:22</v>
      </c>
      <c r="P20"/>
    </row>
    <row r="21" spans="1:18" ht="25.5" hidden="1" customHeight="1" x14ac:dyDescent="0.25">
      <c r="A21" s="44" t="s">
        <v>6</v>
      </c>
      <c r="B21" s="45" t="s">
        <v>9</v>
      </c>
      <c r="C21" s="34" t="s">
        <v>8</v>
      </c>
      <c r="D21" s="66" t="s">
        <v>1229</v>
      </c>
      <c r="E21" s="66" t="str">
        <f>CONCATENATE(Tabela13[[#This Row],[TRAMITE_SETOR]],"_Atualiz")</f>
        <v>CO_Atualiz</v>
      </c>
      <c r="F21" s="35" t="s">
        <v>910</v>
      </c>
      <c r="G21" s="35"/>
      <c r="H21" s="46">
        <v>42173.806944444441</v>
      </c>
      <c r="I21" s="46">
        <v>42174.541666666664</v>
      </c>
      <c r="J21" s="45" t="s">
        <v>27</v>
      </c>
      <c r="K21" s="37">
        <f t="shared" si="0"/>
        <v>0.73472222222335404</v>
      </c>
      <c r="L21" s="38">
        <f t="shared" si="1"/>
        <v>0.73472222222335404</v>
      </c>
      <c r="M21" s="166">
        <f>NETWORKDAYS.INTL(DATE(YEAR(H21),MONTH(I21),DAY(H21)),DATE(YEAR(I21),MONTH(I21),DAY(I21)),1,LISTAFERIADOS!$B$2:$B$194)</f>
        <v>2</v>
      </c>
      <c r="N21" s="170" t="str">
        <f>CONCATENATE(HOUR(Tabela13[[#This Row],[DATA INICIO]]),":",MINUTE(Tabela13[[#This Row],[DATA INICIO]]))</f>
        <v>19:22</v>
      </c>
      <c r="P21"/>
    </row>
    <row r="22" spans="1:18" ht="25.5" hidden="1" customHeight="1" x14ac:dyDescent="0.25">
      <c r="A22" s="44" t="s">
        <v>6</v>
      </c>
      <c r="B22" s="45" t="s">
        <v>9</v>
      </c>
      <c r="C22" s="34" t="s">
        <v>8</v>
      </c>
      <c r="D22" s="66" t="s">
        <v>1230</v>
      </c>
      <c r="E22" s="66" t="str">
        <f>CONCATENATE(Tabela13[[#This Row],[TRAMITE_SETOR]],"_Atualiz")</f>
        <v>SECOFC_Atualiz</v>
      </c>
      <c r="F22" s="35" t="s">
        <v>911</v>
      </c>
      <c r="G22" s="35"/>
      <c r="H22" s="46">
        <v>42174.541666666664</v>
      </c>
      <c r="I22" s="46">
        <v>42174.590277777781</v>
      </c>
      <c r="J22" s="45" t="s">
        <v>20</v>
      </c>
      <c r="K22" s="37">
        <f t="shared" si="0"/>
        <v>4.8611111116770189E-2</v>
      </c>
      <c r="L22" s="38">
        <f t="shared" si="1"/>
        <v>4.8611111116770189E-2</v>
      </c>
      <c r="M22" s="166">
        <f>NETWORKDAYS.INTL(DATE(YEAR(H22),MONTH(I22),DAY(H22)),DATE(YEAR(I22),MONTH(I22),DAY(I22)),1,LISTAFERIADOS!$B$2:$B$194)</f>
        <v>1</v>
      </c>
      <c r="N22" s="170" t="str">
        <f>CONCATENATE(HOUR(Tabela13[[#This Row],[DATA INICIO]]),":",MINUTE(Tabela13[[#This Row],[DATA INICIO]]))</f>
        <v>13:0</v>
      </c>
      <c r="P22"/>
    </row>
    <row r="23" spans="1:18" ht="25.5" hidden="1" customHeight="1" x14ac:dyDescent="0.25">
      <c r="A23" s="44" t="s">
        <v>6</v>
      </c>
      <c r="B23" s="45" t="s">
        <v>9</v>
      </c>
      <c r="C23" s="34" t="s">
        <v>8</v>
      </c>
      <c r="D23" s="66" t="s">
        <v>1231</v>
      </c>
      <c r="E23" s="66" t="str">
        <f>CONCATENATE(Tabela13[[#This Row],[TRAMITE_SETOR]],"_Atualiz")</f>
        <v>CLC_Atualiz</v>
      </c>
      <c r="F23" s="35" t="s">
        <v>912</v>
      </c>
      <c r="G23" s="35"/>
      <c r="H23" s="46">
        <v>42174.590277777781</v>
      </c>
      <c r="I23" s="46">
        <v>42174.665972222225</v>
      </c>
      <c r="J23" s="45" t="s">
        <v>21</v>
      </c>
      <c r="K23" s="37">
        <f t="shared" si="0"/>
        <v>7.5694444443797693E-2</v>
      </c>
      <c r="L23" s="38">
        <f t="shared" si="1"/>
        <v>7.5694444443797693E-2</v>
      </c>
      <c r="M23" s="166">
        <f>NETWORKDAYS.INTL(DATE(YEAR(H23),MONTH(I23),DAY(H23)),DATE(YEAR(I23),MONTH(I23),DAY(I23)),1,LISTAFERIADOS!$B$2:$B$194)</f>
        <v>1</v>
      </c>
      <c r="N23" s="170" t="str">
        <f>CONCATENATE(HOUR(Tabela13[[#This Row],[DATA INICIO]]),":",MINUTE(Tabela13[[#This Row],[DATA INICIO]]))</f>
        <v>14:10</v>
      </c>
      <c r="P23"/>
    </row>
    <row r="24" spans="1:18" ht="25.5" hidden="1" customHeight="1" x14ac:dyDescent="0.25">
      <c r="A24" s="44" t="s">
        <v>6</v>
      </c>
      <c r="B24" s="45" t="s">
        <v>9</v>
      </c>
      <c r="C24" s="34" t="s">
        <v>8</v>
      </c>
      <c r="D24" s="66" t="s">
        <v>1232</v>
      </c>
      <c r="E24" s="66" t="str">
        <f>CONCATENATE(Tabela13[[#This Row],[TRAMITE_SETOR]],"_Atualiz")</f>
        <v>SC_Atualiz</v>
      </c>
      <c r="F24" s="35" t="s">
        <v>913</v>
      </c>
      <c r="G24" s="35"/>
      <c r="H24" s="46">
        <v>42174.665972222225</v>
      </c>
      <c r="I24" s="46">
        <v>42186.616666666669</v>
      </c>
      <c r="J24" s="45" t="s">
        <v>28</v>
      </c>
      <c r="K24" s="37">
        <f t="shared" si="0"/>
        <v>11.950694444443798</v>
      </c>
      <c r="L24" s="38">
        <f t="shared" si="1"/>
        <v>11.950694444443798</v>
      </c>
      <c r="M24" s="166">
        <f>NETWORKDAYS.INTL(DATE(YEAR(H24),MONTH(I24),DAY(H24)),DATE(YEAR(I24),MONTH(I24),DAY(I24)),1,LISTAFERIADOS!$B$2:$B$194)</f>
        <v>-13</v>
      </c>
      <c r="N24" s="170" t="str">
        <f>CONCATENATE(HOUR(Tabela13[[#This Row],[DATA INICIO]]),":",MINUTE(Tabela13[[#This Row],[DATA INICIO]]))</f>
        <v>15:59</v>
      </c>
      <c r="P24"/>
    </row>
    <row r="25" spans="1:18" ht="25.5" hidden="1" customHeight="1" x14ac:dyDescent="0.25">
      <c r="A25" s="44" t="s">
        <v>6</v>
      </c>
      <c r="B25" s="45" t="s">
        <v>9</v>
      </c>
      <c r="C25" s="34" t="s">
        <v>8</v>
      </c>
      <c r="D25" s="66" t="s">
        <v>1231</v>
      </c>
      <c r="E25" s="66" t="str">
        <f>CONCATENATE(Tabela13[[#This Row],[TRAMITE_SETOR]],"_Atualiz")</f>
        <v>CLC_Atualiz</v>
      </c>
      <c r="F25" s="35" t="s">
        <v>912</v>
      </c>
      <c r="G25" s="35"/>
      <c r="H25" s="46">
        <v>42186.616666666669</v>
      </c>
      <c r="I25" s="46">
        <v>42186.783333333333</v>
      </c>
      <c r="J25" s="45" t="s">
        <v>29</v>
      </c>
      <c r="K25" s="37">
        <f t="shared" si="0"/>
        <v>0.16666666666424135</v>
      </c>
      <c r="L25" s="38">
        <f t="shared" si="1"/>
        <v>0.16666666666424135</v>
      </c>
      <c r="M25" s="166">
        <f>NETWORKDAYS.INTL(DATE(YEAR(H25),MONTH(I25),DAY(H25)),DATE(YEAR(I25),MONTH(I25),DAY(I25)),1,LISTAFERIADOS!$B$2:$B$194)</f>
        <v>1</v>
      </c>
      <c r="N25" s="170" t="str">
        <f>CONCATENATE(HOUR(Tabela13[[#This Row],[DATA INICIO]]),":",MINUTE(Tabela13[[#This Row],[DATA INICIO]]))</f>
        <v>14:48</v>
      </c>
      <c r="P25"/>
    </row>
    <row r="26" spans="1:18" ht="25.5" hidden="1" customHeight="1" x14ac:dyDescent="0.25">
      <c r="A26" s="44" t="s">
        <v>6</v>
      </c>
      <c r="B26" s="45" t="s">
        <v>9</v>
      </c>
      <c r="C26" s="34" t="s">
        <v>8</v>
      </c>
      <c r="D26" s="66" t="s">
        <v>1233</v>
      </c>
      <c r="E26" s="66" t="str">
        <f>CONCATENATE(Tabela13[[#This Row],[TRAMITE_SETOR]],"_Atualiz")</f>
        <v>SCON_Atualiz</v>
      </c>
      <c r="F26" s="35" t="s">
        <v>914</v>
      </c>
      <c r="G26" s="35"/>
      <c r="H26" s="46">
        <v>42186.783333333333</v>
      </c>
      <c r="I26" s="46">
        <v>42193.611111111109</v>
      </c>
      <c r="J26" s="45" t="s">
        <v>30</v>
      </c>
      <c r="K26" s="37">
        <f t="shared" si="0"/>
        <v>6.827777777776646</v>
      </c>
      <c r="L26" s="38">
        <f t="shared" si="1"/>
        <v>6.827777777776646</v>
      </c>
      <c r="M26" s="166">
        <f>NETWORKDAYS.INTL(DATE(YEAR(H26),MONTH(I26),DAY(H26)),DATE(YEAR(I26),MONTH(I26),DAY(I26)),1,LISTAFERIADOS!$B$2:$B$194)</f>
        <v>6</v>
      </c>
      <c r="N26" s="170" t="str">
        <f>CONCATENATE(HOUR(Tabela13[[#This Row],[DATA INICIO]]),":",MINUTE(Tabela13[[#This Row],[DATA INICIO]]))</f>
        <v>18:48</v>
      </c>
      <c r="P26"/>
    </row>
    <row r="27" spans="1:18" ht="25.5" hidden="1" customHeight="1" x14ac:dyDescent="0.25">
      <c r="A27" s="44" t="s">
        <v>6</v>
      </c>
      <c r="B27" s="45" t="s">
        <v>9</v>
      </c>
      <c r="C27" s="34" t="s">
        <v>8</v>
      </c>
      <c r="D27" s="66" t="s">
        <v>1231</v>
      </c>
      <c r="E27" s="66" t="str">
        <f>CONCATENATE(Tabela13[[#This Row],[TRAMITE_SETOR]],"_Atualiz")</f>
        <v>CLC_Atualiz</v>
      </c>
      <c r="F27" s="35" t="s">
        <v>912</v>
      </c>
      <c r="G27" s="35"/>
      <c r="H27" s="46">
        <v>42193.611111111109</v>
      </c>
      <c r="I27" s="46">
        <v>42194.566666666666</v>
      </c>
      <c r="J27" s="45" t="s">
        <v>31</v>
      </c>
      <c r="K27" s="37">
        <f t="shared" si="0"/>
        <v>0.95555555555620231</v>
      </c>
      <c r="L27" s="38">
        <f t="shared" si="1"/>
        <v>0.95555555555620231</v>
      </c>
      <c r="M27" s="166">
        <f>NETWORKDAYS.INTL(DATE(YEAR(H27),MONTH(I27),DAY(H27)),DATE(YEAR(I27),MONTH(I27),DAY(I27)),1,LISTAFERIADOS!$B$2:$B$194)</f>
        <v>2</v>
      </c>
      <c r="N27" s="170" t="str">
        <f>CONCATENATE(HOUR(Tabela13[[#This Row],[DATA INICIO]]),":",MINUTE(Tabela13[[#This Row],[DATA INICIO]]))</f>
        <v>14:40</v>
      </c>
      <c r="P27"/>
    </row>
    <row r="28" spans="1:18" ht="25.5" hidden="1" customHeight="1" x14ac:dyDescent="0.25">
      <c r="A28" s="44" t="s">
        <v>6</v>
      </c>
      <c r="B28" s="45" t="s">
        <v>9</v>
      </c>
      <c r="C28" s="34" t="s">
        <v>8</v>
      </c>
      <c r="D28" s="66" t="s">
        <v>1227</v>
      </c>
      <c r="E28" s="66" t="str">
        <f>CONCATENATE(Tabela13[[#This Row],[TRAMITE_SETOR]],"_Atualiz")</f>
        <v>SECADM_Atualiz</v>
      </c>
      <c r="F28" s="35" t="s">
        <v>908</v>
      </c>
      <c r="G28" s="35"/>
      <c r="H28" s="46">
        <v>42194.566666666666</v>
      </c>
      <c r="I28" s="46">
        <v>42194.676388888889</v>
      </c>
      <c r="J28" s="45" t="s">
        <v>32</v>
      </c>
      <c r="K28" s="37">
        <f t="shared" si="0"/>
        <v>0.10972222222335404</v>
      </c>
      <c r="L28" s="38">
        <f t="shared" si="1"/>
        <v>0.10972222222335404</v>
      </c>
      <c r="M28" s="166">
        <f>NETWORKDAYS.INTL(DATE(YEAR(H28),MONTH(I28),DAY(H28)),DATE(YEAR(I28),MONTH(I28),DAY(I28)),1,LISTAFERIADOS!$B$2:$B$194)</f>
        <v>1</v>
      </c>
      <c r="N28" s="170" t="str">
        <f>CONCATENATE(HOUR(Tabela13[[#This Row],[DATA INICIO]]),":",MINUTE(Tabela13[[#This Row],[DATA INICIO]]))</f>
        <v>13:36</v>
      </c>
      <c r="P28"/>
    </row>
    <row r="29" spans="1:18" ht="25.5" hidden="1" customHeight="1" x14ac:dyDescent="0.25">
      <c r="A29" s="44" t="s">
        <v>6</v>
      </c>
      <c r="B29" s="45" t="s">
        <v>9</v>
      </c>
      <c r="C29" s="34" t="s">
        <v>8</v>
      </c>
      <c r="D29" s="66" t="s">
        <v>1233</v>
      </c>
      <c r="E29" s="66" t="str">
        <f>CONCATENATE(Tabela13[[#This Row],[TRAMITE_SETOR]],"_Atualiz")</f>
        <v>SCON_Atualiz</v>
      </c>
      <c r="F29" s="35" t="s">
        <v>914</v>
      </c>
      <c r="G29" s="35"/>
      <c r="H29" s="46">
        <v>42194.676388888889</v>
      </c>
      <c r="I29" s="46">
        <v>42195.614583333336</v>
      </c>
      <c r="J29" s="45" t="s">
        <v>33</v>
      </c>
      <c r="K29" s="37">
        <f t="shared" si="0"/>
        <v>0.93819444444670808</v>
      </c>
      <c r="L29" s="38">
        <f t="shared" si="1"/>
        <v>0.93819444444670808</v>
      </c>
      <c r="M29" s="166">
        <f>NETWORKDAYS.INTL(DATE(YEAR(H29),MONTH(I29),DAY(H29)),DATE(YEAR(I29),MONTH(I29),DAY(I29)),1,LISTAFERIADOS!$B$2:$B$194)</f>
        <v>2</v>
      </c>
      <c r="N29" s="170" t="str">
        <f>CONCATENATE(HOUR(Tabela13[[#This Row],[DATA INICIO]]),":",MINUTE(Tabela13[[#This Row],[DATA INICIO]]))</f>
        <v>16:14</v>
      </c>
      <c r="P29"/>
    </row>
    <row r="30" spans="1:18" ht="25.5" hidden="1" customHeight="1" x14ac:dyDescent="0.25">
      <c r="A30" s="44" t="s">
        <v>6</v>
      </c>
      <c r="B30" s="45" t="s">
        <v>9</v>
      </c>
      <c r="C30" s="34" t="s">
        <v>8</v>
      </c>
      <c r="D30" s="66" t="s">
        <v>1227</v>
      </c>
      <c r="E30" s="66" t="str">
        <f>CONCATENATE(Tabela13[[#This Row],[TRAMITE_SETOR]],"_Atualiz")</f>
        <v>SECADM_Atualiz</v>
      </c>
      <c r="F30" s="35" t="s">
        <v>908</v>
      </c>
      <c r="G30" s="35"/>
      <c r="H30" s="46">
        <v>42195.614583333336</v>
      </c>
      <c r="I30" s="46">
        <v>42195.734027777777</v>
      </c>
      <c r="J30" s="45" t="s">
        <v>33</v>
      </c>
      <c r="K30" s="37">
        <f t="shared" si="0"/>
        <v>0.11944444444088731</v>
      </c>
      <c r="L30" s="38">
        <f t="shared" si="1"/>
        <v>0.11944444444088731</v>
      </c>
      <c r="M30" s="166">
        <f>NETWORKDAYS.INTL(DATE(YEAR(H30),MONTH(I30),DAY(H30)),DATE(YEAR(I30),MONTH(I30),DAY(I30)),1,LISTAFERIADOS!$B$2:$B$194)</f>
        <v>1</v>
      </c>
      <c r="N30" s="170" t="str">
        <f>CONCATENATE(HOUR(Tabela13[[#This Row],[DATA INICIO]]),":",MINUTE(Tabela13[[#This Row],[DATA INICIO]]))</f>
        <v>14:45</v>
      </c>
      <c r="P30"/>
    </row>
    <row r="31" spans="1:18" ht="25.5" hidden="1" customHeight="1" x14ac:dyDescent="0.25">
      <c r="A31" s="44" t="s">
        <v>6</v>
      </c>
      <c r="B31" s="45" t="s">
        <v>9</v>
      </c>
      <c r="C31" s="34" t="s">
        <v>8</v>
      </c>
      <c r="D31" s="66" t="s">
        <v>1234</v>
      </c>
      <c r="E31" s="66" t="str">
        <f>CONCATENATE(Tabela13[[#This Row],[TRAMITE_SETOR]],"_Atualiz")</f>
        <v>CPL_Atualiz</v>
      </c>
      <c r="F31" s="35" t="s">
        <v>915</v>
      </c>
      <c r="G31" s="35"/>
      <c r="H31" s="46">
        <v>42195.734027777777</v>
      </c>
      <c r="I31" s="46">
        <v>42198.743055555555</v>
      </c>
      <c r="J31" s="45" t="s">
        <v>34</v>
      </c>
      <c r="K31" s="37">
        <f t="shared" si="0"/>
        <v>3.0090277777781012</v>
      </c>
      <c r="L31" s="38">
        <f t="shared" si="1"/>
        <v>3.0090277777781012</v>
      </c>
      <c r="M31" s="166">
        <f>NETWORKDAYS.INTL(DATE(YEAR(H31),MONTH(I31),DAY(H31)),DATE(YEAR(I31),MONTH(I31),DAY(I31)),1,LISTAFERIADOS!$B$2:$B$194)</f>
        <v>2</v>
      </c>
      <c r="N31" s="170" t="str">
        <f>CONCATENATE(HOUR(Tabela13[[#This Row],[DATA INICIO]]),":",MINUTE(Tabela13[[#This Row],[DATA INICIO]]))</f>
        <v>17:37</v>
      </c>
      <c r="P31"/>
    </row>
    <row r="32" spans="1:18" ht="25.5" hidden="1" customHeight="1" x14ac:dyDescent="0.25">
      <c r="A32" s="44" t="s">
        <v>6</v>
      </c>
      <c r="B32" s="45" t="s">
        <v>9</v>
      </c>
      <c r="C32" s="34" t="s">
        <v>8</v>
      </c>
      <c r="D32" s="66" t="s">
        <v>1235</v>
      </c>
      <c r="E32" s="66" t="str">
        <f>CONCATENATE(Tabela13[[#This Row],[TRAMITE_SETOR]],"_Atualiz")</f>
        <v>ASSDG_Atualiz</v>
      </c>
      <c r="F32" s="35" t="s">
        <v>916</v>
      </c>
      <c r="G32" s="35"/>
      <c r="H32" s="46">
        <v>42198.743055555555</v>
      </c>
      <c r="I32" s="46">
        <v>42198.818055555559</v>
      </c>
      <c r="J32" s="45" t="s">
        <v>35</v>
      </c>
      <c r="K32" s="37">
        <f t="shared" si="0"/>
        <v>7.5000000004365575E-2</v>
      </c>
      <c r="L32" s="38">
        <f t="shared" si="1"/>
        <v>7.5000000004365575E-2</v>
      </c>
      <c r="M32" s="166">
        <f>NETWORKDAYS.INTL(DATE(YEAR(H32),MONTH(I32),DAY(H32)),DATE(YEAR(I32),MONTH(I32),DAY(I32)),1,LISTAFERIADOS!$B$2:$B$194)</f>
        <v>1</v>
      </c>
      <c r="N32" s="170" t="str">
        <f>CONCATENATE(HOUR(Tabela13[[#This Row],[DATA INICIO]]),":",MINUTE(Tabela13[[#This Row],[DATA INICIO]]))</f>
        <v>17:50</v>
      </c>
      <c r="P32"/>
    </row>
    <row r="33" spans="1:16" ht="25.5" hidden="1" customHeight="1" x14ac:dyDescent="0.25">
      <c r="A33" s="44" t="s">
        <v>6</v>
      </c>
      <c r="B33" s="45" t="s">
        <v>9</v>
      </c>
      <c r="C33" s="34" t="s">
        <v>8</v>
      </c>
      <c r="D33" s="66" t="s">
        <v>1227</v>
      </c>
      <c r="E33" s="66" t="str">
        <f>CONCATENATE(Tabela13[[#This Row],[TRAMITE_SETOR]],"_Atualiz")</f>
        <v>SECADM_Atualiz</v>
      </c>
      <c r="F33" s="35" t="s">
        <v>908</v>
      </c>
      <c r="G33" s="35"/>
      <c r="H33" s="46">
        <v>42198.818055555559</v>
      </c>
      <c r="I33" s="46">
        <v>42199.743750000001</v>
      </c>
      <c r="J33" s="45" t="s">
        <v>36</v>
      </c>
      <c r="K33" s="37">
        <f t="shared" si="0"/>
        <v>0.9256944444423425</v>
      </c>
      <c r="L33" s="38">
        <f t="shared" si="1"/>
        <v>0.9256944444423425</v>
      </c>
      <c r="M33" s="166">
        <f>NETWORKDAYS.INTL(DATE(YEAR(H33),MONTH(I33),DAY(H33)),DATE(YEAR(I33),MONTH(I33),DAY(I33)),1,LISTAFERIADOS!$B$2:$B$194)</f>
        <v>2</v>
      </c>
      <c r="N33" s="170" t="str">
        <f>CONCATENATE(HOUR(Tabela13[[#This Row],[DATA INICIO]]),":",MINUTE(Tabela13[[#This Row],[DATA INICIO]]))</f>
        <v>19:38</v>
      </c>
      <c r="P33"/>
    </row>
    <row r="34" spans="1:16" ht="25.5" hidden="1" customHeight="1" x14ac:dyDescent="0.25">
      <c r="A34" s="44" t="s">
        <v>6</v>
      </c>
      <c r="B34" s="45" t="s">
        <v>9</v>
      </c>
      <c r="C34" s="34" t="s">
        <v>8</v>
      </c>
      <c r="D34" s="66" t="s">
        <v>1235</v>
      </c>
      <c r="E34" s="66" t="str">
        <f>CONCATENATE(Tabela13[[#This Row],[TRAMITE_SETOR]],"_Atualiz")</f>
        <v>ASSDG_Atualiz</v>
      </c>
      <c r="F34" s="35" t="s">
        <v>916</v>
      </c>
      <c r="G34" s="35"/>
      <c r="H34" s="46">
        <v>42199.743750000001</v>
      </c>
      <c r="I34" s="46">
        <v>42206.700694444444</v>
      </c>
      <c r="J34" s="45" t="s">
        <v>37</v>
      </c>
      <c r="K34" s="37">
        <f t="shared" si="0"/>
        <v>6.9569444444423425</v>
      </c>
      <c r="L34" s="38">
        <f t="shared" si="1"/>
        <v>6.9569444444423425</v>
      </c>
      <c r="M34" s="166">
        <f>NETWORKDAYS.INTL(DATE(YEAR(H34),MONTH(I34),DAY(H34)),DATE(YEAR(I34),MONTH(I34),DAY(I34)),1,LISTAFERIADOS!$B$2:$B$194)</f>
        <v>6</v>
      </c>
      <c r="N34" s="170" t="str">
        <f>CONCATENATE(HOUR(Tabela13[[#This Row],[DATA INICIO]]),":",MINUTE(Tabela13[[#This Row],[DATA INICIO]]))</f>
        <v>17:51</v>
      </c>
      <c r="P34"/>
    </row>
    <row r="35" spans="1:16" ht="25.5" hidden="1" customHeight="1" x14ac:dyDescent="0.25">
      <c r="A35" s="44" t="s">
        <v>6</v>
      </c>
      <c r="B35" s="45" t="s">
        <v>9</v>
      </c>
      <c r="C35" s="34" t="s">
        <v>8</v>
      </c>
      <c r="D35" s="66" t="s">
        <v>1224</v>
      </c>
      <c r="E35" s="66" t="str">
        <f>CONCATENATE(Tabela13[[#This Row],[TRAMITE_SETOR]],"_Atualiz")</f>
        <v>DG_Atualiz</v>
      </c>
      <c r="F35" s="35" t="s">
        <v>906</v>
      </c>
      <c r="G35" s="35"/>
      <c r="H35" s="46">
        <v>42206.700694444444</v>
      </c>
      <c r="I35" s="46">
        <v>42206.811111111114</v>
      </c>
      <c r="J35" s="45" t="s">
        <v>38</v>
      </c>
      <c r="K35" s="37">
        <f t="shared" si="0"/>
        <v>0.11041666667006211</v>
      </c>
      <c r="L35" s="38">
        <f t="shared" si="1"/>
        <v>0.11041666667006211</v>
      </c>
      <c r="M35" s="166">
        <f>NETWORKDAYS.INTL(DATE(YEAR(H35),MONTH(I35),DAY(H35)),DATE(YEAR(I35),MONTH(I35),DAY(I35)),1,LISTAFERIADOS!$B$2:$B$194)</f>
        <v>1</v>
      </c>
      <c r="N35" s="170" t="str">
        <f>CONCATENATE(HOUR(Tabela13[[#This Row],[DATA INICIO]]),":",MINUTE(Tabela13[[#This Row],[DATA INICIO]]))</f>
        <v>16:49</v>
      </c>
      <c r="P35"/>
    </row>
    <row r="36" spans="1:16" ht="25.5" hidden="1" customHeight="1" x14ac:dyDescent="0.25">
      <c r="A36" s="44" t="s">
        <v>6</v>
      </c>
      <c r="B36" s="45" t="s">
        <v>9</v>
      </c>
      <c r="C36" s="34" t="s">
        <v>8</v>
      </c>
      <c r="D36" s="66" t="s">
        <v>1229</v>
      </c>
      <c r="E36" s="66" t="str">
        <f>CONCATENATE(Tabela13[[#This Row],[TRAMITE_SETOR]],"_Atualiz")</f>
        <v>CO_Atualiz</v>
      </c>
      <c r="F36" s="35" t="s">
        <v>910</v>
      </c>
      <c r="G36" s="35"/>
      <c r="H36" s="46">
        <v>42206.811111111114</v>
      </c>
      <c r="I36" s="46">
        <v>42207.61041666667</v>
      </c>
      <c r="J36" s="45" t="s">
        <v>39</v>
      </c>
      <c r="K36" s="37">
        <f t="shared" si="0"/>
        <v>0.79930555555620231</v>
      </c>
      <c r="L36" s="38">
        <f t="shared" si="1"/>
        <v>0.79930555555620231</v>
      </c>
      <c r="M36" s="166">
        <f>NETWORKDAYS.INTL(DATE(YEAR(H36),MONTH(I36),DAY(H36)),DATE(YEAR(I36),MONTH(I36),DAY(I36)),1,LISTAFERIADOS!$B$2:$B$194)</f>
        <v>2</v>
      </c>
      <c r="N36" s="170" t="str">
        <f>CONCATENATE(HOUR(Tabela13[[#This Row],[DATA INICIO]]),":",MINUTE(Tabela13[[#This Row],[DATA INICIO]]))</f>
        <v>19:28</v>
      </c>
      <c r="P36"/>
    </row>
    <row r="37" spans="1:16" ht="25.5" hidden="1" customHeight="1" x14ac:dyDescent="0.25">
      <c r="A37" s="44" t="s">
        <v>6</v>
      </c>
      <c r="B37" s="45" t="s">
        <v>9</v>
      </c>
      <c r="C37" s="34" t="s">
        <v>8</v>
      </c>
      <c r="D37" s="66" t="s">
        <v>1236</v>
      </c>
      <c r="E37" s="66" t="str">
        <f>CONCATENATE(Tabela13[[#This Row],[TRAMITE_SETOR]],"_Atualiz")</f>
        <v>ACO_Atualiz</v>
      </c>
      <c r="F37" s="35" t="s">
        <v>917</v>
      </c>
      <c r="G37" s="35"/>
      <c r="H37" s="46">
        <v>42207.61041666667</v>
      </c>
      <c r="I37" s="46">
        <v>42208.634722222225</v>
      </c>
      <c r="J37" s="45" t="s">
        <v>40</v>
      </c>
      <c r="K37" s="37">
        <f t="shared" si="0"/>
        <v>1.0243055555547471</v>
      </c>
      <c r="L37" s="38">
        <f t="shared" si="1"/>
        <v>1.0243055555547471</v>
      </c>
      <c r="M37" s="166">
        <f>NETWORKDAYS.INTL(DATE(YEAR(H37),MONTH(I37),DAY(H37)),DATE(YEAR(I37),MONTH(I37),DAY(I37)),1,LISTAFERIADOS!$B$2:$B$194)</f>
        <v>2</v>
      </c>
      <c r="N37" s="170" t="str">
        <f>CONCATENATE(HOUR(Tabela13[[#This Row],[DATA INICIO]]),":",MINUTE(Tabela13[[#This Row],[DATA INICIO]]))</f>
        <v>14:39</v>
      </c>
      <c r="P37"/>
    </row>
    <row r="38" spans="1:16" ht="25.5" hidden="1" customHeight="1" x14ac:dyDescent="0.25">
      <c r="A38" s="44" t="s">
        <v>6</v>
      </c>
      <c r="B38" s="45" t="s">
        <v>9</v>
      </c>
      <c r="C38" s="34" t="s">
        <v>8</v>
      </c>
      <c r="D38" s="66" t="s">
        <v>1230</v>
      </c>
      <c r="E38" s="66" t="str">
        <f>CONCATENATE(Tabela13[[#This Row],[TRAMITE_SETOR]],"_Atualiz")</f>
        <v>SECOFC_Atualiz</v>
      </c>
      <c r="F38" s="35" t="s">
        <v>911</v>
      </c>
      <c r="G38" s="35"/>
      <c r="H38" s="46">
        <v>42208.634722222225</v>
      </c>
      <c r="I38" s="46">
        <v>42208.697222222225</v>
      </c>
      <c r="J38" s="45" t="s">
        <v>7</v>
      </c>
      <c r="K38" s="37">
        <f t="shared" si="0"/>
        <v>6.25E-2</v>
      </c>
      <c r="L38" s="38">
        <f t="shared" si="1"/>
        <v>6.25E-2</v>
      </c>
      <c r="M38" s="166">
        <f>NETWORKDAYS.INTL(DATE(YEAR(H38),MONTH(I38),DAY(H38)),DATE(YEAR(I38),MONTH(I38),DAY(I38)),1,LISTAFERIADOS!$B$2:$B$194)</f>
        <v>1</v>
      </c>
      <c r="N38" s="170" t="str">
        <f>CONCATENATE(HOUR(Tabela13[[#This Row],[DATA INICIO]]),":",MINUTE(Tabela13[[#This Row],[DATA INICIO]]))</f>
        <v>15:14</v>
      </c>
      <c r="P38"/>
    </row>
    <row r="39" spans="1:16" ht="25.5" hidden="1" customHeight="1" x14ac:dyDescent="0.25">
      <c r="A39" s="44" t="s">
        <v>6</v>
      </c>
      <c r="B39" s="45" t="s">
        <v>9</v>
      </c>
      <c r="C39" s="34" t="s">
        <v>8</v>
      </c>
      <c r="D39" s="66" t="s">
        <v>1224</v>
      </c>
      <c r="E39" s="66" t="str">
        <f>CONCATENATE(Tabela13[[#This Row],[TRAMITE_SETOR]],"_Atualiz")</f>
        <v>DG_Atualiz</v>
      </c>
      <c r="F39" s="35" t="s">
        <v>906</v>
      </c>
      <c r="G39" s="35"/>
      <c r="H39" s="46">
        <v>42208.634722222225</v>
      </c>
      <c r="I39" s="46">
        <v>42208.807638888888</v>
      </c>
      <c r="J39" s="45" t="s">
        <v>7</v>
      </c>
      <c r="K39" s="37">
        <f t="shared" si="0"/>
        <v>0.17291666666278616</v>
      </c>
      <c r="L39" s="38">
        <f t="shared" si="1"/>
        <v>0.17291666666278616</v>
      </c>
      <c r="M39" s="166">
        <f>NETWORKDAYS.INTL(DATE(YEAR(H39),MONTH(I39),DAY(H39)),DATE(YEAR(I39),MONTH(I39),DAY(I39)),1,LISTAFERIADOS!$B$2:$B$194)</f>
        <v>1</v>
      </c>
      <c r="N39" s="170" t="str">
        <f>CONCATENATE(HOUR(Tabela13[[#This Row],[DATA INICIO]]),":",MINUTE(Tabela13[[#This Row],[DATA INICIO]]))</f>
        <v>15:14</v>
      </c>
      <c r="P39"/>
    </row>
    <row r="40" spans="1:16" ht="25.5" hidden="1" customHeight="1" x14ac:dyDescent="0.25">
      <c r="A40" s="44" t="s">
        <v>6</v>
      </c>
      <c r="B40" s="45" t="s">
        <v>9</v>
      </c>
      <c r="C40" s="34" t="s">
        <v>8</v>
      </c>
      <c r="D40" s="66" t="s">
        <v>1236</v>
      </c>
      <c r="E40" s="66" t="str">
        <f>CONCATENATE(Tabela13[[#This Row],[TRAMITE_SETOR]],"_Atualiz")</f>
        <v>ACO_Atualiz</v>
      </c>
      <c r="F40" s="35" t="s">
        <v>917</v>
      </c>
      <c r="G40" s="35"/>
      <c r="H40" s="46">
        <v>42208.807638888888</v>
      </c>
      <c r="I40" s="46">
        <v>42209.598611111112</v>
      </c>
      <c r="J40" s="45" t="s">
        <v>41</v>
      </c>
      <c r="K40" s="37">
        <f t="shared" si="0"/>
        <v>0.79097222222480923</v>
      </c>
      <c r="L40" s="38">
        <f t="shared" si="1"/>
        <v>0.79097222222480923</v>
      </c>
      <c r="M40" s="166">
        <f>NETWORKDAYS.INTL(DATE(YEAR(H40),MONTH(I40),DAY(H40)),DATE(YEAR(I40),MONTH(I40),DAY(I40)),1,LISTAFERIADOS!$B$2:$B$194)</f>
        <v>2</v>
      </c>
      <c r="N40" s="170" t="str">
        <f>CONCATENATE(HOUR(Tabela13[[#This Row],[DATA INICIO]]),":",MINUTE(Tabela13[[#This Row],[DATA INICIO]]))</f>
        <v>19:23</v>
      </c>
      <c r="P40"/>
    </row>
    <row r="41" spans="1:16" ht="25.5" hidden="1" customHeight="1" x14ac:dyDescent="0.25">
      <c r="A41" s="44" t="s">
        <v>6</v>
      </c>
      <c r="B41" s="45" t="s">
        <v>9</v>
      </c>
      <c r="C41" s="34" t="s">
        <v>8</v>
      </c>
      <c r="D41" s="66" t="s">
        <v>1237</v>
      </c>
      <c r="E41" s="66" t="str">
        <f>CONCATENATE(Tabela13[[#This Row],[TRAMITE_SETOR]],"_Atualiz")</f>
        <v>SAEO_Atualiz</v>
      </c>
      <c r="F41" s="35" t="s">
        <v>918</v>
      </c>
      <c r="G41" s="35"/>
      <c r="H41" s="46">
        <v>42209.598611111112</v>
      </c>
      <c r="I41" s="46">
        <v>42209.738194444442</v>
      </c>
      <c r="J41" s="45" t="s">
        <v>42</v>
      </c>
      <c r="K41" s="37">
        <f t="shared" si="0"/>
        <v>0.13958333332993789</v>
      </c>
      <c r="L41" s="38">
        <f t="shared" si="1"/>
        <v>0.13958333332993789</v>
      </c>
      <c r="M41" s="166">
        <f>NETWORKDAYS.INTL(DATE(YEAR(H41),MONTH(I41),DAY(H41)),DATE(YEAR(I41),MONTH(I41),DAY(I41)),1,LISTAFERIADOS!$B$2:$B$194)</f>
        <v>1</v>
      </c>
      <c r="N41" s="170" t="str">
        <f>CONCATENATE(HOUR(Tabela13[[#This Row],[DATA INICIO]]),":",MINUTE(Tabela13[[#This Row],[DATA INICIO]]))</f>
        <v>14:22</v>
      </c>
      <c r="P41"/>
    </row>
    <row r="42" spans="1:16" ht="25.5" hidden="1" customHeight="1" x14ac:dyDescent="0.25">
      <c r="A42" s="44" t="s">
        <v>6</v>
      </c>
      <c r="B42" s="45" t="s">
        <v>9</v>
      </c>
      <c r="C42" s="34" t="s">
        <v>8</v>
      </c>
      <c r="D42" s="66" t="s">
        <v>1231</v>
      </c>
      <c r="E42" s="66" t="str">
        <f>CONCATENATE(Tabela13[[#This Row],[TRAMITE_SETOR]],"_Atualiz")</f>
        <v>CLC_Atualiz</v>
      </c>
      <c r="F42" s="35" t="s">
        <v>912</v>
      </c>
      <c r="G42" s="35"/>
      <c r="H42" s="46">
        <v>42209.738194444442</v>
      </c>
      <c r="I42" s="46">
        <v>42209.818749999999</v>
      </c>
      <c r="J42" s="45" t="s">
        <v>43</v>
      </c>
      <c r="K42" s="37">
        <f t="shared" si="0"/>
        <v>8.0555555556202307E-2</v>
      </c>
      <c r="L42" s="38">
        <f t="shared" si="1"/>
        <v>8.0555555556202307E-2</v>
      </c>
      <c r="M42" s="166">
        <f>NETWORKDAYS.INTL(DATE(YEAR(H42),MONTH(I42),DAY(H42)),DATE(YEAR(I42),MONTH(I42),DAY(I42)),1,LISTAFERIADOS!$B$2:$B$194)</f>
        <v>1</v>
      </c>
      <c r="N42" s="170" t="str">
        <f>CONCATENATE(HOUR(Tabela13[[#This Row],[DATA INICIO]]),":",MINUTE(Tabela13[[#This Row],[DATA INICIO]]))</f>
        <v>17:43</v>
      </c>
      <c r="P42"/>
    </row>
    <row r="43" spans="1:16" ht="25.5" hidden="1" customHeight="1" x14ac:dyDescent="0.25">
      <c r="A43" s="44" t="s">
        <v>6</v>
      </c>
      <c r="B43" s="45" t="s">
        <v>9</v>
      </c>
      <c r="C43" s="34" t="s">
        <v>8</v>
      </c>
      <c r="D43" s="66" t="s">
        <v>1233</v>
      </c>
      <c r="E43" s="66" t="str">
        <f>CONCATENATE(Tabela13[[#This Row],[TRAMITE_SETOR]],"_Atualiz")</f>
        <v>SCON_Atualiz</v>
      </c>
      <c r="F43" s="35" t="s">
        <v>914</v>
      </c>
      <c r="G43" s="35"/>
      <c r="H43" s="46">
        <v>42209.818749999999</v>
      </c>
      <c r="I43" s="46">
        <v>42220.671527777777</v>
      </c>
      <c r="J43" s="45" t="s">
        <v>44</v>
      </c>
      <c r="K43" s="37">
        <f t="shared" si="0"/>
        <v>10.852777777778101</v>
      </c>
      <c r="L43" s="38">
        <f t="shared" si="1"/>
        <v>10.852777777778101</v>
      </c>
      <c r="M43" s="166">
        <f>NETWORKDAYS.INTL(DATE(YEAR(H43),MONTH(I43),DAY(H43)),DATE(YEAR(I43),MONTH(I43),DAY(I43)),1,LISTAFERIADOS!$B$2:$B$194)</f>
        <v>-14</v>
      </c>
      <c r="N43" s="170" t="str">
        <f>CONCATENATE(HOUR(Tabela13[[#This Row],[DATA INICIO]]),":",MINUTE(Tabela13[[#This Row],[DATA INICIO]]))</f>
        <v>19:39</v>
      </c>
      <c r="P43"/>
    </row>
    <row r="44" spans="1:16" ht="25.5" hidden="1" customHeight="1" x14ac:dyDescent="0.25">
      <c r="A44" s="44" t="s">
        <v>6</v>
      </c>
      <c r="B44" s="45" t="s">
        <v>9</v>
      </c>
      <c r="C44" s="34" t="s">
        <v>8</v>
      </c>
      <c r="D44" s="66" t="s">
        <v>1231</v>
      </c>
      <c r="E44" s="66" t="str">
        <f>CONCATENATE(Tabela13[[#This Row],[TRAMITE_SETOR]],"_Atualiz")</f>
        <v>CLC_Atualiz</v>
      </c>
      <c r="F44" s="35" t="s">
        <v>912</v>
      </c>
      <c r="G44" s="35"/>
      <c r="H44" s="46">
        <v>42220.671527777777</v>
      </c>
      <c r="I44" s="46">
        <v>42221.597916666666</v>
      </c>
      <c r="J44" s="45" t="s">
        <v>45</v>
      </c>
      <c r="K44" s="37">
        <f t="shared" si="0"/>
        <v>0.92638888888905058</v>
      </c>
      <c r="L44" s="38">
        <f t="shared" si="1"/>
        <v>0.92638888888905058</v>
      </c>
      <c r="M44" s="166">
        <f>NETWORKDAYS.INTL(DATE(YEAR(H44),MONTH(I44),DAY(H44)),DATE(YEAR(I44),MONTH(I44),DAY(I44)),1,LISTAFERIADOS!$B$2:$B$194)</f>
        <v>2</v>
      </c>
      <c r="N44" s="170" t="str">
        <f>CONCATENATE(HOUR(Tabela13[[#This Row],[DATA INICIO]]),":",MINUTE(Tabela13[[#This Row],[DATA INICIO]]))</f>
        <v>16:7</v>
      </c>
      <c r="P44"/>
    </row>
    <row r="45" spans="1:16" ht="25.5" hidden="1" customHeight="1" x14ac:dyDescent="0.25">
      <c r="A45" s="44" t="s">
        <v>6</v>
      </c>
      <c r="B45" s="45" t="s">
        <v>46</v>
      </c>
      <c r="C45" s="34" t="s">
        <v>8</v>
      </c>
      <c r="D45" s="66" t="s">
        <v>1238</v>
      </c>
      <c r="E45" s="66" t="str">
        <f>CONCATENATE(Tabela13[[#This Row],[TRAMITE_SETOR]],"_Atualiz")</f>
        <v>140ZE_Atualiz</v>
      </c>
      <c r="F45" s="35" t="s">
        <v>919</v>
      </c>
      <c r="G45" s="35"/>
      <c r="H45" s="46" t="s">
        <v>7</v>
      </c>
      <c r="I45" s="46">
        <v>42263.649305555555</v>
      </c>
      <c r="J45" s="45" t="s">
        <v>7</v>
      </c>
      <c r="K45" s="37">
        <f t="shared" si="0"/>
        <v>0</v>
      </c>
      <c r="L45" s="38">
        <f t="shared" si="1"/>
        <v>0</v>
      </c>
      <c r="M45" s="166" t="e">
        <f>NETWORKDAYS.INTL(DATE(YEAR(H45),MONTH(I45),DAY(H45)),DATE(YEAR(I45),MONTH(I45),DAY(I45)),1,LISTAFERIADOS!$B$2:$B$194)</f>
        <v>#VALUE!</v>
      </c>
      <c r="N45" s="170" t="e">
        <f>CONCATENATE(HOUR(Tabela13[[#This Row],[DATA INICIO]]),":",MINUTE(Tabela13[[#This Row],[DATA INICIO]]))</f>
        <v>#VALUE!</v>
      </c>
      <c r="P45"/>
    </row>
    <row r="46" spans="1:16" ht="25.5" customHeight="1" x14ac:dyDescent="0.25">
      <c r="A46" s="44" t="s">
        <v>6</v>
      </c>
      <c r="B46" s="45" t="s">
        <v>46</v>
      </c>
      <c r="C46" s="34" t="s">
        <v>8</v>
      </c>
      <c r="D46" s="66" t="s">
        <v>1225</v>
      </c>
      <c r="E46" s="66" t="str">
        <f>CONCATENATE(Tabela13[[#This Row],[TRAMITE_SETOR]],"_Atualiz")</f>
        <v>SESEG_Atualiz</v>
      </c>
      <c r="F46" s="35" t="s">
        <v>899</v>
      </c>
      <c r="G46" s="90" t="s">
        <v>1127</v>
      </c>
      <c r="H46" s="46">
        <v>42263.649305555555</v>
      </c>
      <c r="I46" s="46">
        <v>42264.536805555559</v>
      </c>
      <c r="J46" s="45" t="s">
        <v>47</v>
      </c>
      <c r="K46" s="37">
        <f t="shared" si="0"/>
        <v>0.88750000000436557</v>
      </c>
      <c r="L46" s="38">
        <f t="shared" si="1"/>
        <v>0.88750000000436557</v>
      </c>
      <c r="M46" s="166">
        <f>NETWORKDAYS.INTL(DATE(YEAR(H46),MONTH(I46),DAY(H46)),DATE(YEAR(I46),MONTH(I46),DAY(I46)),1,LISTAFERIADOS!$B$2:$B$194)</f>
        <v>2</v>
      </c>
      <c r="N46" s="170" t="str">
        <f>CONCATENATE(HOUR(Tabela13[[#This Row],[DATA INICIO]]),":",MINUTE(Tabela13[[#This Row],[DATA INICIO]]))</f>
        <v>15:35</v>
      </c>
      <c r="P46"/>
    </row>
    <row r="47" spans="1:16" ht="25.5" hidden="1" customHeight="1" x14ac:dyDescent="0.25">
      <c r="A47" s="44" t="s">
        <v>6</v>
      </c>
      <c r="B47" s="45" t="s">
        <v>46</v>
      </c>
      <c r="C47" s="34" t="s">
        <v>8</v>
      </c>
      <c r="D47" s="66" t="s">
        <v>1238</v>
      </c>
      <c r="E47" s="66" t="str">
        <f>CONCATENATE(Tabela13[[#This Row],[TRAMITE_SETOR]],"_Atualiz")</f>
        <v>140ZE_Atualiz</v>
      </c>
      <c r="F47" s="35" t="s">
        <v>919</v>
      </c>
      <c r="G47" s="35"/>
      <c r="H47" s="46">
        <v>42264.536805555559</v>
      </c>
      <c r="I47" s="46">
        <v>42268.714583333334</v>
      </c>
      <c r="J47" s="45" t="s">
        <v>14</v>
      </c>
      <c r="K47" s="37">
        <f t="shared" si="0"/>
        <v>4.1777777777751908</v>
      </c>
      <c r="L47" s="38">
        <f t="shared" si="1"/>
        <v>4.1777777777751908</v>
      </c>
      <c r="M47" s="166">
        <f>NETWORKDAYS.INTL(DATE(YEAR(H47),MONTH(I47),DAY(H47)),DATE(YEAR(I47),MONTH(I47),DAY(I47)),1,LISTAFERIADOS!$B$2:$B$194)</f>
        <v>3</v>
      </c>
      <c r="N47" s="170" t="str">
        <f>CONCATENATE(HOUR(Tabela13[[#This Row],[DATA INICIO]]),":",MINUTE(Tabela13[[#This Row],[DATA INICIO]]))</f>
        <v>12:53</v>
      </c>
      <c r="P47"/>
    </row>
    <row r="48" spans="1:16" ht="25.5" customHeight="1" x14ac:dyDescent="0.25">
      <c r="A48" s="44" t="s">
        <v>6</v>
      </c>
      <c r="B48" s="45" t="s">
        <v>46</v>
      </c>
      <c r="C48" s="34" t="s">
        <v>8</v>
      </c>
      <c r="D48" s="66" t="s">
        <v>1225</v>
      </c>
      <c r="E48" s="66" t="str">
        <f>CONCATENATE(Tabela13[[#This Row],[TRAMITE_SETOR]],"_Atualiz")</f>
        <v>SESEG_Atualiz</v>
      </c>
      <c r="F48" s="35" t="s">
        <v>899</v>
      </c>
      <c r="G48" s="90" t="s">
        <v>1127</v>
      </c>
      <c r="H48" s="46">
        <v>42268.714583333334</v>
      </c>
      <c r="I48" s="46">
        <v>42272.772916666669</v>
      </c>
      <c r="J48" s="45" t="s">
        <v>48</v>
      </c>
      <c r="K48" s="37">
        <f t="shared" si="0"/>
        <v>4.0583333333343035</v>
      </c>
      <c r="L48" s="38">
        <f t="shared" si="1"/>
        <v>4.0583333333343035</v>
      </c>
      <c r="M48" s="166">
        <f>NETWORKDAYS.INTL(DATE(YEAR(H48),MONTH(I48),DAY(H48)),DATE(YEAR(I48),MONTH(I48),DAY(I48)),1,LISTAFERIADOS!$B$2:$B$194)</f>
        <v>5</v>
      </c>
      <c r="N48" s="170" t="str">
        <f>CONCATENATE(HOUR(Tabela13[[#This Row],[DATA INICIO]]),":",MINUTE(Tabela13[[#This Row],[DATA INICIO]]))</f>
        <v>17:9</v>
      </c>
      <c r="P48"/>
    </row>
    <row r="49" spans="1:17" ht="25.5" customHeight="1" x14ac:dyDescent="0.25">
      <c r="A49" s="44" t="s">
        <v>6</v>
      </c>
      <c r="B49" s="45" t="s">
        <v>46</v>
      </c>
      <c r="C49" s="34" t="s">
        <v>8</v>
      </c>
      <c r="D49" s="66" t="s">
        <v>1226</v>
      </c>
      <c r="E49" s="66" t="str">
        <f>CONCATENATE(Tabela13[[#This Row],[TRAMITE_SETOR]],"_Atualiz")</f>
        <v>CIP_Atualiz</v>
      </c>
      <c r="F49" s="35" t="s">
        <v>885</v>
      </c>
      <c r="G49" s="90" t="s">
        <v>1127</v>
      </c>
      <c r="H49" s="46">
        <v>42272.772916666669</v>
      </c>
      <c r="I49" s="46">
        <v>42278.686805555553</v>
      </c>
      <c r="J49" s="45" t="s">
        <v>12</v>
      </c>
      <c r="K49" s="37">
        <f t="shared" si="0"/>
        <v>5.913888888884685</v>
      </c>
      <c r="L49" s="38">
        <f t="shared" si="1"/>
        <v>5.913888888884685</v>
      </c>
      <c r="M49" s="166">
        <f>NETWORKDAYS.INTL(DATE(YEAR(H49),MONTH(I49),DAY(H49)),DATE(YEAR(I49),MONTH(I49),DAY(I49)),1,LISTAFERIADOS!$B$2:$B$194)</f>
        <v>-16</v>
      </c>
      <c r="N49" s="170" t="str">
        <f>CONCATENATE(HOUR(Tabela13[[#This Row],[DATA INICIO]]),":",MINUTE(Tabela13[[#This Row],[DATA INICIO]]))</f>
        <v>18:33</v>
      </c>
      <c r="P49"/>
      <c r="Q49" s="15"/>
    </row>
    <row r="50" spans="1:17" ht="25.5" hidden="1" customHeight="1" x14ac:dyDescent="0.25">
      <c r="A50" s="44" t="s">
        <v>6</v>
      </c>
      <c r="B50" s="45" t="s">
        <v>46</v>
      </c>
      <c r="C50" s="34" t="s">
        <v>8</v>
      </c>
      <c r="D50" s="66" t="s">
        <v>1227</v>
      </c>
      <c r="E50" s="66" t="str">
        <f>CONCATENATE(Tabela13[[#This Row],[TRAMITE_SETOR]],"_Atualiz")</f>
        <v>SECADM_Atualiz</v>
      </c>
      <c r="F50" s="35" t="s">
        <v>908</v>
      </c>
      <c r="G50" s="35"/>
      <c r="H50" s="46">
        <v>42278.686805555553</v>
      </c>
      <c r="I50" s="46">
        <v>42278.768750000003</v>
      </c>
      <c r="J50" s="45" t="s">
        <v>17</v>
      </c>
      <c r="K50" s="37">
        <f t="shared" si="0"/>
        <v>8.1944444449618459E-2</v>
      </c>
      <c r="L50" s="38">
        <f t="shared" si="1"/>
        <v>8.1944444449618459E-2</v>
      </c>
      <c r="M50" s="166">
        <f>NETWORKDAYS.INTL(DATE(YEAR(H50),MONTH(I50),DAY(H50)),DATE(YEAR(I50),MONTH(I50),DAY(I50)),1,LISTAFERIADOS!$B$2:$B$194)</f>
        <v>1</v>
      </c>
      <c r="N50" s="170" t="str">
        <f>CONCATENATE(HOUR(Tabela13[[#This Row],[DATA INICIO]]),":",MINUTE(Tabela13[[#This Row],[DATA INICIO]]))</f>
        <v>16:29</v>
      </c>
      <c r="P50"/>
    </row>
    <row r="51" spans="1:17" ht="25.5" hidden="1" customHeight="1" x14ac:dyDescent="0.25">
      <c r="A51" s="44" t="s">
        <v>6</v>
      </c>
      <c r="B51" s="45" t="s">
        <v>46</v>
      </c>
      <c r="C51" s="34" t="s">
        <v>8</v>
      </c>
      <c r="D51" s="66" t="s">
        <v>1228</v>
      </c>
      <c r="E51" s="66" t="str">
        <f>CONCATENATE(Tabela13[[#This Row],[TRAMITE_SETOR]],"_Atualiz")</f>
        <v>SPO_Atualiz</v>
      </c>
      <c r="F51" s="35" t="s">
        <v>909</v>
      </c>
      <c r="G51" s="35"/>
      <c r="H51" s="46">
        <v>42278.768750000003</v>
      </c>
      <c r="I51" s="46">
        <v>42279.600694444445</v>
      </c>
      <c r="J51" s="45" t="s">
        <v>49</v>
      </c>
      <c r="K51" s="37">
        <f t="shared" si="0"/>
        <v>0.8319444444423425</v>
      </c>
      <c r="L51" s="38">
        <f t="shared" si="1"/>
        <v>0.8319444444423425</v>
      </c>
      <c r="M51" s="166">
        <f>NETWORKDAYS.INTL(DATE(YEAR(H51),MONTH(I51),DAY(H51)),DATE(YEAR(I51),MONTH(I51),DAY(I51)),1,LISTAFERIADOS!$B$2:$B$194)</f>
        <v>2</v>
      </c>
      <c r="N51" s="170" t="str">
        <f>CONCATENATE(HOUR(Tabela13[[#This Row],[DATA INICIO]]),":",MINUTE(Tabela13[[#This Row],[DATA INICIO]]))</f>
        <v>18:27</v>
      </c>
      <c r="P51"/>
    </row>
    <row r="52" spans="1:17" ht="25.5" hidden="1" customHeight="1" x14ac:dyDescent="0.25">
      <c r="A52" s="44" t="s">
        <v>6</v>
      </c>
      <c r="B52" s="45" t="s">
        <v>46</v>
      </c>
      <c r="C52" s="34" t="s">
        <v>8</v>
      </c>
      <c r="D52" s="66" t="s">
        <v>1229</v>
      </c>
      <c r="E52" s="66" t="str">
        <f>CONCATENATE(Tabela13[[#This Row],[TRAMITE_SETOR]],"_Atualiz")</f>
        <v>CO_Atualiz</v>
      </c>
      <c r="F52" s="35" t="s">
        <v>910</v>
      </c>
      <c r="G52" s="35"/>
      <c r="H52" s="46">
        <v>42279.600694444445</v>
      </c>
      <c r="I52" s="46">
        <v>42279.647222222222</v>
      </c>
      <c r="J52" s="45" t="s">
        <v>27</v>
      </c>
      <c r="K52" s="37">
        <f t="shared" si="0"/>
        <v>4.6527777776645962E-2</v>
      </c>
      <c r="L52" s="38">
        <f t="shared" si="1"/>
        <v>4.6527777776645962E-2</v>
      </c>
      <c r="M52" s="166">
        <f>NETWORKDAYS.INTL(DATE(YEAR(H52),MONTH(I52),DAY(H52)),DATE(YEAR(I52),MONTH(I52),DAY(I52)),1,LISTAFERIADOS!$B$2:$B$194)</f>
        <v>1</v>
      </c>
      <c r="N52" s="170" t="str">
        <f>CONCATENATE(HOUR(Tabela13[[#This Row],[DATA INICIO]]),":",MINUTE(Tabela13[[#This Row],[DATA INICIO]]))</f>
        <v>14:25</v>
      </c>
      <c r="P52"/>
    </row>
    <row r="53" spans="1:17" ht="25.5" hidden="1" customHeight="1" x14ac:dyDescent="0.25">
      <c r="A53" s="44" t="s">
        <v>6</v>
      </c>
      <c r="B53" s="45" t="s">
        <v>46</v>
      </c>
      <c r="C53" s="34" t="s">
        <v>8</v>
      </c>
      <c r="D53" s="66" t="s">
        <v>1230</v>
      </c>
      <c r="E53" s="66" t="str">
        <f>CONCATENATE(Tabela13[[#This Row],[TRAMITE_SETOR]],"_Atualiz")</f>
        <v>SECOFC_Atualiz</v>
      </c>
      <c r="F53" s="35" t="s">
        <v>911</v>
      </c>
      <c r="G53" s="35"/>
      <c r="H53" s="46">
        <v>42279.647222222222</v>
      </c>
      <c r="I53" s="46">
        <v>42279.782638888886</v>
      </c>
      <c r="J53" s="45" t="s">
        <v>20</v>
      </c>
      <c r="K53" s="37">
        <f t="shared" si="0"/>
        <v>0.13541666666424135</v>
      </c>
      <c r="L53" s="38">
        <f t="shared" si="1"/>
        <v>0.13541666666424135</v>
      </c>
      <c r="M53" s="166">
        <f>NETWORKDAYS.INTL(DATE(YEAR(H53),MONTH(I53),DAY(H53)),DATE(YEAR(I53),MONTH(I53),DAY(I53)),1,LISTAFERIADOS!$B$2:$B$194)</f>
        <v>1</v>
      </c>
      <c r="N53" s="170" t="str">
        <f>CONCATENATE(HOUR(Tabela13[[#This Row],[DATA INICIO]]),":",MINUTE(Tabela13[[#This Row],[DATA INICIO]]))</f>
        <v>15:32</v>
      </c>
      <c r="P53"/>
    </row>
    <row r="54" spans="1:17" ht="25.5" hidden="1" customHeight="1" x14ac:dyDescent="0.25">
      <c r="A54" s="44" t="s">
        <v>6</v>
      </c>
      <c r="B54" s="45" t="s">
        <v>46</v>
      </c>
      <c r="C54" s="34" t="s">
        <v>8</v>
      </c>
      <c r="D54" s="66" t="s">
        <v>1231</v>
      </c>
      <c r="E54" s="66" t="str">
        <f>CONCATENATE(Tabela13[[#This Row],[TRAMITE_SETOR]],"_Atualiz")</f>
        <v>CLC_Atualiz</v>
      </c>
      <c r="F54" s="35" t="s">
        <v>912</v>
      </c>
      <c r="G54" s="35"/>
      <c r="H54" s="46">
        <v>42279.782638888886</v>
      </c>
      <c r="I54" s="46">
        <v>42282.523611111108</v>
      </c>
      <c r="J54" s="45" t="s">
        <v>50</v>
      </c>
      <c r="K54" s="37">
        <f t="shared" si="0"/>
        <v>2.7409722222218988</v>
      </c>
      <c r="L54" s="38">
        <f t="shared" si="1"/>
        <v>2.7409722222218988</v>
      </c>
      <c r="M54" s="166">
        <f>NETWORKDAYS.INTL(DATE(YEAR(H54),MONTH(I54),DAY(H54)),DATE(YEAR(I54),MONTH(I54),DAY(I54)),1,LISTAFERIADOS!$B$2:$B$194)</f>
        <v>2</v>
      </c>
      <c r="N54" s="170" t="str">
        <f>CONCATENATE(HOUR(Tabela13[[#This Row],[DATA INICIO]]),":",MINUTE(Tabela13[[#This Row],[DATA INICIO]]))</f>
        <v>18:47</v>
      </c>
      <c r="P54"/>
    </row>
    <row r="55" spans="1:17" ht="25.5" hidden="1" customHeight="1" x14ac:dyDescent="0.25">
      <c r="A55" s="44" t="s">
        <v>6</v>
      </c>
      <c r="B55" s="45" t="s">
        <v>46</v>
      </c>
      <c r="C55" s="34" t="s">
        <v>8</v>
      </c>
      <c r="D55" s="66" t="s">
        <v>1232</v>
      </c>
      <c r="E55" s="66" t="str">
        <f>CONCATENATE(Tabela13[[#This Row],[TRAMITE_SETOR]],"_Atualiz")</f>
        <v>SC_Atualiz</v>
      </c>
      <c r="F55" s="35" t="s">
        <v>913</v>
      </c>
      <c r="G55" s="35"/>
      <c r="H55" s="46">
        <v>42282.523611111108</v>
      </c>
      <c r="I55" s="46">
        <v>42293.708333333336</v>
      </c>
      <c r="J55" s="45" t="s">
        <v>51</v>
      </c>
      <c r="K55" s="37">
        <f t="shared" si="0"/>
        <v>11.18472222222772</v>
      </c>
      <c r="L55" s="38">
        <f t="shared" si="1"/>
        <v>11.18472222222772</v>
      </c>
      <c r="M55" s="166">
        <f>NETWORKDAYS.INTL(DATE(YEAR(H55),MONTH(I55),DAY(H55)),DATE(YEAR(I55),MONTH(I55),DAY(I55)),1,LISTAFERIADOS!$B$2:$B$194)</f>
        <v>9</v>
      </c>
      <c r="N55" s="170" t="str">
        <f>CONCATENATE(HOUR(Tabela13[[#This Row],[DATA INICIO]]),":",MINUTE(Tabela13[[#This Row],[DATA INICIO]]))</f>
        <v>12:34</v>
      </c>
      <c r="P55"/>
    </row>
    <row r="56" spans="1:17" ht="25.5" hidden="1" customHeight="1" x14ac:dyDescent="0.25">
      <c r="A56" s="44" t="s">
        <v>6</v>
      </c>
      <c r="B56" s="45" t="s">
        <v>46</v>
      </c>
      <c r="C56" s="34" t="s">
        <v>8</v>
      </c>
      <c r="D56" s="66" t="s">
        <v>1231</v>
      </c>
      <c r="E56" s="66" t="str">
        <f>CONCATENATE(Tabela13[[#This Row],[TRAMITE_SETOR]],"_Atualiz")</f>
        <v>CLC_Atualiz</v>
      </c>
      <c r="F56" s="35" t="s">
        <v>912</v>
      </c>
      <c r="G56" s="35"/>
      <c r="H56" s="46">
        <v>42293.708333333336</v>
      </c>
      <c r="I56" s="46">
        <v>42293.802083333336</v>
      </c>
      <c r="J56" s="45" t="s">
        <v>23</v>
      </c>
      <c r="K56" s="37">
        <f t="shared" si="0"/>
        <v>9.375E-2</v>
      </c>
      <c r="L56" s="38">
        <f t="shared" si="1"/>
        <v>9.375E-2</v>
      </c>
      <c r="M56" s="166">
        <f>NETWORKDAYS.INTL(DATE(YEAR(H56),MONTH(I56),DAY(H56)),DATE(YEAR(I56),MONTH(I56),DAY(I56)),1,LISTAFERIADOS!$B$2:$B$194)</f>
        <v>1</v>
      </c>
      <c r="N56" s="170" t="str">
        <f>CONCATENATE(HOUR(Tabela13[[#This Row],[DATA INICIO]]),":",MINUTE(Tabela13[[#This Row],[DATA INICIO]]))</f>
        <v>17:0</v>
      </c>
      <c r="P56"/>
    </row>
    <row r="57" spans="1:17" ht="25.5" hidden="1" customHeight="1" x14ac:dyDescent="0.25">
      <c r="A57" s="44" t="s">
        <v>6</v>
      </c>
      <c r="B57" s="45" t="s">
        <v>46</v>
      </c>
      <c r="C57" s="34" t="s">
        <v>8</v>
      </c>
      <c r="D57" s="66" t="s">
        <v>1233</v>
      </c>
      <c r="E57" s="66" t="str">
        <f>CONCATENATE(Tabela13[[#This Row],[TRAMITE_SETOR]],"_Atualiz")</f>
        <v>SCON_Atualiz</v>
      </c>
      <c r="F57" s="35" t="s">
        <v>914</v>
      </c>
      <c r="G57" s="35"/>
      <c r="H57" s="46">
        <v>42293.802083333336</v>
      </c>
      <c r="I57" s="46">
        <v>42304.566666666666</v>
      </c>
      <c r="J57" s="45" t="s">
        <v>52</v>
      </c>
      <c r="K57" s="37">
        <f t="shared" si="0"/>
        <v>10.764583333329938</v>
      </c>
      <c r="L57" s="38">
        <f t="shared" si="1"/>
        <v>10.764583333329938</v>
      </c>
      <c r="M57" s="166">
        <f>NETWORKDAYS.INTL(DATE(YEAR(H57),MONTH(I57),DAY(H57)),DATE(YEAR(I57),MONTH(I57),DAY(I57)),1,LISTAFERIADOS!$B$2:$B$194)</f>
        <v>8</v>
      </c>
      <c r="N57" s="170" t="str">
        <f>CONCATENATE(HOUR(Tabela13[[#This Row],[DATA INICIO]]),":",MINUTE(Tabela13[[#This Row],[DATA INICIO]]))</f>
        <v>19:15</v>
      </c>
      <c r="P57"/>
    </row>
    <row r="58" spans="1:17" ht="25.5" hidden="1" customHeight="1" x14ac:dyDescent="0.25">
      <c r="A58" s="44" t="s">
        <v>6</v>
      </c>
      <c r="B58" s="45" t="s">
        <v>46</v>
      </c>
      <c r="C58" s="34" t="s">
        <v>8</v>
      </c>
      <c r="D58" s="66" t="s">
        <v>1231</v>
      </c>
      <c r="E58" s="66" t="str">
        <f>CONCATENATE(Tabela13[[#This Row],[TRAMITE_SETOR]],"_Atualiz")</f>
        <v>CLC_Atualiz</v>
      </c>
      <c r="F58" s="35" t="s">
        <v>912</v>
      </c>
      <c r="G58" s="35"/>
      <c r="H58" s="46">
        <v>42304.566666666666</v>
      </c>
      <c r="I58" s="46">
        <v>42304.65</v>
      </c>
      <c r="J58" s="45" t="s">
        <v>53</v>
      </c>
      <c r="K58" s="37">
        <f t="shared" si="0"/>
        <v>8.3333333335758653E-2</v>
      </c>
      <c r="L58" s="38">
        <f t="shared" si="1"/>
        <v>8.3333333335758653E-2</v>
      </c>
      <c r="M58" s="166">
        <f>NETWORKDAYS.INTL(DATE(YEAR(H58),MONTH(I58),DAY(H58)),DATE(YEAR(I58),MONTH(I58),DAY(I58)),1,LISTAFERIADOS!$B$2:$B$194)</f>
        <v>1</v>
      </c>
      <c r="N58" s="170" t="str">
        <f>CONCATENATE(HOUR(Tabela13[[#This Row],[DATA INICIO]]),":",MINUTE(Tabela13[[#This Row],[DATA INICIO]]))</f>
        <v>13:36</v>
      </c>
      <c r="P58"/>
    </row>
    <row r="59" spans="1:17" ht="25.5" hidden="1" customHeight="1" x14ac:dyDescent="0.25">
      <c r="A59" s="44" t="s">
        <v>6</v>
      </c>
      <c r="B59" s="45" t="s">
        <v>46</v>
      </c>
      <c r="C59" s="34" t="s">
        <v>8</v>
      </c>
      <c r="D59" s="66" t="s">
        <v>1227</v>
      </c>
      <c r="E59" s="66" t="str">
        <f>CONCATENATE(Tabela13[[#This Row],[TRAMITE_SETOR]],"_Atualiz")</f>
        <v>SECADM_Atualiz</v>
      </c>
      <c r="F59" s="35" t="s">
        <v>908</v>
      </c>
      <c r="G59" s="35"/>
      <c r="H59" s="46">
        <v>42304.65</v>
      </c>
      <c r="I59" s="46">
        <v>42305.525000000001</v>
      </c>
      <c r="J59" s="45" t="s">
        <v>54</v>
      </c>
      <c r="K59" s="37">
        <f t="shared" si="0"/>
        <v>0.875</v>
      </c>
      <c r="L59" s="38">
        <f t="shared" si="1"/>
        <v>0.875</v>
      </c>
      <c r="M59" s="166">
        <f>NETWORKDAYS.INTL(DATE(YEAR(H59),MONTH(I59),DAY(H59)),DATE(YEAR(I59),MONTH(I59),DAY(I59)),1,LISTAFERIADOS!$B$2:$B$194)</f>
        <v>2</v>
      </c>
      <c r="N59" s="170" t="str">
        <f>CONCATENATE(HOUR(Tabela13[[#This Row],[DATA INICIO]]),":",MINUTE(Tabela13[[#This Row],[DATA INICIO]]))</f>
        <v>15:36</v>
      </c>
      <c r="P59"/>
    </row>
    <row r="60" spans="1:17" ht="25.5" hidden="1" customHeight="1" x14ac:dyDescent="0.25">
      <c r="A60" s="44" t="s">
        <v>6</v>
      </c>
      <c r="B60" s="45" t="s">
        <v>46</v>
      </c>
      <c r="C60" s="34" t="s">
        <v>8</v>
      </c>
      <c r="D60" s="66" t="s">
        <v>1235</v>
      </c>
      <c r="E60" s="66" t="str">
        <f>CONCATENATE(Tabela13[[#This Row],[TRAMITE_SETOR]],"_Atualiz")</f>
        <v>ASSDG_Atualiz</v>
      </c>
      <c r="F60" s="35" t="s">
        <v>916</v>
      </c>
      <c r="G60" s="35"/>
      <c r="H60" s="46">
        <v>42305.525000000001</v>
      </c>
      <c r="I60" s="46">
        <v>42311.760416666664</v>
      </c>
      <c r="J60" s="45" t="s">
        <v>55</v>
      </c>
      <c r="K60" s="37">
        <f t="shared" si="0"/>
        <v>6.2354166666627862</v>
      </c>
      <c r="L60" s="38">
        <f t="shared" si="1"/>
        <v>6.2354166666627862</v>
      </c>
      <c r="M60" s="166">
        <f>NETWORKDAYS.INTL(DATE(YEAR(H60),MONTH(I60),DAY(H60)),DATE(YEAR(I60),MONTH(I60),DAY(I60)),1,LISTAFERIADOS!$B$2:$B$194)</f>
        <v>-19</v>
      </c>
      <c r="N60" s="170" t="str">
        <f>CONCATENATE(HOUR(Tabela13[[#This Row],[DATA INICIO]]),":",MINUTE(Tabela13[[#This Row],[DATA INICIO]]))</f>
        <v>12:36</v>
      </c>
      <c r="P60"/>
    </row>
    <row r="61" spans="1:17" ht="25.5" hidden="1" customHeight="1" x14ac:dyDescent="0.25">
      <c r="A61" s="44" t="s">
        <v>6</v>
      </c>
      <c r="B61" s="45" t="s">
        <v>46</v>
      </c>
      <c r="C61" s="34" t="s">
        <v>8</v>
      </c>
      <c r="D61" s="66" t="s">
        <v>1224</v>
      </c>
      <c r="E61" s="66" t="str">
        <f>CONCATENATE(Tabela13[[#This Row],[TRAMITE_SETOR]],"_Atualiz")</f>
        <v>DG_Atualiz</v>
      </c>
      <c r="F61" s="35" t="s">
        <v>906</v>
      </c>
      <c r="G61" s="35"/>
      <c r="H61" s="46">
        <v>42311.760416666664</v>
      </c>
      <c r="I61" s="46">
        <v>42311.763888888891</v>
      </c>
      <c r="J61" s="45" t="s">
        <v>56</v>
      </c>
      <c r="K61" s="37">
        <f t="shared" si="0"/>
        <v>3.4722222262644209E-3</v>
      </c>
      <c r="L61" s="38">
        <f t="shared" si="1"/>
        <v>3.4722222262644209E-3</v>
      </c>
      <c r="M61" s="166">
        <f>NETWORKDAYS.INTL(DATE(YEAR(H61),MONTH(I61),DAY(H61)),DATE(YEAR(I61),MONTH(I61),DAY(I61)),1,LISTAFERIADOS!$B$2:$B$194)</f>
        <v>1</v>
      </c>
      <c r="N61" s="170" t="str">
        <f>CONCATENATE(HOUR(Tabela13[[#This Row],[DATA INICIO]]),":",MINUTE(Tabela13[[#This Row],[DATA INICIO]]))</f>
        <v>18:15</v>
      </c>
      <c r="P61"/>
    </row>
    <row r="62" spans="1:17" ht="25.5" hidden="1" customHeight="1" x14ac:dyDescent="0.25">
      <c r="A62" s="44" t="s">
        <v>6</v>
      </c>
      <c r="B62" s="45" t="s">
        <v>46</v>
      </c>
      <c r="C62" s="34" t="s">
        <v>8</v>
      </c>
      <c r="D62" s="66" t="s">
        <v>1229</v>
      </c>
      <c r="E62" s="66" t="str">
        <f>CONCATENATE(Tabela13[[#This Row],[TRAMITE_SETOR]],"_Atualiz")</f>
        <v>CO_Atualiz</v>
      </c>
      <c r="F62" s="35" t="s">
        <v>910</v>
      </c>
      <c r="G62" s="35"/>
      <c r="H62" s="46">
        <v>42311.763888888891</v>
      </c>
      <c r="I62" s="46">
        <v>42311.788888888892</v>
      </c>
      <c r="J62" s="45" t="s">
        <v>57</v>
      </c>
      <c r="K62" s="37">
        <f t="shared" si="0"/>
        <v>2.5000000001455192E-2</v>
      </c>
      <c r="L62" s="38">
        <f t="shared" si="1"/>
        <v>2.5000000001455192E-2</v>
      </c>
      <c r="M62" s="166">
        <f>NETWORKDAYS.INTL(DATE(YEAR(H62),MONTH(I62),DAY(H62)),DATE(YEAR(I62),MONTH(I62),DAY(I62)),1,LISTAFERIADOS!$B$2:$B$194)</f>
        <v>1</v>
      </c>
      <c r="N62" s="170" t="str">
        <f>CONCATENATE(HOUR(Tabela13[[#This Row],[DATA INICIO]]),":",MINUTE(Tabela13[[#This Row],[DATA INICIO]]))</f>
        <v>18:20</v>
      </c>
      <c r="P62"/>
    </row>
    <row r="63" spans="1:17" ht="25.5" hidden="1" customHeight="1" x14ac:dyDescent="0.25">
      <c r="A63" s="44" t="s">
        <v>6</v>
      </c>
      <c r="B63" s="45" t="s">
        <v>46</v>
      </c>
      <c r="C63" s="34" t="s">
        <v>8</v>
      </c>
      <c r="D63" s="66" t="s">
        <v>1236</v>
      </c>
      <c r="E63" s="66" t="str">
        <f>CONCATENATE(Tabela13[[#This Row],[TRAMITE_SETOR]],"_Atualiz")</f>
        <v>ACO_Atualiz</v>
      </c>
      <c r="F63" s="35" t="s">
        <v>917</v>
      </c>
      <c r="G63" s="35"/>
      <c r="H63" s="46">
        <v>42311.788888888892</v>
      </c>
      <c r="I63" s="46">
        <v>42313.586805555555</v>
      </c>
      <c r="J63" s="45" t="s">
        <v>40</v>
      </c>
      <c r="K63" s="37">
        <f t="shared" si="0"/>
        <v>1.7979166666627862</v>
      </c>
      <c r="L63" s="38">
        <f t="shared" si="1"/>
        <v>1.7979166666627862</v>
      </c>
      <c r="M63" s="166">
        <f>NETWORKDAYS.INTL(DATE(YEAR(H63),MONTH(I63),DAY(H63)),DATE(YEAR(I63),MONTH(I63),DAY(I63)),1,LISTAFERIADOS!$B$2:$B$194)</f>
        <v>3</v>
      </c>
      <c r="N63" s="170" t="str">
        <f>CONCATENATE(HOUR(Tabela13[[#This Row],[DATA INICIO]]),":",MINUTE(Tabela13[[#This Row],[DATA INICIO]]))</f>
        <v>18:56</v>
      </c>
      <c r="P63"/>
    </row>
    <row r="64" spans="1:17" ht="25.5" hidden="1" customHeight="1" x14ac:dyDescent="0.25">
      <c r="A64" s="44" t="s">
        <v>6</v>
      </c>
      <c r="B64" s="45" t="s">
        <v>46</v>
      </c>
      <c r="C64" s="34" t="s">
        <v>8</v>
      </c>
      <c r="D64" s="66" t="s">
        <v>1224</v>
      </c>
      <c r="E64" s="66" t="str">
        <f>CONCATENATE(Tabela13[[#This Row],[TRAMITE_SETOR]],"_Atualiz")</f>
        <v>DG_Atualiz</v>
      </c>
      <c r="F64" s="35" t="s">
        <v>906</v>
      </c>
      <c r="G64" s="35"/>
      <c r="H64" s="46">
        <v>42313.586805555555</v>
      </c>
      <c r="I64" s="46">
        <v>42313.615277777775</v>
      </c>
      <c r="J64" s="45" t="s">
        <v>7</v>
      </c>
      <c r="K64" s="37">
        <f t="shared" si="0"/>
        <v>2.8472222220443655E-2</v>
      </c>
      <c r="L64" s="38">
        <f t="shared" si="1"/>
        <v>2.8472222220443655E-2</v>
      </c>
      <c r="M64" s="166">
        <f>NETWORKDAYS.INTL(DATE(YEAR(H64),MONTH(I64),DAY(H64)),DATE(YEAR(I64),MONTH(I64),DAY(I64)),1,LISTAFERIADOS!$B$2:$B$194)</f>
        <v>1</v>
      </c>
      <c r="N64" s="170" t="str">
        <f>CONCATENATE(HOUR(Tabela13[[#This Row],[DATA INICIO]]),":",MINUTE(Tabela13[[#This Row],[DATA INICIO]]))</f>
        <v>14:5</v>
      </c>
      <c r="P64"/>
    </row>
    <row r="65" spans="1:16" ht="25.5" hidden="1" customHeight="1" x14ac:dyDescent="0.25">
      <c r="A65" s="44" t="s">
        <v>6</v>
      </c>
      <c r="B65" s="45" t="s">
        <v>46</v>
      </c>
      <c r="C65" s="34" t="s">
        <v>8</v>
      </c>
      <c r="D65" s="66" t="s">
        <v>1230</v>
      </c>
      <c r="E65" s="66" t="str">
        <f>CONCATENATE(Tabela13[[#This Row],[TRAMITE_SETOR]],"_Atualiz")</f>
        <v>SECOFC_Atualiz</v>
      </c>
      <c r="F65" s="35" t="s">
        <v>911</v>
      </c>
      <c r="G65" s="35"/>
      <c r="H65" s="46">
        <v>42313.586805555555</v>
      </c>
      <c r="I65" s="46">
        <v>42313.654861111114</v>
      </c>
      <c r="J65" s="45" t="s">
        <v>7</v>
      </c>
      <c r="K65" s="37">
        <f t="shared" si="0"/>
        <v>6.805555555911269E-2</v>
      </c>
      <c r="L65" s="38">
        <f t="shared" si="1"/>
        <v>6.805555555911269E-2</v>
      </c>
      <c r="M65" s="166">
        <f>NETWORKDAYS.INTL(DATE(YEAR(H65),MONTH(I65),DAY(H65)),DATE(YEAR(I65),MONTH(I65),DAY(I65)),1,LISTAFERIADOS!$B$2:$B$194)</f>
        <v>1</v>
      </c>
      <c r="N65" s="170" t="str">
        <f>CONCATENATE(HOUR(Tabela13[[#This Row],[DATA INICIO]]),":",MINUTE(Tabela13[[#This Row],[DATA INICIO]]))</f>
        <v>14:5</v>
      </c>
      <c r="P65"/>
    </row>
    <row r="66" spans="1:16" ht="25.5" hidden="1" customHeight="1" x14ac:dyDescent="0.25">
      <c r="A66" s="44" t="s">
        <v>6</v>
      </c>
      <c r="B66" s="45" t="s">
        <v>46</v>
      </c>
      <c r="C66" s="34" t="s">
        <v>8</v>
      </c>
      <c r="D66" s="66" t="s">
        <v>1236</v>
      </c>
      <c r="E66" s="66" t="str">
        <f>CONCATENATE(Tabela13[[#This Row],[TRAMITE_SETOR]],"_Atualiz")</f>
        <v>ACO_Atualiz</v>
      </c>
      <c r="F66" s="35" t="s">
        <v>917</v>
      </c>
      <c r="G66" s="35"/>
      <c r="H66" s="46">
        <v>42313.654861111114</v>
      </c>
      <c r="I66" s="46">
        <v>42313.65625</v>
      </c>
      <c r="J66" s="45" t="s">
        <v>41</v>
      </c>
      <c r="K66" s="37">
        <f t="shared" si="0"/>
        <v>1.3888888861401938E-3</v>
      </c>
      <c r="L66" s="38">
        <f t="shared" si="1"/>
        <v>1.3888888861401938E-3</v>
      </c>
      <c r="M66" s="166">
        <f>NETWORKDAYS.INTL(DATE(YEAR(H66),MONTH(I66),DAY(H66)),DATE(YEAR(I66),MONTH(I66),DAY(I66)),1,LISTAFERIADOS!$B$2:$B$194)</f>
        <v>1</v>
      </c>
      <c r="N66" s="170" t="str">
        <f>CONCATENATE(HOUR(Tabela13[[#This Row],[DATA INICIO]]),":",MINUTE(Tabela13[[#This Row],[DATA INICIO]]))</f>
        <v>15:43</v>
      </c>
      <c r="P66"/>
    </row>
    <row r="67" spans="1:16" ht="25.5" hidden="1" customHeight="1" x14ac:dyDescent="0.25">
      <c r="A67" s="44" t="s">
        <v>6</v>
      </c>
      <c r="B67" s="45" t="s">
        <v>46</v>
      </c>
      <c r="C67" s="34" t="s">
        <v>8</v>
      </c>
      <c r="D67" s="66" t="s">
        <v>1237</v>
      </c>
      <c r="E67" s="66" t="str">
        <f>CONCATENATE(Tabela13[[#This Row],[TRAMITE_SETOR]],"_Atualiz")</f>
        <v>SAEO_Atualiz</v>
      </c>
      <c r="F67" s="35" t="s">
        <v>918</v>
      </c>
      <c r="G67" s="35"/>
      <c r="H67" s="46">
        <v>42313.65625</v>
      </c>
      <c r="I67" s="46">
        <v>42313.7</v>
      </c>
      <c r="J67" s="45" t="s">
        <v>42</v>
      </c>
      <c r="K67" s="37">
        <f t="shared" ref="K67:K130" si="2">IF(OR(H67="-",I67="-"),0,I67-H67)</f>
        <v>4.3749999997089617E-2</v>
      </c>
      <c r="L67" s="38">
        <f t="shared" ref="L67:L130" si="3">K67</f>
        <v>4.3749999997089617E-2</v>
      </c>
      <c r="M67" s="166">
        <f>NETWORKDAYS.INTL(DATE(YEAR(H67),MONTH(I67),DAY(H67)),DATE(YEAR(I67),MONTH(I67),DAY(I67)),1,LISTAFERIADOS!$B$2:$B$194)</f>
        <v>1</v>
      </c>
      <c r="N67" s="170" t="str">
        <f>CONCATENATE(HOUR(Tabela13[[#This Row],[DATA INICIO]]),":",MINUTE(Tabela13[[#This Row],[DATA INICIO]]))</f>
        <v>15:45</v>
      </c>
      <c r="P67"/>
    </row>
    <row r="68" spans="1:16" ht="25.5" hidden="1" customHeight="1" x14ac:dyDescent="0.25">
      <c r="A68" s="44" t="s">
        <v>6</v>
      </c>
      <c r="B68" s="45" t="s">
        <v>46</v>
      </c>
      <c r="C68" s="34" t="s">
        <v>8</v>
      </c>
      <c r="D68" s="66" t="s">
        <v>1231</v>
      </c>
      <c r="E68" s="66" t="str">
        <f>CONCATENATE(Tabela13[[#This Row],[TRAMITE_SETOR]],"_Atualiz")</f>
        <v>CLC_Atualiz</v>
      </c>
      <c r="F68" s="35" t="s">
        <v>912</v>
      </c>
      <c r="G68" s="35"/>
      <c r="H68" s="46">
        <v>42313.7</v>
      </c>
      <c r="I68" s="46">
        <v>42313.794444444444</v>
      </c>
      <c r="J68" s="45" t="s">
        <v>58</v>
      </c>
      <c r="K68" s="37">
        <f t="shared" si="2"/>
        <v>9.4444444446708076E-2</v>
      </c>
      <c r="L68" s="38">
        <f t="shared" si="3"/>
        <v>9.4444444446708076E-2</v>
      </c>
      <c r="M68" s="166">
        <f>NETWORKDAYS.INTL(DATE(YEAR(H68),MONTH(I68),DAY(H68)),DATE(YEAR(I68),MONTH(I68),DAY(I68)),1,LISTAFERIADOS!$B$2:$B$194)</f>
        <v>1</v>
      </c>
      <c r="N68" s="170" t="str">
        <f>CONCATENATE(HOUR(Tabela13[[#This Row],[DATA INICIO]]),":",MINUTE(Tabela13[[#This Row],[DATA INICIO]]))</f>
        <v>16:48</v>
      </c>
      <c r="P68"/>
    </row>
    <row r="69" spans="1:16" ht="25.5" hidden="1" customHeight="1" x14ac:dyDescent="0.25">
      <c r="A69" s="44" t="s">
        <v>6</v>
      </c>
      <c r="B69" s="45" t="s">
        <v>46</v>
      </c>
      <c r="C69" s="34" t="s">
        <v>8</v>
      </c>
      <c r="D69" s="66" t="s">
        <v>1232</v>
      </c>
      <c r="E69" s="66" t="str">
        <f>CONCATENATE(Tabela13[[#This Row],[TRAMITE_SETOR]],"_Atualiz")</f>
        <v>SC_Atualiz</v>
      </c>
      <c r="F69" s="35" t="s">
        <v>913</v>
      </c>
      <c r="G69" s="35"/>
      <c r="H69" s="46">
        <v>42313.794444444444</v>
      </c>
      <c r="I69" s="46">
        <v>42317.768055555556</v>
      </c>
      <c r="J69" s="45" t="s">
        <v>59</v>
      </c>
      <c r="K69" s="37">
        <f t="shared" si="2"/>
        <v>3.9736111111124046</v>
      </c>
      <c r="L69" s="38">
        <f t="shared" si="3"/>
        <v>3.9736111111124046</v>
      </c>
      <c r="M69" s="166">
        <f>NETWORKDAYS.INTL(DATE(YEAR(H69),MONTH(I69),DAY(H69)),DATE(YEAR(I69),MONTH(I69),DAY(I69)),1,LISTAFERIADOS!$B$2:$B$194)</f>
        <v>3</v>
      </c>
      <c r="N69" s="170" t="str">
        <f>CONCATENATE(HOUR(Tabela13[[#This Row],[DATA INICIO]]),":",MINUTE(Tabela13[[#This Row],[DATA INICIO]]))</f>
        <v>19:4</v>
      </c>
      <c r="P69"/>
    </row>
    <row r="70" spans="1:16" ht="25.5" hidden="1" customHeight="1" x14ac:dyDescent="0.25">
      <c r="A70" s="44" t="s">
        <v>6</v>
      </c>
      <c r="B70" s="45" t="s">
        <v>46</v>
      </c>
      <c r="C70" s="34" t="s">
        <v>8</v>
      </c>
      <c r="D70" s="66" t="s">
        <v>1228</v>
      </c>
      <c r="E70" s="66" t="str">
        <f>CONCATENATE(Tabela13[[#This Row],[TRAMITE_SETOR]],"_Atualiz")</f>
        <v>SPO_Atualiz</v>
      </c>
      <c r="F70" s="35" t="s">
        <v>909</v>
      </c>
      <c r="G70" s="35"/>
      <c r="H70" s="46">
        <v>42317.768055555556</v>
      </c>
      <c r="I70" s="46">
        <v>42317.822916666664</v>
      </c>
      <c r="J70" s="45" t="s">
        <v>60</v>
      </c>
      <c r="K70" s="37">
        <f t="shared" si="2"/>
        <v>5.486111110803904E-2</v>
      </c>
      <c r="L70" s="38">
        <f t="shared" si="3"/>
        <v>5.486111110803904E-2</v>
      </c>
      <c r="M70" s="166">
        <f>NETWORKDAYS.INTL(DATE(YEAR(H70),MONTH(I70),DAY(H70)),DATE(YEAR(I70),MONTH(I70),DAY(I70)),1,LISTAFERIADOS!$B$2:$B$194)</f>
        <v>1</v>
      </c>
      <c r="N70" s="170" t="str">
        <f>CONCATENATE(HOUR(Tabela13[[#This Row],[DATA INICIO]]),":",MINUTE(Tabela13[[#This Row],[DATA INICIO]]))</f>
        <v>18:26</v>
      </c>
      <c r="P70"/>
    </row>
    <row r="71" spans="1:16" ht="25.5" hidden="1" customHeight="1" x14ac:dyDescent="0.25">
      <c r="A71" s="44" t="s">
        <v>6</v>
      </c>
      <c r="B71" s="45" t="s">
        <v>46</v>
      </c>
      <c r="C71" s="34" t="s">
        <v>8</v>
      </c>
      <c r="D71" s="66" t="s">
        <v>1231</v>
      </c>
      <c r="E71" s="66" t="str">
        <f>CONCATENATE(Tabela13[[#This Row],[TRAMITE_SETOR]],"_Atualiz")</f>
        <v>CLC_Atualiz</v>
      </c>
      <c r="F71" s="35" t="s">
        <v>912</v>
      </c>
      <c r="G71" s="35"/>
      <c r="H71" s="46">
        <v>42317.822916666664</v>
      </c>
      <c r="I71" s="46">
        <v>42318.672222222223</v>
      </c>
      <c r="J71" s="45" t="s">
        <v>42</v>
      </c>
      <c r="K71" s="37">
        <f t="shared" si="2"/>
        <v>0.84930555555911269</v>
      </c>
      <c r="L71" s="38">
        <f t="shared" si="3"/>
        <v>0.84930555555911269</v>
      </c>
      <c r="M71" s="166">
        <f>NETWORKDAYS.INTL(DATE(YEAR(H71),MONTH(I71),DAY(H71)),DATE(YEAR(I71),MONTH(I71),DAY(I71)),1,LISTAFERIADOS!$B$2:$B$194)</f>
        <v>2</v>
      </c>
      <c r="N71" s="170" t="str">
        <f>CONCATENATE(HOUR(Tabela13[[#This Row],[DATA INICIO]]),":",MINUTE(Tabela13[[#This Row],[DATA INICIO]]))</f>
        <v>19:45</v>
      </c>
      <c r="P71"/>
    </row>
    <row r="72" spans="1:16" ht="25.5" hidden="1" customHeight="1" x14ac:dyDescent="0.25">
      <c r="A72" s="44" t="s">
        <v>6</v>
      </c>
      <c r="B72" s="45" t="s">
        <v>46</v>
      </c>
      <c r="C72" s="34" t="s">
        <v>8</v>
      </c>
      <c r="D72" s="66" t="s">
        <v>1232</v>
      </c>
      <c r="E72" s="66" t="str">
        <f>CONCATENATE(Tabela13[[#This Row],[TRAMITE_SETOR]],"_Atualiz")</f>
        <v>SC_Atualiz</v>
      </c>
      <c r="F72" s="35" t="s">
        <v>913</v>
      </c>
      <c r="G72" s="35"/>
      <c r="H72" s="46">
        <v>42318.672222222223</v>
      </c>
      <c r="I72" s="46">
        <v>42318.727083333331</v>
      </c>
      <c r="J72" s="45" t="s">
        <v>61</v>
      </c>
      <c r="K72" s="37">
        <f t="shared" si="2"/>
        <v>5.486111110803904E-2</v>
      </c>
      <c r="L72" s="38">
        <f t="shared" si="3"/>
        <v>5.486111110803904E-2</v>
      </c>
      <c r="M72" s="166">
        <f>NETWORKDAYS.INTL(DATE(YEAR(H72),MONTH(I72),DAY(H72)),DATE(YEAR(I72),MONTH(I72),DAY(I72)),1,LISTAFERIADOS!$B$2:$B$194)</f>
        <v>1</v>
      </c>
      <c r="N72" s="170" t="str">
        <f>CONCATENATE(HOUR(Tabela13[[#This Row],[DATA INICIO]]),":",MINUTE(Tabela13[[#This Row],[DATA INICIO]]))</f>
        <v>16:8</v>
      </c>
      <c r="P72"/>
    </row>
    <row r="73" spans="1:16" ht="25.5" hidden="1" customHeight="1" x14ac:dyDescent="0.25">
      <c r="A73" s="44" t="s">
        <v>6</v>
      </c>
      <c r="B73" s="45" t="s">
        <v>46</v>
      </c>
      <c r="C73" s="34" t="s">
        <v>8</v>
      </c>
      <c r="D73" s="66" t="s">
        <v>1231</v>
      </c>
      <c r="E73" s="66" t="str">
        <f>CONCATENATE(Tabela13[[#This Row],[TRAMITE_SETOR]],"_Atualiz")</f>
        <v>CLC_Atualiz</v>
      </c>
      <c r="F73" s="35" t="s">
        <v>912</v>
      </c>
      <c r="G73" s="35"/>
      <c r="H73" s="46">
        <v>42318.727083333331</v>
      </c>
      <c r="I73" s="46">
        <v>42318.75</v>
      </c>
      <c r="J73" s="45" t="s">
        <v>60</v>
      </c>
      <c r="K73" s="37">
        <f t="shared" si="2"/>
        <v>2.2916666668606922E-2</v>
      </c>
      <c r="L73" s="38">
        <f t="shared" si="3"/>
        <v>2.2916666668606922E-2</v>
      </c>
      <c r="M73" s="166">
        <f>NETWORKDAYS.INTL(DATE(YEAR(H73),MONTH(I73),DAY(H73)),DATE(YEAR(I73),MONTH(I73),DAY(I73)),1,LISTAFERIADOS!$B$2:$B$194)</f>
        <v>1</v>
      </c>
      <c r="N73" s="170" t="str">
        <f>CONCATENATE(HOUR(Tabela13[[#This Row],[DATA INICIO]]),":",MINUTE(Tabela13[[#This Row],[DATA INICIO]]))</f>
        <v>17:27</v>
      </c>
      <c r="P73"/>
    </row>
    <row r="74" spans="1:16" ht="25.5" hidden="1" customHeight="1" x14ac:dyDescent="0.25">
      <c r="A74" s="44" t="s">
        <v>6</v>
      </c>
      <c r="B74" s="45" t="s">
        <v>46</v>
      </c>
      <c r="C74" s="34" t="s">
        <v>8</v>
      </c>
      <c r="D74" s="66" t="s">
        <v>1233</v>
      </c>
      <c r="E74" s="66" t="str">
        <f>CONCATENATE(Tabela13[[#This Row],[TRAMITE_SETOR]],"_Atualiz")</f>
        <v>SCON_Atualiz</v>
      </c>
      <c r="F74" s="35" t="s">
        <v>914</v>
      </c>
      <c r="G74" s="35"/>
      <c r="H74" s="46">
        <v>42318.75</v>
      </c>
      <c r="I74" s="46">
        <v>42341.706944444442</v>
      </c>
      <c r="J74" s="45" t="s">
        <v>62</v>
      </c>
      <c r="K74" s="37">
        <f t="shared" si="2"/>
        <v>22.956944444442343</v>
      </c>
      <c r="L74" s="38">
        <f t="shared" si="3"/>
        <v>22.956944444442343</v>
      </c>
      <c r="M74" s="166">
        <f>NETWORKDAYS.INTL(DATE(YEAR(H74),MONTH(I74),DAY(H74)),DATE(YEAR(I74),MONTH(I74),DAY(I74)),1,LISTAFERIADOS!$B$2:$B$194)</f>
        <v>-5</v>
      </c>
      <c r="N74" s="170" t="str">
        <f>CONCATENATE(HOUR(Tabela13[[#This Row],[DATA INICIO]]),":",MINUTE(Tabela13[[#This Row],[DATA INICIO]]))</f>
        <v>18:0</v>
      </c>
      <c r="P74"/>
    </row>
    <row r="75" spans="1:16" ht="25.5" hidden="1" customHeight="1" x14ac:dyDescent="0.25">
      <c r="A75" s="44" t="s">
        <v>6</v>
      </c>
      <c r="B75" s="45" t="s">
        <v>46</v>
      </c>
      <c r="C75" s="34" t="s">
        <v>8</v>
      </c>
      <c r="D75" s="66" t="s">
        <v>1231</v>
      </c>
      <c r="E75" s="66" t="str">
        <f>CONCATENATE(Tabela13[[#This Row],[TRAMITE_SETOR]],"_Atualiz")</f>
        <v>CLC_Atualiz</v>
      </c>
      <c r="F75" s="35" t="s">
        <v>912</v>
      </c>
      <c r="G75" s="35"/>
      <c r="H75" s="46">
        <v>42341.706944444442</v>
      </c>
      <c r="I75" s="46">
        <v>42341.792361111111</v>
      </c>
      <c r="J75" s="45" t="s">
        <v>63</v>
      </c>
      <c r="K75" s="37">
        <f t="shared" si="2"/>
        <v>8.5416666668606922E-2</v>
      </c>
      <c r="L75" s="38">
        <f t="shared" si="3"/>
        <v>8.5416666668606922E-2</v>
      </c>
      <c r="M75" s="166">
        <f>NETWORKDAYS.INTL(DATE(YEAR(H75),MONTH(I75),DAY(H75)),DATE(YEAR(I75),MONTH(I75),DAY(I75)),1,LISTAFERIADOS!$B$2:$B$194)</f>
        <v>1</v>
      </c>
      <c r="N75" s="170" t="str">
        <f>CONCATENATE(HOUR(Tabela13[[#This Row],[DATA INICIO]]),":",MINUTE(Tabela13[[#This Row],[DATA INICIO]]))</f>
        <v>16:58</v>
      </c>
      <c r="P75"/>
    </row>
    <row r="76" spans="1:16" ht="25.5" hidden="1" customHeight="1" x14ac:dyDescent="0.25">
      <c r="A76" s="44" t="s">
        <v>6</v>
      </c>
      <c r="B76" s="45" t="s">
        <v>46</v>
      </c>
      <c r="C76" s="34" t="s">
        <v>8</v>
      </c>
      <c r="D76" s="66" t="s">
        <v>1237</v>
      </c>
      <c r="E76" s="66" t="str">
        <f>CONCATENATE(Tabela13[[#This Row],[TRAMITE_SETOR]],"_Atualiz")</f>
        <v>SAEO_Atualiz</v>
      </c>
      <c r="F76" s="35" t="s">
        <v>918</v>
      </c>
      <c r="G76" s="35"/>
      <c r="H76" s="46">
        <v>42341.792361111111</v>
      </c>
      <c r="I76" s="46">
        <v>42342.666666666664</v>
      </c>
      <c r="J76" s="45" t="s">
        <v>64</v>
      </c>
      <c r="K76" s="37">
        <f t="shared" si="2"/>
        <v>0.87430555555329192</v>
      </c>
      <c r="L76" s="38">
        <f t="shared" si="3"/>
        <v>0.87430555555329192</v>
      </c>
      <c r="M76" s="166">
        <f>NETWORKDAYS.INTL(DATE(YEAR(H76),MONTH(I76),DAY(H76)),DATE(YEAR(I76),MONTH(I76),DAY(I76)),1,LISTAFERIADOS!$B$2:$B$194)</f>
        <v>2</v>
      </c>
      <c r="N76" s="170" t="str">
        <f>CONCATENATE(HOUR(Tabela13[[#This Row],[DATA INICIO]]),":",MINUTE(Tabela13[[#This Row],[DATA INICIO]]))</f>
        <v>19:1</v>
      </c>
      <c r="P76"/>
    </row>
    <row r="77" spans="1:16" ht="25.5" hidden="1" customHeight="1" x14ac:dyDescent="0.25">
      <c r="A77" s="44" t="s">
        <v>6</v>
      </c>
      <c r="B77" s="45" t="s">
        <v>65</v>
      </c>
      <c r="C77" s="34" t="s">
        <v>8</v>
      </c>
      <c r="D77" s="66" t="s">
        <v>1239</v>
      </c>
      <c r="E77" s="66" t="str">
        <f>CONCATENATE(Tabela13[[#This Row],[TRAMITE_SETOR]],"_Atualiz")</f>
        <v>150ZE_Atualiz</v>
      </c>
      <c r="F77" s="35" t="s">
        <v>920</v>
      </c>
      <c r="G77" s="35"/>
      <c r="H77" s="46" t="s">
        <v>7</v>
      </c>
      <c r="I77" s="46">
        <v>42633.781944444447</v>
      </c>
      <c r="J77" s="45" t="s">
        <v>7</v>
      </c>
      <c r="K77" s="37">
        <f t="shared" si="2"/>
        <v>0</v>
      </c>
      <c r="L77" s="38">
        <f t="shared" si="3"/>
        <v>0</v>
      </c>
      <c r="M77" s="166" t="e">
        <f>NETWORKDAYS.INTL(DATE(YEAR(H77),MONTH(I77),DAY(H77)),DATE(YEAR(I77),MONTH(I77),DAY(I77)),1,LISTAFERIADOS!$B$2:$B$194)</f>
        <v>#VALUE!</v>
      </c>
      <c r="N77" s="170" t="e">
        <f>CONCATENATE(HOUR(Tabela13[[#This Row],[DATA INICIO]]),":",MINUTE(Tabela13[[#This Row],[DATA INICIO]]))</f>
        <v>#VALUE!</v>
      </c>
      <c r="P77"/>
    </row>
    <row r="78" spans="1:16" ht="25.5" customHeight="1" x14ac:dyDescent="0.25">
      <c r="A78" s="44" t="s">
        <v>6</v>
      </c>
      <c r="B78" s="45" t="s">
        <v>65</v>
      </c>
      <c r="C78" s="34" t="s">
        <v>8</v>
      </c>
      <c r="D78" s="66" t="s">
        <v>1240</v>
      </c>
      <c r="E78" s="66" t="str">
        <f>CONCATENATE(Tabela13[[#This Row],[TRAMITE_SETOR]],"_Atualiz")</f>
        <v>SESEG_Atualiz</v>
      </c>
      <c r="F78" s="35" t="s">
        <v>899</v>
      </c>
      <c r="G78" s="90" t="s">
        <v>1127</v>
      </c>
      <c r="H78" s="46">
        <v>42633.781944444447</v>
      </c>
      <c r="I78" s="46">
        <v>42635.567361111112</v>
      </c>
      <c r="J78" s="45" t="s">
        <v>17</v>
      </c>
      <c r="K78" s="37">
        <f t="shared" si="2"/>
        <v>1.7854166666656965</v>
      </c>
      <c r="L78" s="38">
        <f t="shared" si="3"/>
        <v>1.7854166666656965</v>
      </c>
      <c r="M78" s="166">
        <f>NETWORKDAYS.INTL(DATE(YEAR(H78),MONTH(I78),DAY(H78)),DATE(YEAR(I78),MONTH(I78),DAY(I78)),1,LISTAFERIADOS!$B$2:$B$194)</f>
        <v>3</v>
      </c>
      <c r="N78" s="170" t="str">
        <f>CONCATENATE(HOUR(Tabela13[[#This Row],[DATA INICIO]]),":",MINUTE(Tabela13[[#This Row],[DATA INICIO]]))</f>
        <v>18:46</v>
      </c>
      <c r="P78"/>
    </row>
    <row r="79" spans="1:16" ht="25.5" customHeight="1" x14ac:dyDescent="0.25">
      <c r="A79" s="44" t="s">
        <v>6</v>
      </c>
      <c r="B79" s="45" t="s">
        <v>65</v>
      </c>
      <c r="C79" s="34" t="s">
        <v>8</v>
      </c>
      <c r="D79" s="66" t="s">
        <v>1241</v>
      </c>
      <c r="E79" s="66" t="str">
        <f>CONCATENATE(Tabela13[[#This Row],[TRAMITE_SETOR]],"_Atualiz")</f>
        <v>CSTA_Atualiz</v>
      </c>
      <c r="F79" s="35" t="s">
        <v>896</v>
      </c>
      <c r="G79" s="90" t="s">
        <v>1127</v>
      </c>
      <c r="H79" s="46">
        <v>42635.567361111112</v>
      </c>
      <c r="I79" s="46">
        <v>42639.605555555558</v>
      </c>
      <c r="J79" s="45" t="s">
        <v>12</v>
      </c>
      <c r="K79" s="37">
        <f t="shared" si="2"/>
        <v>4.0381944444452529</v>
      </c>
      <c r="L79" s="38">
        <f t="shared" si="3"/>
        <v>4.0381944444452529</v>
      </c>
      <c r="M79" s="166">
        <f>NETWORKDAYS.INTL(DATE(YEAR(H79),MONTH(I79),DAY(H79)),DATE(YEAR(I79),MONTH(I79),DAY(I79)),1,LISTAFERIADOS!$B$2:$B$194)</f>
        <v>3</v>
      </c>
      <c r="N79" s="170" t="str">
        <f>CONCATENATE(HOUR(Tabela13[[#This Row],[DATA INICIO]]),":",MINUTE(Tabela13[[#This Row],[DATA INICIO]]))</f>
        <v>13:37</v>
      </c>
      <c r="P79"/>
    </row>
    <row r="80" spans="1:16" ht="25.5" customHeight="1" x14ac:dyDescent="0.25">
      <c r="A80" s="6" t="s">
        <v>278</v>
      </c>
      <c r="B80" s="45" t="s">
        <v>65</v>
      </c>
      <c r="C80" s="34" t="s">
        <v>8</v>
      </c>
      <c r="D80" s="66" t="s">
        <v>1242</v>
      </c>
      <c r="E80" s="66" t="str">
        <f>CONCATENATE(Tabela13[[#This Row],[TRAMITE_SETOR]],"_Atualiz")</f>
        <v>SECGS_Atualiz</v>
      </c>
      <c r="F80" s="35" t="s">
        <v>886</v>
      </c>
      <c r="G80" s="90" t="s">
        <v>1127</v>
      </c>
      <c r="H80" s="46">
        <v>42639.605555555558</v>
      </c>
      <c r="I80" s="46">
        <v>42639.698611111111</v>
      </c>
      <c r="J80" s="45" t="s">
        <v>66</v>
      </c>
      <c r="K80" s="37">
        <f t="shared" si="2"/>
        <v>9.3055555553291924E-2</v>
      </c>
      <c r="L80" s="38">
        <f t="shared" si="3"/>
        <v>9.3055555553291924E-2</v>
      </c>
      <c r="M80" s="166">
        <f>NETWORKDAYS.INTL(DATE(YEAR(H80),MONTH(I80),DAY(H80)),DATE(YEAR(I80),MONTH(I80),DAY(I80)),1,LISTAFERIADOS!$B$2:$B$194)</f>
        <v>1</v>
      </c>
      <c r="N80" s="170" t="str">
        <f>CONCATENATE(HOUR(Tabela13[[#This Row],[DATA INICIO]]),":",MINUTE(Tabela13[[#This Row],[DATA INICIO]]))</f>
        <v>14:32</v>
      </c>
      <c r="P80"/>
    </row>
    <row r="81" spans="1:16" ht="25.5" hidden="1" customHeight="1" x14ac:dyDescent="0.25">
      <c r="A81" s="44" t="s">
        <v>6</v>
      </c>
      <c r="B81" s="45" t="s">
        <v>65</v>
      </c>
      <c r="C81" s="34" t="s">
        <v>8</v>
      </c>
      <c r="D81" s="66" t="s">
        <v>1230</v>
      </c>
      <c r="E81" s="66" t="str">
        <f>CONCATENATE(Tabela13[[#This Row],[TRAMITE_SETOR]],"_Atualiz")</f>
        <v>SECOFC_Atualiz</v>
      </c>
      <c r="F81" s="35" t="s">
        <v>911</v>
      </c>
      <c r="G81" s="35"/>
      <c r="H81" s="46">
        <v>42639.698611111111</v>
      </c>
      <c r="I81" s="46">
        <v>42639.731944444444</v>
      </c>
      <c r="J81" s="45" t="s">
        <v>67</v>
      </c>
      <c r="K81" s="37">
        <f t="shared" si="2"/>
        <v>3.3333333332848269E-2</v>
      </c>
      <c r="L81" s="38">
        <f t="shared" si="3"/>
        <v>3.3333333332848269E-2</v>
      </c>
      <c r="M81" s="166">
        <f>NETWORKDAYS.INTL(DATE(YEAR(H81),MONTH(I81),DAY(H81)),DATE(YEAR(I81),MONTH(I81),DAY(I81)),1,LISTAFERIADOS!$B$2:$B$194)</f>
        <v>1</v>
      </c>
      <c r="N81" s="170" t="str">
        <f>CONCATENATE(HOUR(Tabela13[[#This Row],[DATA INICIO]]),":",MINUTE(Tabela13[[#This Row],[DATA INICIO]]))</f>
        <v>16:46</v>
      </c>
      <c r="P81"/>
    </row>
    <row r="82" spans="1:16" ht="25.5" hidden="1" customHeight="1" x14ac:dyDescent="0.25">
      <c r="A82" s="44" t="s">
        <v>6</v>
      </c>
      <c r="B82" s="45" t="s">
        <v>65</v>
      </c>
      <c r="C82" s="34" t="s">
        <v>8</v>
      </c>
      <c r="D82" s="66" t="s">
        <v>1229</v>
      </c>
      <c r="E82" s="66" t="str">
        <f>CONCATENATE(Tabela13[[#This Row],[TRAMITE_SETOR]],"_Atualiz")</f>
        <v>CO_Atualiz</v>
      </c>
      <c r="F82" s="35" t="s">
        <v>910</v>
      </c>
      <c r="G82" s="35"/>
      <c r="H82" s="46">
        <v>42639.731944444444</v>
      </c>
      <c r="I82" s="46">
        <v>42639.753472222219</v>
      </c>
      <c r="J82" s="45" t="s">
        <v>18</v>
      </c>
      <c r="K82" s="37">
        <f t="shared" si="2"/>
        <v>2.1527777775190771E-2</v>
      </c>
      <c r="L82" s="38">
        <f t="shared" si="3"/>
        <v>2.1527777775190771E-2</v>
      </c>
      <c r="M82" s="166">
        <f>NETWORKDAYS.INTL(DATE(YEAR(H82),MONTH(I82),DAY(H82)),DATE(YEAR(I82),MONTH(I82),DAY(I82)),1,LISTAFERIADOS!$B$2:$B$194)</f>
        <v>1</v>
      </c>
      <c r="N82" s="170" t="str">
        <f>CONCATENATE(HOUR(Tabela13[[#This Row],[DATA INICIO]]),":",MINUTE(Tabela13[[#This Row],[DATA INICIO]]))</f>
        <v>17:34</v>
      </c>
      <c r="P82"/>
    </row>
    <row r="83" spans="1:16" ht="25.5" hidden="1" customHeight="1" x14ac:dyDescent="0.25">
      <c r="A83" s="44" t="s">
        <v>6</v>
      </c>
      <c r="B83" s="45" t="s">
        <v>65</v>
      </c>
      <c r="C83" s="34" t="s">
        <v>8</v>
      </c>
      <c r="D83" s="66" t="s">
        <v>1228</v>
      </c>
      <c r="E83" s="66" t="str">
        <f>CONCATENATE(Tabela13[[#This Row],[TRAMITE_SETOR]],"_Atualiz")</f>
        <v>SPO_Atualiz</v>
      </c>
      <c r="F83" s="35" t="s">
        <v>909</v>
      </c>
      <c r="G83" s="35"/>
      <c r="H83" s="46">
        <v>42639.753472222219</v>
      </c>
      <c r="I83" s="46">
        <v>42640.544444444444</v>
      </c>
      <c r="J83" s="45" t="s">
        <v>18</v>
      </c>
      <c r="K83" s="37">
        <f t="shared" si="2"/>
        <v>0.79097222222480923</v>
      </c>
      <c r="L83" s="38">
        <f t="shared" si="3"/>
        <v>0.79097222222480923</v>
      </c>
      <c r="M83" s="166">
        <f>NETWORKDAYS.INTL(DATE(YEAR(H83),MONTH(I83),DAY(H83)),DATE(YEAR(I83),MONTH(I83),DAY(I83)),1,LISTAFERIADOS!$B$2:$B$194)</f>
        <v>2</v>
      </c>
      <c r="N83" s="170" t="str">
        <f>CONCATENATE(HOUR(Tabela13[[#This Row],[DATA INICIO]]),":",MINUTE(Tabela13[[#This Row],[DATA INICIO]]))</f>
        <v>18:5</v>
      </c>
      <c r="P83"/>
    </row>
    <row r="84" spans="1:16" ht="25.5" hidden="1" customHeight="1" x14ac:dyDescent="0.25">
      <c r="A84" s="44" t="s">
        <v>6</v>
      </c>
      <c r="B84" s="45" t="s">
        <v>65</v>
      </c>
      <c r="C84" s="34" t="s">
        <v>8</v>
      </c>
      <c r="D84" s="66" t="s">
        <v>1229</v>
      </c>
      <c r="E84" s="66" t="str">
        <f>CONCATENATE(Tabela13[[#This Row],[TRAMITE_SETOR]],"_Atualiz")</f>
        <v>CO_Atualiz</v>
      </c>
      <c r="F84" s="35" t="s">
        <v>910</v>
      </c>
      <c r="G84" s="35"/>
      <c r="H84" s="46">
        <v>42640.544444444444</v>
      </c>
      <c r="I84" s="46">
        <v>42640.609722222223</v>
      </c>
      <c r="J84" s="45" t="s">
        <v>68</v>
      </c>
      <c r="K84" s="37">
        <f t="shared" si="2"/>
        <v>6.5277777779556345E-2</v>
      </c>
      <c r="L84" s="38">
        <f t="shared" si="3"/>
        <v>6.5277777779556345E-2</v>
      </c>
      <c r="M84" s="166">
        <f>NETWORKDAYS.INTL(DATE(YEAR(H84),MONTH(I84),DAY(H84)),DATE(YEAR(I84),MONTH(I84),DAY(I84)),1,LISTAFERIADOS!$B$2:$B$194)</f>
        <v>1</v>
      </c>
      <c r="N84" s="170" t="str">
        <f>CONCATENATE(HOUR(Tabela13[[#This Row],[DATA INICIO]]),":",MINUTE(Tabela13[[#This Row],[DATA INICIO]]))</f>
        <v>13:4</v>
      </c>
      <c r="P84"/>
    </row>
    <row r="85" spans="1:16" ht="25.5" hidden="1" customHeight="1" x14ac:dyDescent="0.25">
      <c r="A85" s="44" t="s">
        <v>6</v>
      </c>
      <c r="B85" s="45" t="s">
        <v>65</v>
      </c>
      <c r="C85" s="34" t="s">
        <v>8</v>
      </c>
      <c r="D85" s="66" t="s">
        <v>1230</v>
      </c>
      <c r="E85" s="66" t="str">
        <f>CONCATENATE(Tabela13[[#This Row],[TRAMITE_SETOR]],"_Atualiz")</f>
        <v>SECOFC_Atualiz</v>
      </c>
      <c r="F85" s="35" t="s">
        <v>911</v>
      </c>
      <c r="G85" s="35"/>
      <c r="H85" s="46">
        <v>42640.609722222223</v>
      </c>
      <c r="I85" s="46">
        <v>42640.67083333333</v>
      </c>
      <c r="J85" s="45" t="s">
        <v>20</v>
      </c>
      <c r="K85" s="37">
        <f t="shared" si="2"/>
        <v>6.1111111106583849E-2</v>
      </c>
      <c r="L85" s="38">
        <f t="shared" si="3"/>
        <v>6.1111111106583849E-2</v>
      </c>
      <c r="M85" s="166">
        <f>NETWORKDAYS.INTL(DATE(YEAR(H85),MONTH(I85),DAY(H85)),DATE(YEAR(I85),MONTH(I85),DAY(I85)),1,LISTAFERIADOS!$B$2:$B$194)</f>
        <v>1</v>
      </c>
      <c r="N85" s="170" t="str">
        <f>CONCATENATE(HOUR(Tabela13[[#This Row],[DATA INICIO]]),":",MINUTE(Tabela13[[#This Row],[DATA INICIO]]))</f>
        <v>14:38</v>
      </c>
      <c r="P85"/>
    </row>
    <row r="86" spans="1:16" ht="25.5" hidden="1" customHeight="1" x14ac:dyDescent="0.25">
      <c r="A86" s="44" t="s">
        <v>6</v>
      </c>
      <c r="B86" s="45" t="s">
        <v>65</v>
      </c>
      <c r="C86" s="34" t="s">
        <v>8</v>
      </c>
      <c r="D86" s="66" t="s">
        <v>1231</v>
      </c>
      <c r="E86" s="66" t="str">
        <f>CONCATENATE(Tabela13[[#This Row],[TRAMITE_SETOR]],"_Atualiz")</f>
        <v>CLC_Atualiz</v>
      </c>
      <c r="F86" s="35" t="s">
        <v>912</v>
      </c>
      <c r="G86" s="35"/>
      <c r="H86" s="46">
        <v>42640.67083333333</v>
      </c>
      <c r="I86" s="46">
        <v>42641.780555555553</v>
      </c>
      <c r="J86" s="45" t="s">
        <v>21</v>
      </c>
      <c r="K86" s="37">
        <f t="shared" si="2"/>
        <v>1.109722222223354</v>
      </c>
      <c r="L86" s="38">
        <f t="shared" si="3"/>
        <v>1.109722222223354</v>
      </c>
      <c r="M86" s="166">
        <f>NETWORKDAYS.INTL(DATE(YEAR(H86),MONTH(I86),DAY(H86)),DATE(YEAR(I86),MONTH(I86),DAY(I86)),1,LISTAFERIADOS!$B$2:$B$194)</f>
        <v>2</v>
      </c>
      <c r="N86" s="170" t="str">
        <f>CONCATENATE(HOUR(Tabela13[[#This Row],[DATA INICIO]]),":",MINUTE(Tabela13[[#This Row],[DATA INICIO]]))</f>
        <v>16:6</v>
      </c>
      <c r="P86"/>
    </row>
    <row r="87" spans="1:16" ht="25.5" hidden="1" customHeight="1" x14ac:dyDescent="0.25">
      <c r="A87" s="44" t="s">
        <v>6</v>
      </c>
      <c r="B87" s="45" t="s">
        <v>65</v>
      </c>
      <c r="C87" s="34" t="s">
        <v>8</v>
      </c>
      <c r="D87" s="66" t="s">
        <v>1243</v>
      </c>
      <c r="E87" s="66" t="str">
        <f>CONCATENATE(Tabela13[[#This Row],[TRAMITE_SETOR]],"_Atualiz")</f>
        <v>SASG_Atualiz</v>
      </c>
      <c r="F87" s="35" t="s">
        <v>921</v>
      </c>
      <c r="G87" s="35"/>
      <c r="H87" s="46">
        <v>42641.780555555553</v>
      </c>
      <c r="I87" s="46">
        <v>42642.476388888892</v>
      </c>
      <c r="J87" s="45" t="s">
        <v>7</v>
      </c>
      <c r="K87" s="37">
        <f t="shared" si="2"/>
        <v>0.69583333333866904</v>
      </c>
      <c r="L87" s="38">
        <f t="shared" si="3"/>
        <v>0.69583333333866904</v>
      </c>
      <c r="M87" s="166">
        <f>NETWORKDAYS.INTL(DATE(YEAR(H87),MONTH(I87),DAY(H87)),DATE(YEAR(I87),MONTH(I87),DAY(I87)),1,LISTAFERIADOS!$B$2:$B$194)</f>
        <v>2</v>
      </c>
      <c r="N87" s="170" t="str">
        <f>CONCATENATE(HOUR(Tabela13[[#This Row],[DATA INICIO]]),":",MINUTE(Tabela13[[#This Row],[DATA INICIO]]))</f>
        <v>18:44</v>
      </c>
      <c r="P87"/>
    </row>
    <row r="88" spans="1:16" ht="25.5" hidden="1" customHeight="1" x14ac:dyDescent="0.25">
      <c r="A88" s="44" t="s">
        <v>6</v>
      </c>
      <c r="B88" s="45" t="s">
        <v>65</v>
      </c>
      <c r="C88" s="34" t="s">
        <v>8</v>
      </c>
      <c r="D88" s="66" t="s">
        <v>1232</v>
      </c>
      <c r="E88" s="66" t="str">
        <f>CONCATENATE(Tabela13[[#This Row],[TRAMITE_SETOR]],"_Atualiz")</f>
        <v>SC_Atualiz</v>
      </c>
      <c r="F88" s="35" t="s">
        <v>913</v>
      </c>
      <c r="G88" s="35"/>
      <c r="H88" s="46">
        <v>42641.780555555553</v>
      </c>
      <c r="I88" s="46">
        <v>42643.626388888886</v>
      </c>
      <c r="J88" s="45" t="s">
        <v>7</v>
      </c>
      <c r="K88" s="37">
        <f t="shared" si="2"/>
        <v>1.8458333333328483</v>
      </c>
      <c r="L88" s="38">
        <f t="shared" si="3"/>
        <v>1.8458333333328483</v>
      </c>
      <c r="M88" s="166">
        <f>NETWORKDAYS.INTL(DATE(YEAR(H88),MONTH(I88),DAY(H88)),DATE(YEAR(I88),MONTH(I88),DAY(I88)),1,LISTAFERIADOS!$B$2:$B$194)</f>
        <v>3</v>
      </c>
      <c r="N88" s="170" t="str">
        <f>CONCATENATE(HOUR(Tabela13[[#This Row],[DATA INICIO]]),":",MINUTE(Tabela13[[#This Row],[DATA INICIO]]))</f>
        <v>18:44</v>
      </c>
      <c r="P88"/>
    </row>
    <row r="89" spans="1:16" ht="25.5" hidden="1" customHeight="1" x14ac:dyDescent="0.25">
      <c r="A89" s="44" t="s">
        <v>6</v>
      </c>
      <c r="B89" s="45" t="s">
        <v>65</v>
      </c>
      <c r="C89" s="34" t="s">
        <v>8</v>
      </c>
      <c r="D89" s="66" t="s">
        <v>1231</v>
      </c>
      <c r="E89" s="66" t="str">
        <f>CONCATENATE(Tabela13[[#This Row],[TRAMITE_SETOR]],"_Atualiz")</f>
        <v>CLC_Atualiz</v>
      </c>
      <c r="F89" s="35" t="s">
        <v>912</v>
      </c>
      <c r="G89" s="35"/>
      <c r="H89" s="46">
        <v>42643.626388888886</v>
      </c>
      <c r="I89" s="46">
        <v>42646.794444444444</v>
      </c>
      <c r="J89" s="45" t="s">
        <v>41</v>
      </c>
      <c r="K89" s="37">
        <f t="shared" si="2"/>
        <v>3.1680555555576575</v>
      </c>
      <c r="L89" s="38">
        <f t="shared" si="3"/>
        <v>3.1680555555576575</v>
      </c>
      <c r="M89" s="166">
        <f>NETWORKDAYS.INTL(DATE(YEAR(H89),MONTH(I89),DAY(H89)),DATE(YEAR(I89),MONTH(I89),DAY(I89)),1,LISTAFERIADOS!$B$2:$B$194)</f>
        <v>-19</v>
      </c>
      <c r="N89" s="170" t="str">
        <f>CONCATENATE(HOUR(Tabela13[[#This Row],[DATA INICIO]]),":",MINUTE(Tabela13[[#This Row],[DATA INICIO]]))</f>
        <v>15:2</v>
      </c>
      <c r="P89"/>
    </row>
    <row r="90" spans="1:16" ht="25.5" hidden="1" customHeight="1" x14ac:dyDescent="0.25">
      <c r="A90" s="44" t="s">
        <v>6</v>
      </c>
      <c r="B90" s="45" t="s">
        <v>65</v>
      </c>
      <c r="C90" s="34" t="s">
        <v>8</v>
      </c>
      <c r="D90" s="66" t="s">
        <v>1233</v>
      </c>
      <c r="E90" s="66" t="str">
        <f>CONCATENATE(Tabela13[[#This Row],[TRAMITE_SETOR]],"_Atualiz")</f>
        <v>SCON_Atualiz</v>
      </c>
      <c r="F90" s="35" t="s">
        <v>914</v>
      </c>
      <c r="G90" s="35"/>
      <c r="H90" s="46">
        <v>42646.794444444444</v>
      </c>
      <c r="I90" s="46">
        <v>42653.765277777777</v>
      </c>
      <c r="J90" s="45" t="s">
        <v>69</v>
      </c>
      <c r="K90" s="37">
        <f t="shared" si="2"/>
        <v>6.9708333333328483</v>
      </c>
      <c r="L90" s="38">
        <f t="shared" si="3"/>
        <v>6.9708333333328483</v>
      </c>
      <c r="M90" s="166">
        <f>NETWORKDAYS.INTL(DATE(YEAR(H90),MONTH(I90),DAY(H90)),DATE(YEAR(I90),MONTH(I90),DAY(I90)),1,LISTAFERIADOS!$B$2:$B$194)</f>
        <v>6</v>
      </c>
      <c r="N90" s="170" t="str">
        <f>CONCATENATE(HOUR(Tabela13[[#This Row],[DATA INICIO]]),":",MINUTE(Tabela13[[#This Row],[DATA INICIO]]))</f>
        <v>19:4</v>
      </c>
      <c r="P90"/>
    </row>
    <row r="91" spans="1:16" ht="25.5" hidden="1" customHeight="1" x14ac:dyDescent="0.25">
      <c r="A91" s="44" t="s">
        <v>6</v>
      </c>
      <c r="B91" s="45" t="s">
        <v>65</v>
      </c>
      <c r="C91" s="34" t="s">
        <v>8</v>
      </c>
      <c r="D91" s="66" t="s">
        <v>1231</v>
      </c>
      <c r="E91" s="66" t="str">
        <f>CONCATENATE(Tabela13[[#This Row],[TRAMITE_SETOR]],"_Atualiz")</f>
        <v>CLC_Atualiz</v>
      </c>
      <c r="F91" s="35" t="s">
        <v>912</v>
      </c>
      <c r="G91" s="35"/>
      <c r="H91" s="46">
        <v>42653.765277777777</v>
      </c>
      <c r="I91" s="46">
        <v>42656.819444444445</v>
      </c>
      <c r="J91" s="45" t="s">
        <v>17</v>
      </c>
      <c r="K91" s="37">
        <f t="shared" si="2"/>
        <v>3.0541666666686069</v>
      </c>
      <c r="L91" s="38">
        <f t="shared" si="3"/>
        <v>3.0541666666686069</v>
      </c>
      <c r="M91" s="166">
        <f>NETWORKDAYS.INTL(DATE(YEAR(H91),MONTH(I91),DAY(H91)),DATE(YEAR(I91),MONTH(I91),DAY(I91)),1,LISTAFERIADOS!$B$2:$B$194)</f>
        <v>3</v>
      </c>
      <c r="N91" s="170" t="str">
        <f>CONCATENATE(HOUR(Tabela13[[#This Row],[DATA INICIO]]),":",MINUTE(Tabela13[[#This Row],[DATA INICIO]]))</f>
        <v>18:22</v>
      </c>
      <c r="P91"/>
    </row>
    <row r="92" spans="1:16" ht="25.5" hidden="1" customHeight="1" x14ac:dyDescent="0.25">
      <c r="A92" s="44" t="s">
        <v>6</v>
      </c>
      <c r="B92" s="45" t="s">
        <v>65</v>
      </c>
      <c r="C92" s="34" t="s">
        <v>8</v>
      </c>
      <c r="D92" s="66" t="s">
        <v>1244</v>
      </c>
      <c r="E92" s="66" t="str">
        <f>CONCATENATE(Tabela13[[#This Row],[TRAMITE_SETOR]],"_Atualiz")</f>
        <v>SECGA_Atualiz</v>
      </c>
      <c r="F92" s="35" t="s">
        <v>854</v>
      </c>
      <c r="G92" s="35"/>
      <c r="H92" s="46">
        <v>42656.819444444445</v>
      </c>
      <c r="I92" s="46">
        <v>42657.69027777778</v>
      </c>
      <c r="J92" s="45" t="s">
        <v>70</v>
      </c>
      <c r="K92" s="37">
        <f t="shared" si="2"/>
        <v>0.87083333333430346</v>
      </c>
      <c r="L92" s="38">
        <f t="shared" si="3"/>
        <v>0.87083333333430346</v>
      </c>
      <c r="M92" s="166">
        <f>NETWORKDAYS.INTL(DATE(YEAR(H92),MONTH(I92),DAY(H92)),DATE(YEAR(I92),MONTH(I92),DAY(I92)),1,LISTAFERIADOS!$B$2:$B$194)</f>
        <v>2</v>
      </c>
      <c r="N92" s="170" t="str">
        <f>CONCATENATE(HOUR(Tabela13[[#This Row],[DATA INICIO]]),":",MINUTE(Tabela13[[#This Row],[DATA INICIO]]))</f>
        <v>19:40</v>
      </c>
      <c r="P92"/>
    </row>
    <row r="93" spans="1:16" ht="25.5" hidden="1" customHeight="1" x14ac:dyDescent="0.25">
      <c r="A93" s="44" t="s">
        <v>6</v>
      </c>
      <c r="B93" s="45" t="s">
        <v>65</v>
      </c>
      <c r="C93" s="34" t="s">
        <v>8</v>
      </c>
      <c r="D93" s="66" t="s">
        <v>1243</v>
      </c>
      <c r="E93" s="66" t="str">
        <f>CONCATENATE(Tabela13[[#This Row],[TRAMITE_SETOR]],"_Atualiz")</f>
        <v>SASG_Atualiz</v>
      </c>
      <c r="F93" s="35" t="s">
        <v>921</v>
      </c>
      <c r="G93" s="35"/>
      <c r="H93" s="46">
        <v>42657.69027777778</v>
      </c>
      <c r="I93" s="46">
        <v>42663.504166666666</v>
      </c>
      <c r="J93" s="45" t="s">
        <v>71</v>
      </c>
      <c r="K93" s="37">
        <f t="shared" si="2"/>
        <v>5.8138888888861402</v>
      </c>
      <c r="L93" s="38">
        <f t="shared" si="3"/>
        <v>5.8138888888861402</v>
      </c>
      <c r="M93" s="166">
        <f>NETWORKDAYS.INTL(DATE(YEAR(H93),MONTH(I93),DAY(H93)),DATE(YEAR(I93),MONTH(I93),DAY(I93)),1,LISTAFERIADOS!$B$2:$B$194)</f>
        <v>5</v>
      </c>
      <c r="N93" s="170" t="str">
        <f>CONCATENATE(HOUR(Tabela13[[#This Row],[DATA INICIO]]),":",MINUTE(Tabela13[[#This Row],[DATA INICIO]]))</f>
        <v>16:34</v>
      </c>
      <c r="P93"/>
    </row>
    <row r="94" spans="1:16" ht="25.5" hidden="1" customHeight="1" x14ac:dyDescent="0.25">
      <c r="A94" s="44" t="s">
        <v>6</v>
      </c>
      <c r="B94" s="45" t="s">
        <v>65</v>
      </c>
      <c r="C94" s="34" t="s">
        <v>8</v>
      </c>
      <c r="D94" s="66" t="s">
        <v>1231</v>
      </c>
      <c r="E94" s="66" t="str">
        <f>CONCATENATE(Tabela13[[#This Row],[TRAMITE_SETOR]],"_Atualiz")</f>
        <v>CLC_Atualiz</v>
      </c>
      <c r="F94" s="35" t="s">
        <v>912</v>
      </c>
      <c r="G94" s="35"/>
      <c r="H94" s="46">
        <v>42663.504166666666</v>
      </c>
      <c r="I94" s="46">
        <v>42663.669444444444</v>
      </c>
      <c r="J94" s="45" t="s">
        <v>72</v>
      </c>
      <c r="K94" s="37">
        <f t="shared" si="2"/>
        <v>0.16527777777810115</v>
      </c>
      <c r="L94" s="38">
        <f t="shared" si="3"/>
        <v>0.16527777777810115</v>
      </c>
      <c r="M94" s="166">
        <f>NETWORKDAYS.INTL(DATE(YEAR(H94),MONTH(I94),DAY(H94)),DATE(YEAR(I94),MONTH(I94),DAY(I94)),1,LISTAFERIADOS!$B$2:$B$194)</f>
        <v>1</v>
      </c>
      <c r="N94" s="170" t="str">
        <f>CONCATENATE(HOUR(Tabela13[[#This Row],[DATA INICIO]]),":",MINUTE(Tabela13[[#This Row],[DATA INICIO]]))</f>
        <v>12:6</v>
      </c>
      <c r="P94"/>
    </row>
    <row r="95" spans="1:16" ht="25.5" hidden="1" customHeight="1" x14ac:dyDescent="0.25">
      <c r="A95" s="44" t="s">
        <v>6</v>
      </c>
      <c r="B95" s="45" t="s">
        <v>65</v>
      </c>
      <c r="C95" s="34" t="s">
        <v>8</v>
      </c>
      <c r="D95" s="66" t="s">
        <v>1244</v>
      </c>
      <c r="E95" s="66" t="str">
        <f>CONCATENATE(Tabela13[[#This Row],[TRAMITE_SETOR]],"_Atualiz")</f>
        <v>SECGA_Atualiz</v>
      </c>
      <c r="F95" s="35" t="s">
        <v>854</v>
      </c>
      <c r="G95" s="35"/>
      <c r="H95" s="46">
        <v>42663.669444444444</v>
      </c>
      <c r="I95" s="46">
        <v>42663.74722222222</v>
      </c>
      <c r="J95" s="45" t="s">
        <v>73</v>
      </c>
      <c r="K95" s="37">
        <f t="shared" si="2"/>
        <v>7.7777777776645962E-2</v>
      </c>
      <c r="L95" s="38">
        <f t="shared" si="3"/>
        <v>7.7777777776645962E-2</v>
      </c>
      <c r="M95" s="166">
        <f>NETWORKDAYS.INTL(DATE(YEAR(H95),MONTH(I95),DAY(H95)),DATE(YEAR(I95),MONTH(I95),DAY(I95)),1,LISTAFERIADOS!$B$2:$B$194)</f>
        <v>1</v>
      </c>
      <c r="N95" s="170" t="str">
        <f>CONCATENATE(HOUR(Tabela13[[#This Row],[DATA INICIO]]),":",MINUTE(Tabela13[[#This Row],[DATA INICIO]]))</f>
        <v>16:4</v>
      </c>
      <c r="P95"/>
    </row>
    <row r="96" spans="1:16" ht="25.5" hidden="1" customHeight="1" x14ac:dyDescent="0.25">
      <c r="A96" s="44" t="s">
        <v>6</v>
      </c>
      <c r="B96" s="45" t="s">
        <v>65</v>
      </c>
      <c r="C96" s="34" t="s">
        <v>8</v>
      </c>
      <c r="D96" s="66" t="s">
        <v>1235</v>
      </c>
      <c r="E96" s="66" t="str">
        <f>CONCATENATE(Tabela13[[#This Row],[TRAMITE_SETOR]],"_Atualiz")</f>
        <v>ASSDG_Atualiz</v>
      </c>
      <c r="F96" s="35" t="s">
        <v>916</v>
      </c>
      <c r="G96" s="35"/>
      <c r="H96" s="46">
        <v>42663.74722222222</v>
      </c>
      <c r="I96" s="46">
        <v>42664.765277777777</v>
      </c>
      <c r="J96" s="45" t="s">
        <v>74</v>
      </c>
      <c r="K96" s="37">
        <f t="shared" si="2"/>
        <v>1.0180555555562023</v>
      </c>
      <c r="L96" s="38">
        <f t="shared" si="3"/>
        <v>1.0180555555562023</v>
      </c>
      <c r="M96" s="166">
        <f>NETWORKDAYS.INTL(DATE(YEAR(H96),MONTH(I96),DAY(H96)),DATE(YEAR(I96),MONTH(I96),DAY(I96)),1,LISTAFERIADOS!$B$2:$B$194)</f>
        <v>2</v>
      </c>
      <c r="N96" s="170" t="str">
        <f>CONCATENATE(HOUR(Tabela13[[#This Row],[DATA INICIO]]),":",MINUTE(Tabela13[[#This Row],[DATA INICIO]]))</f>
        <v>17:56</v>
      </c>
      <c r="P96"/>
    </row>
    <row r="97" spans="1:16" ht="25.5" hidden="1" customHeight="1" x14ac:dyDescent="0.25">
      <c r="A97" s="44" t="s">
        <v>6</v>
      </c>
      <c r="B97" s="45" t="s">
        <v>65</v>
      </c>
      <c r="C97" s="34" t="s">
        <v>8</v>
      </c>
      <c r="D97" s="66" t="s">
        <v>1224</v>
      </c>
      <c r="E97" s="66" t="str">
        <f>CONCATENATE(Tabela13[[#This Row],[TRAMITE_SETOR]],"_Atualiz")</f>
        <v>DG_Atualiz</v>
      </c>
      <c r="F97" s="35" t="s">
        <v>906</v>
      </c>
      <c r="G97" s="35"/>
      <c r="H97" s="46">
        <v>42664.765277777777</v>
      </c>
      <c r="I97" s="46">
        <v>42667.788194444445</v>
      </c>
      <c r="J97" s="45" t="s">
        <v>56</v>
      </c>
      <c r="K97" s="37">
        <f t="shared" si="2"/>
        <v>3.0229166666686069</v>
      </c>
      <c r="L97" s="38">
        <f t="shared" si="3"/>
        <v>3.0229166666686069</v>
      </c>
      <c r="M97" s="166">
        <f>NETWORKDAYS.INTL(DATE(YEAR(H97),MONTH(I97),DAY(H97)),DATE(YEAR(I97),MONTH(I97),DAY(I97)),1,LISTAFERIADOS!$B$2:$B$194)</f>
        <v>2</v>
      </c>
      <c r="N97" s="170" t="str">
        <f>CONCATENATE(HOUR(Tabela13[[#This Row],[DATA INICIO]]),":",MINUTE(Tabela13[[#This Row],[DATA INICIO]]))</f>
        <v>18:22</v>
      </c>
      <c r="P97"/>
    </row>
    <row r="98" spans="1:16" ht="25.5" hidden="1" customHeight="1" x14ac:dyDescent="0.25">
      <c r="A98" s="44" t="s">
        <v>6</v>
      </c>
      <c r="B98" s="45" t="s">
        <v>65</v>
      </c>
      <c r="C98" s="34" t="s">
        <v>8</v>
      </c>
      <c r="D98" s="66" t="s">
        <v>1229</v>
      </c>
      <c r="E98" s="66" t="str">
        <f>CONCATENATE(Tabela13[[#This Row],[TRAMITE_SETOR]],"_Atualiz")</f>
        <v>CO_Atualiz</v>
      </c>
      <c r="F98" s="35" t="s">
        <v>910</v>
      </c>
      <c r="G98" s="35"/>
      <c r="H98" s="46">
        <v>42667.788194444445</v>
      </c>
      <c r="I98" s="46">
        <v>42667.791666666664</v>
      </c>
      <c r="J98" s="45" t="s">
        <v>39</v>
      </c>
      <c r="K98" s="37">
        <f t="shared" si="2"/>
        <v>3.4722222189884633E-3</v>
      </c>
      <c r="L98" s="38">
        <f t="shared" si="3"/>
        <v>3.4722222189884633E-3</v>
      </c>
      <c r="M98" s="166">
        <f>NETWORKDAYS.INTL(DATE(YEAR(H98),MONTH(I98),DAY(H98)),DATE(YEAR(I98),MONTH(I98),DAY(I98)),1,LISTAFERIADOS!$B$2:$B$194)</f>
        <v>1</v>
      </c>
      <c r="N98" s="170" t="str">
        <f>CONCATENATE(HOUR(Tabela13[[#This Row],[DATA INICIO]]),":",MINUTE(Tabela13[[#This Row],[DATA INICIO]]))</f>
        <v>18:55</v>
      </c>
      <c r="P98"/>
    </row>
    <row r="99" spans="1:16" ht="25.5" hidden="1" customHeight="1" x14ac:dyDescent="0.25">
      <c r="A99" s="44" t="s">
        <v>6</v>
      </c>
      <c r="B99" s="45" t="s">
        <v>65</v>
      </c>
      <c r="C99" s="34" t="s">
        <v>8</v>
      </c>
      <c r="D99" s="66" t="s">
        <v>1236</v>
      </c>
      <c r="E99" s="66" t="str">
        <f>CONCATENATE(Tabela13[[#This Row],[TRAMITE_SETOR]],"_Atualiz")</f>
        <v>ACO_Atualiz</v>
      </c>
      <c r="F99" s="35" t="s">
        <v>917</v>
      </c>
      <c r="G99" s="35"/>
      <c r="H99" s="46">
        <v>42667.791666666664</v>
      </c>
      <c r="I99" s="46">
        <v>42668.65347222222</v>
      </c>
      <c r="J99" s="45" t="s">
        <v>75</v>
      </c>
      <c r="K99" s="37">
        <f t="shared" si="2"/>
        <v>0.86180555555620231</v>
      </c>
      <c r="L99" s="38">
        <f t="shared" si="3"/>
        <v>0.86180555555620231</v>
      </c>
      <c r="M99" s="166">
        <f>NETWORKDAYS.INTL(DATE(YEAR(H99),MONTH(I99),DAY(H99)),DATE(YEAR(I99),MONTH(I99),DAY(I99)),1,LISTAFERIADOS!$B$2:$B$194)</f>
        <v>2</v>
      </c>
      <c r="N99" s="170" t="str">
        <f>CONCATENATE(HOUR(Tabela13[[#This Row],[DATA INICIO]]),":",MINUTE(Tabela13[[#This Row],[DATA INICIO]]))</f>
        <v>19:0</v>
      </c>
      <c r="P99"/>
    </row>
    <row r="100" spans="1:16" ht="25.5" hidden="1" customHeight="1" x14ac:dyDescent="0.25">
      <c r="A100" s="44" t="s">
        <v>6</v>
      </c>
      <c r="B100" s="45" t="s">
        <v>65</v>
      </c>
      <c r="C100" s="34" t="s">
        <v>8</v>
      </c>
      <c r="D100" s="66" t="s">
        <v>1230</v>
      </c>
      <c r="E100" s="66" t="str">
        <f>CONCATENATE(Tabela13[[#This Row],[TRAMITE_SETOR]],"_Atualiz")</f>
        <v>SECOFC_Atualiz</v>
      </c>
      <c r="F100" s="35" t="s">
        <v>911</v>
      </c>
      <c r="G100" s="35"/>
      <c r="H100" s="46">
        <v>42668.65347222222</v>
      </c>
      <c r="I100" s="46">
        <v>42668.656944444447</v>
      </c>
      <c r="J100" s="45" t="s">
        <v>7</v>
      </c>
      <c r="K100" s="37">
        <f t="shared" si="2"/>
        <v>3.4722222262644209E-3</v>
      </c>
      <c r="L100" s="38">
        <f t="shared" si="3"/>
        <v>3.4722222262644209E-3</v>
      </c>
      <c r="M100" s="166">
        <f>NETWORKDAYS.INTL(DATE(YEAR(H100),MONTH(I100),DAY(H100)),DATE(YEAR(I100),MONTH(I100),DAY(I100)),1,LISTAFERIADOS!$B$2:$B$194)</f>
        <v>1</v>
      </c>
      <c r="N100" s="170" t="str">
        <f>CONCATENATE(HOUR(Tabela13[[#This Row],[DATA INICIO]]),":",MINUTE(Tabela13[[#This Row],[DATA INICIO]]))</f>
        <v>15:41</v>
      </c>
      <c r="P100"/>
    </row>
    <row r="101" spans="1:16" ht="25.5" hidden="1" customHeight="1" x14ac:dyDescent="0.25">
      <c r="A101" s="44" t="s">
        <v>6</v>
      </c>
      <c r="B101" s="45" t="s">
        <v>65</v>
      </c>
      <c r="C101" s="34" t="s">
        <v>8</v>
      </c>
      <c r="D101" s="66" t="s">
        <v>1236</v>
      </c>
      <c r="E101" s="66" t="str">
        <f>CONCATENATE(Tabela13[[#This Row],[TRAMITE_SETOR]],"_Atualiz")</f>
        <v>ACO_Atualiz</v>
      </c>
      <c r="F101" s="35" t="s">
        <v>917</v>
      </c>
      <c r="G101" s="35"/>
      <c r="H101" s="46">
        <v>42668.656944444447</v>
      </c>
      <c r="I101" s="46">
        <v>42668.65902777778</v>
      </c>
      <c r="J101" s="45" t="s">
        <v>41</v>
      </c>
      <c r="K101" s="37">
        <f t="shared" si="2"/>
        <v>2.0833333328482695E-3</v>
      </c>
      <c r="L101" s="38">
        <f t="shared" si="3"/>
        <v>2.0833333328482695E-3</v>
      </c>
      <c r="M101" s="166">
        <f>NETWORKDAYS.INTL(DATE(YEAR(H101),MONTH(I101),DAY(H101)),DATE(YEAR(I101),MONTH(I101),DAY(I101)),1,LISTAFERIADOS!$B$2:$B$194)</f>
        <v>1</v>
      </c>
      <c r="N101" s="170" t="str">
        <f>CONCATENATE(HOUR(Tabela13[[#This Row],[DATA INICIO]]),":",MINUTE(Tabela13[[#This Row],[DATA INICIO]]))</f>
        <v>15:46</v>
      </c>
      <c r="P101"/>
    </row>
    <row r="102" spans="1:16" ht="25.5" hidden="1" customHeight="1" x14ac:dyDescent="0.25">
      <c r="A102" s="44" t="s">
        <v>6</v>
      </c>
      <c r="B102" s="45" t="s">
        <v>65</v>
      </c>
      <c r="C102" s="34" t="s">
        <v>8</v>
      </c>
      <c r="D102" s="66" t="s">
        <v>1224</v>
      </c>
      <c r="E102" s="66" t="str">
        <f>CONCATENATE(Tabela13[[#This Row],[TRAMITE_SETOR]],"_Atualiz")</f>
        <v>DG_Atualiz</v>
      </c>
      <c r="F102" s="35" t="s">
        <v>906</v>
      </c>
      <c r="G102" s="35"/>
      <c r="H102" s="46">
        <v>42668.65902777778</v>
      </c>
      <c r="I102" s="46">
        <v>42668.73541666667</v>
      </c>
      <c r="J102" s="45" t="s">
        <v>7</v>
      </c>
      <c r="K102" s="37">
        <f t="shared" si="2"/>
        <v>7.6388888890505768E-2</v>
      </c>
      <c r="L102" s="38">
        <f t="shared" si="3"/>
        <v>7.6388888890505768E-2</v>
      </c>
      <c r="M102" s="166">
        <f>NETWORKDAYS.INTL(DATE(YEAR(H102),MONTH(I102),DAY(H102)),DATE(YEAR(I102),MONTH(I102),DAY(I102)),1,LISTAFERIADOS!$B$2:$B$194)</f>
        <v>1</v>
      </c>
      <c r="N102" s="170" t="str">
        <f>CONCATENATE(HOUR(Tabela13[[#This Row],[DATA INICIO]]),":",MINUTE(Tabela13[[#This Row],[DATA INICIO]]))</f>
        <v>15:49</v>
      </c>
      <c r="P102"/>
    </row>
    <row r="103" spans="1:16" ht="25.5" hidden="1" customHeight="1" x14ac:dyDescent="0.25">
      <c r="A103" s="44" t="s">
        <v>6</v>
      </c>
      <c r="B103" s="45" t="s">
        <v>65</v>
      </c>
      <c r="C103" s="34" t="s">
        <v>8</v>
      </c>
      <c r="D103" s="66" t="s">
        <v>1236</v>
      </c>
      <c r="E103" s="66" t="str">
        <f>CONCATENATE(Tabela13[[#This Row],[TRAMITE_SETOR]],"_Atualiz")</f>
        <v>ACO_Atualiz</v>
      </c>
      <c r="F103" s="35" t="s">
        <v>917</v>
      </c>
      <c r="G103" s="35"/>
      <c r="H103" s="46">
        <v>42668.73541666667</v>
      </c>
      <c r="I103" s="46">
        <v>42668.737500000003</v>
      </c>
      <c r="J103" s="45" t="s">
        <v>41</v>
      </c>
      <c r="K103" s="37">
        <f t="shared" si="2"/>
        <v>2.0833333328482695E-3</v>
      </c>
      <c r="L103" s="38">
        <f t="shared" si="3"/>
        <v>2.0833333328482695E-3</v>
      </c>
      <c r="M103" s="166">
        <f>NETWORKDAYS.INTL(DATE(YEAR(H103),MONTH(I103),DAY(H103)),DATE(YEAR(I103),MONTH(I103),DAY(I103)),1,LISTAFERIADOS!$B$2:$B$194)</f>
        <v>1</v>
      </c>
      <c r="N103" s="170" t="str">
        <f>CONCATENATE(HOUR(Tabela13[[#This Row],[DATA INICIO]]),":",MINUTE(Tabela13[[#This Row],[DATA INICIO]]))</f>
        <v>17:39</v>
      </c>
      <c r="P103"/>
    </row>
    <row r="104" spans="1:16" ht="25.5" hidden="1" customHeight="1" x14ac:dyDescent="0.25">
      <c r="A104" s="44" t="s">
        <v>6</v>
      </c>
      <c r="B104" s="45" t="s">
        <v>65</v>
      </c>
      <c r="C104" s="34" t="s">
        <v>8</v>
      </c>
      <c r="D104" s="66" t="s">
        <v>1237</v>
      </c>
      <c r="E104" s="66" t="str">
        <f>CONCATENATE(Tabela13[[#This Row],[TRAMITE_SETOR]],"_Atualiz")</f>
        <v>SAEO_Atualiz</v>
      </c>
      <c r="F104" s="35" t="s">
        <v>918</v>
      </c>
      <c r="G104" s="35"/>
      <c r="H104" s="46">
        <v>42668.737500000003</v>
      </c>
      <c r="I104" s="46">
        <v>42669.668749999997</v>
      </c>
      <c r="J104" s="45" t="s">
        <v>42</v>
      </c>
      <c r="K104" s="37">
        <f t="shared" si="2"/>
        <v>0.93124999999417923</v>
      </c>
      <c r="L104" s="38">
        <f t="shared" si="3"/>
        <v>0.93124999999417923</v>
      </c>
      <c r="M104" s="166">
        <f>NETWORKDAYS.INTL(DATE(YEAR(H104),MONTH(I104),DAY(H104)),DATE(YEAR(I104),MONTH(I104),DAY(I104)),1,LISTAFERIADOS!$B$2:$B$194)</f>
        <v>2</v>
      </c>
      <c r="N104" s="170" t="str">
        <f>CONCATENATE(HOUR(Tabela13[[#This Row],[DATA INICIO]]),":",MINUTE(Tabela13[[#This Row],[DATA INICIO]]))</f>
        <v>17:42</v>
      </c>
      <c r="P104"/>
    </row>
    <row r="105" spans="1:16" ht="25.5" hidden="1" customHeight="1" x14ac:dyDescent="0.25">
      <c r="A105" s="44" t="s">
        <v>6</v>
      </c>
      <c r="B105" s="45" t="s">
        <v>65</v>
      </c>
      <c r="C105" s="34" t="s">
        <v>8</v>
      </c>
      <c r="D105" s="66" t="s">
        <v>1231</v>
      </c>
      <c r="E105" s="66" t="str">
        <f>CONCATENATE(Tabela13[[#This Row],[TRAMITE_SETOR]],"_Atualiz")</f>
        <v>CLC_Atualiz</v>
      </c>
      <c r="F105" s="35" t="s">
        <v>912</v>
      </c>
      <c r="G105" s="35"/>
      <c r="H105" s="46">
        <v>42669.668749999997</v>
      </c>
      <c r="I105" s="46">
        <v>42669.815972222219</v>
      </c>
      <c r="J105" s="45" t="s">
        <v>42</v>
      </c>
      <c r="K105" s="37">
        <f t="shared" si="2"/>
        <v>0.14722222222189885</v>
      </c>
      <c r="L105" s="38">
        <f t="shared" si="3"/>
        <v>0.14722222222189885</v>
      </c>
      <c r="M105" s="166">
        <f>NETWORKDAYS.INTL(DATE(YEAR(H105),MONTH(I105),DAY(H105)),DATE(YEAR(I105),MONTH(I105),DAY(I105)),1,LISTAFERIADOS!$B$2:$B$194)</f>
        <v>1</v>
      </c>
      <c r="N105" s="170" t="str">
        <f>CONCATENATE(HOUR(Tabela13[[#This Row],[DATA INICIO]]),":",MINUTE(Tabela13[[#This Row],[DATA INICIO]]))</f>
        <v>16:3</v>
      </c>
      <c r="P105"/>
    </row>
    <row r="106" spans="1:16" ht="25.5" hidden="1" customHeight="1" x14ac:dyDescent="0.25">
      <c r="A106" s="44" t="s">
        <v>6</v>
      </c>
      <c r="B106" s="45" t="s">
        <v>65</v>
      </c>
      <c r="C106" s="34" t="s">
        <v>8</v>
      </c>
      <c r="D106" s="66" t="s">
        <v>1232</v>
      </c>
      <c r="E106" s="66" t="str">
        <f>CONCATENATE(Tabela13[[#This Row],[TRAMITE_SETOR]],"_Atualiz")</f>
        <v>SC_Atualiz</v>
      </c>
      <c r="F106" s="35" t="s">
        <v>913</v>
      </c>
      <c r="G106" s="35"/>
      <c r="H106" s="46">
        <v>42669.815972222219</v>
      </c>
      <c r="I106" s="46">
        <v>42670.625</v>
      </c>
      <c r="J106" s="45" t="s">
        <v>76</v>
      </c>
      <c r="K106" s="37">
        <f t="shared" si="2"/>
        <v>0.80902777778101154</v>
      </c>
      <c r="L106" s="38">
        <f t="shared" si="3"/>
        <v>0.80902777778101154</v>
      </c>
      <c r="M106" s="166">
        <f>NETWORKDAYS.INTL(DATE(YEAR(H106),MONTH(I106),DAY(H106)),DATE(YEAR(I106),MONTH(I106),DAY(I106)),1,LISTAFERIADOS!$B$2:$B$194)</f>
        <v>2</v>
      </c>
      <c r="N106" s="170" t="str">
        <f>CONCATENATE(HOUR(Tabela13[[#This Row],[DATA INICIO]]),":",MINUTE(Tabela13[[#This Row],[DATA INICIO]]))</f>
        <v>19:35</v>
      </c>
      <c r="P106"/>
    </row>
    <row r="107" spans="1:16" ht="25.5" hidden="1" customHeight="1" x14ac:dyDescent="0.25">
      <c r="A107" s="44" t="s">
        <v>6</v>
      </c>
      <c r="B107" s="45" t="s">
        <v>65</v>
      </c>
      <c r="C107" s="34" t="s">
        <v>8</v>
      </c>
      <c r="D107" s="66" t="s">
        <v>1231</v>
      </c>
      <c r="E107" s="66" t="str">
        <f>CONCATENATE(Tabela13[[#This Row],[TRAMITE_SETOR]],"_Atualiz")</f>
        <v>CLC_Atualiz</v>
      </c>
      <c r="F107" s="35" t="s">
        <v>912</v>
      </c>
      <c r="G107" s="35"/>
      <c r="H107" s="46">
        <v>42670.625</v>
      </c>
      <c r="I107" s="46">
        <v>42670.86041666667</v>
      </c>
      <c r="J107" s="45" t="s">
        <v>77</v>
      </c>
      <c r="K107" s="37">
        <f t="shared" si="2"/>
        <v>0.23541666667006211</v>
      </c>
      <c r="L107" s="38">
        <f t="shared" si="3"/>
        <v>0.23541666667006211</v>
      </c>
      <c r="M107" s="166">
        <f>NETWORKDAYS.INTL(DATE(YEAR(H107),MONTH(I107),DAY(H107)),DATE(YEAR(I107),MONTH(I107),DAY(I107)),1,LISTAFERIADOS!$B$2:$B$194)</f>
        <v>1</v>
      </c>
      <c r="N107" s="170" t="str">
        <f>CONCATENATE(HOUR(Tabela13[[#This Row],[DATA INICIO]]),":",MINUTE(Tabela13[[#This Row],[DATA INICIO]]))</f>
        <v>15:0</v>
      </c>
      <c r="P107"/>
    </row>
    <row r="108" spans="1:16" ht="25.5" hidden="1" customHeight="1" x14ac:dyDescent="0.25">
      <c r="A108" s="44" t="s">
        <v>6</v>
      </c>
      <c r="B108" s="45" t="s">
        <v>65</v>
      </c>
      <c r="C108" s="34" t="s">
        <v>8</v>
      </c>
      <c r="D108" s="66" t="s">
        <v>1233</v>
      </c>
      <c r="E108" s="66" t="str">
        <f>CONCATENATE(Tabela13[[#This Row],[TRAMITE_SETOR]],"_Atualiz")</f>
        <v>SCON_Atualiz</v>
      </c>
      <c r="F108" s="35" t="s">
        <v>914</v>
      </c>
      <c r="G108" s="35"/>
      <c r="H108" s="46">
        <v>42670.86041666667</v>
      </c>
      <c r="I108" s="46">
        <v>42691.760416666664</v>
      </c>
      <c r="J108" s="45" t="s">
        <v>78</v>
      </c>
      <c r="K108" s="37">
        <f t="shared" si="2"/>
        <v>20.899999999994179</v>
      </c>
      <c r="L108" s="38">
        <f t="shared" si="3"/>
        <v>20.899999999994179</v>
      </c>
      <c r="M108" s="166">
        <f>NETWORKDAYS.INTL(DATE(YEAR(H108),MONTH(I108),DAY(H108)),DATE(YEAR(I108),MONTH(I108),DAY(I108)),1,LISTAFERIADOS!$B$2:$B$194)</f>
        <v>-7</v>
      </c>
      <c r="N108" s="170" t="str">
        <f>CONCATENATE(HOUR(Tabela13[[#This Row],[DATA INICIO]]),":",MINUTE(Tabela13[[#This Row],[DATA INICIO]]))</f>
        <v>20:39</v>
      </c>
      <c r="P108"/>
    </row>
    <row r="109" spans="1:16" ht="25.5" hidden="1" customHeight="1" x14ac:dyDescent="0.25">
      <c r="A109" s="44" t="s">
        <v>6</v>
      </c>
      <c r="B109" s="45" t="s">
        <v>65</v>
      </c>
      <c r="C109" s="34" t="s">
        <v>8</v>
      </c>
      <c r="D109" s="66" t="s">
        <v>1231</v>
      </c>
      <c r="E109" s="66" t="str">
        <f>CONCATENATE(Tabela13[[#This Row],[TRAMITE_SETOR]],"_Atualiz")</f>
        <v>CLC_Atualiz</v>
      </c>
      <c r="F109" s="35" t="s">
        <v>912</v>
      </c>
      <c r="G109" s="35"/>
      <c r="H109" s="46">
        <v>42691.760416666664</v>
      </c>
      <c r="I109" s="46">
        <v>42692.78125</v>
      </c>
      <c r="J109" s="45" t="s">
        <v>79</v>
      </c>
      <c r="K109" s="37">
        <f t="shared" si="2"/>
        <v>1.0208333333357587</v>
      </c>
      <c r="L109" s="38">
        <f t="shared" si="3"/>
        <v>1.0208333333357587</v>
      </c>
      <c r="M109" s="166">
        <f>NETWORKDAYS.INTL(DATE(YEAR(H109),MONTH(I109),DAY(H109)),DATE(YEAR(I109),MONTH(I109),DAY(I109)),1,LISTAFERIADOS!$B$2:$B$194)</f>
        <v>2</v>
      </c>
      <c r="N109" s="170" t="str">
        <f>CONCATENATE(HOUR(Tabela13[[#This Row],[DATA INICIO]]),":",MINUTE(Tabela13[[#This Row],[DATA INICIO]]))</f>
        <v>18:15</v>
      </c>
      <c r="P109"/>
    </row>
    <row r="110" spans="1:16" ht="25.5" hidden="1" customHeight="1" x14ac:dyDescent="0.25">
      <c r="A110" s="44" t="s">
        <v>6</v>
      </c>
      <c r="B110" s="45" t="s">
        <v>65</v>
      </c>
      <c r="C110" s="34" t="s">
        <v>8</v>
      </c>
      <c r="D110" s="66" t="s">
        <v>1237</v>
      </c>
      <c r="E110" s="66" t="str">
        <f>CONCATENATE(Tabela13[[#This Row],[TRAMITE_SETOR]],"_Atualiz")</f>
        <v>SAEO_Atualiz</v>
      </c>
      <c r="F110" s="35" t="s">
        <v>918</v>
      </c>
      <c r="G110" s="35"/>
      <c r="H110" s="46">
        <v>42692.78125</v>
      </c>
      <c r="I110" s="46">
        <v>42695.609722222223</v>
      </c>
      <c r="J110" s="45" t="s">
        <v>80</v>
      </c>
      <c r="K110" s="37">
        <f t="shared" si="2"/>
        <v>2.828472222223354</v>
      </c>
      <c r="L110" s="38">
        <f t="shared" si="3"/>
        <v>2.828472222223354</v>
      </c>
      <c r="M110" s="166">
        <f>NETWORKDAYS.INTL(DATE(YEAR(H110),MONTH(I110),DAY(H110)),DATE(YEAR(I110),MONTH(I110),DAY(I110)),1,LISTAFERIADOS!$B$2:$B$194)</f>
        <v>2</v>
      </c>
      <c r="N110" s="170" t="str">
        <f>CONCATENATE(HOUR(Tabela13[[#This Row],[DATA INICIO]]),":",MINUTE(Tabela13[[#This Row],[DATA INICIO]]))</f>
        <v>18:45</v>
      </c>
      <c r="P110"/>
    </row>
    <row r="111" spans="1:16" ht="25.5" hidden="1" customHeight="1" x14ac:dyDescent="0.25">
      <c r="A111" s="44" t="s">
        <v>6</v>
      </c>
      <c r="B111" s="45" t="s">
        <v>65</v>
      </c>
      <c r="C111" s="34" t="s">
        <v>8</v>
      </c>
      <c r="D111" s="66" t="s">
        <v>1245</v>
      </c>
      <c r="E111" s="66" t="str">
        <f>CONCATENATE(Tabela13[[#This Row],[TRAMITE_SETOR]],"_Atualiz")</f>
        <v>SACONT_Atualiz</v>
      </c>
      <c r="F111" s="35" t="s">
        <v>922</v>
      </c>
      <c r="G111" s="35"/>
      <c r="H111" s="46">
        <v>42695.609722222223</v>
      </c>
      <c r="I111" s="46">
        <v>42695.705555555556</v>
      </c>
      <c r="J111" s="45" t="s">
        <v>42</v>
      </c>
      <c r="K111" s="37">
        <f t="shared" si="2"/>
        <v>9.5833333332848269E-2</v>
      </c>
      <c r="L111" s="38">
        <f t="shared" si="3"/>
        <v>9.5833333332848269E-2</v>
      </c>
      <c r="M111" s="166">
        <f>NETWORKDAYS.INTL(DATE(YEAR(H111),MONTH(I111),DAY(H111)),DATE(YEAR(I111),MONTH(I111),DAY(I111)),1,LISTAFERIADOS!$B$2:$B$194)</f>
        <v>1</v>
      </c>
      <c r="N111" s="170" t="str">
        <f>CONCATENATE(HOUR(Tabela13[[#This Row],[DATA INICIO]]),":",MINUTE(Tabela13[[#This Row],[DATA INICIO]]))</f>
        <v>14:38</v>
      </c>
      <c r="P111"/>
    </row>
    <row r="112" spans="1:16" ht="25.5" hidden="1" customHeight="1" x14ac:dyDescent="0.25">
      <c r="A112" s="44" t="s">
        <v>6</v>
      </c>
      <c r="B112" s="45" t="s">
        <v>65</v>
      </c>
      <c r="C112" s="34" t="s">
        <v>8</v>
      </c>
      <c r="D112" s="66" t="s">
        <v>1246</v>
      </c>
      <c r="E112" s="66" t="str">
        <f>CONCATENATE(Tabela13[[#This Row],[TRAMITE_SETOR]],"_Atualiz")</f>
        <v>ACFIC_Atualiz</v>
      </c>
      <c r="F112" s="35" t="s">
        <v>923</v>
      </c>
      <c r="G112" s="35"/>
      <c r="H112" s="46">
        <v>42695.705555555556</v>
      </c>
      <c r="I112" s="46" t="s">
        <v>7</v>
      </c>
      <c r="J112" s="45" t="s">
        <v>81</v>
      </c>
      <c r="K112" s="37">
        <f t="shared" si="2"/>
        <v>0</v>
      </c>
      <c r="L112" s="38">
        <f t="shared" si="3"/>
        <v>0</v>
      </c>
      <c r="M112" s="166" t="e">
        <f>NETWORKDAYS.INTL(DATE(YEAR(H112),MONTH(I112),DAY(H112)),DATE(YEAR(I112),MONTH(I112),DAY(I112)),1,LISTAFERIADOS!$B$2:$B$194)</f>
        <v>#VALUE!</v>
      </c>
      <c r="N112" s="170" t="str">
        <f>CONCATENATE(HOUR(Tabela13[[#This Row],[DATA INICIO]]),":",MINUTE(Tabela13[[#This Row],[DATA INICIO]]))</f>
        <v>16:56</v>
      </c>
      <c r="P112"/>
    </row>
    <row r="113" spans="1:16" ht="25.5" hidden="1" customHeight="1" x14ac:dyDescent="0.25">
      <c r="A113" s="44" t="s">
        <v>6</v>
      </c>
      <c r="B113" s="45" t="s">
        <v>82</v>
      </c>
      <c r="C113" s="34" t="s">
        <v>8</v>
      </c>
      <c r="D113" s="66" t="s">
        <v>1247</v>
      </c>
      <c r="E113" s="66" t="str">
        <f>CONCATENATE(Tabela13[[#This Row],[TRAMITE_SETOR]],"_Atualiz")</f>
        <v>020ZE_Atualiz</v>
      </c>
      <c r="F113" s="35" t="s">
        <v>924</v>
      </c>
      <c r="G113" s="35"/>
      <c r="H113" s="46" t="s">
        <v>7</v>
      </c>
      <c r="I113" s="46">
        <v>42422.759027777778</v>
      </c>
      <c r="J113" s="45" t="s">
        <v>7</v>
      </c>
      <c r="K113" s="37">
        <f t="shared" si="2"/>
        <v>0</v>
      </c>
      <c r="L113" s="38">
        <f t="shared" si="3"/>
        <v>0</v>
      </c>
      <c r="M113" s="166" t="e">
        <f>NETWORKDAYS.INTL(DATE(YEAR(H113),MONTH(I113),DAY(H113)),DATE(YEAR(I113),MONTH(I113),DAY(I113)),1,LISTAFERIADOS!$B$2:$B$194)</f>
        <v>#VALUE!</v>
      </c>
      <c r="N113" s="170" t="e">
        <f>CONCATENATE(HOUR(Tabela13[[#This Row],[DATA INICIO]]),":",MINUTE(Tabela13[[#This Row],[DATA INICIO]]))</f>
        <v>#VALUE!</v>
      </c>
      <c r="P113"/>
    </row>
    <row r="114" spans="1:16" ht="25.5" customHeight="1" x14ac:dyDescent="0.25">
      <c r="A114" s="44" t="s">
        <v>6</v>
      </c>
      <c r="B114" s="45" t="s">
        <v>82</v>
      </c>
      <c r="C114" s="34" t="s">
        <v>8</v>
      </c>
      <c r="D114" s="66" t="s">
        <v>1225</v>
      </c>
      <c r="E114" s="66" t="str">
        <f>CONCATENATE(Tabela13[[#This Row],[TRAMITE_SETOR]],"_Atualiz")</f>
        <v>SESEG_Atualiz</v>
      </c>
      <c r="F114" s="35" t="s">
        <v>899</v>
      </c>
      <c r="G114" s="90" t="s">
        <v>1127</v>
      </c>
      <c r="H114" s="46">
        <v>42422.759027777778</v>
      </c>
      <c r="I114" s="46">
        <v>42425.688888888886</v>
      </c>
      <c r="J114" s="45" t="s">
        <v>83</v>
      </c>
      <c r="K114" s="37">
        <f t="shared" si="2"/>
        <v>2.929861111108039</v>
      </c>
      <c r="L114" s="38">
        <f t="shared" si="3"/>
        <v>2.929861111108039</v>
      </c>
      <c r="M114" s="166">
        <f>NETWORKDAYS.INTL(DATE(YEAR(H114),MONTH(I114),DAY(H114)),DATE(YEAR(I114),MONTH(I114),DAY(I114)),1,LISTAFERIADOS!$B$2:$B$194)</f>
        <v>4</v>
      </c>
      <c r="N114" s="170" t="str">
        <f>CONCATENATE(HOUR(Tabela13[[#This Row],[DATA INICIO]]),":",MINUTE(Tabela13[[#This Row],[DATA INICIO]]))</f>
        <v>18:13</v>
      </c>
      <c r="P114"/>
    </row>
    <row r="115" spans="1:16" ht="25.5" customHeight="1" x14ac:dyDescent="0.25">
      <c r="A115" s="44" t="s">
        <v>6</v>
      </c>
      <c r="B115" s="45" t="s">
        <v>82</v>
      </c>
      <c r="C115" s="34" t="s">
        <v>8</v>
      </c>
      <c r="D115" s="66" t="s">
        <v>1248</v>
      </c>
      <c r="E115" s="66" t="str">
        <f>CONCATENATE(Tabela13[[#This Row],[TRAMITE_SETOR]],"_Atualiz")</f>
        <v>CIP_Atualiz</v>
      </c>
      <c r="F115" s="35" t="s">
        <v>885</v>
      </c>
      <c r="G115" s="90" t="s">
        <v>1127</v>
      </c>
      <c r="H115" s="46">
        <v>42425.688888888886</v>
      </c>
      <c r="I115" s="46">
        <v>42426.713888888888</v>
      </c>
      <c r="J115" s="45" t="s">
        <v>12</v>
      </c>
      <c r="K115" s="37">
        <f t="shared" si="2"/>
        <v>1.0250000000014552</v>
      </c>
      <c r="L115" s="38">
        <f t="shared" si="3"/>
        <v>1.0250000000014552</v>
      </c>
      <c r="M115" s="166">
        <f>NETWORKDAYS.INTL(DATE(YEAR(H115),MONTH(I115),DAY(H115)),DATE(YEAR(I115),MONTH(I115),DAY(I115)),1,LISTAFERIADOS!$B$2:$B$194)</f>
        <v>2</v>
      </c>
      <c r="N115" s="170" t="str">
        <f>CONCATENATE(HOUR(Tabela13[[#This Row],[DATA INICIO]]),":",MINUTE(Tabela13[[#This Row],[DATA INICIO]]))</f>
        <v>16:32</v>
      </c>
      <c r="P115"/>
    </row>
    <row r="116" spans="1:16" ht="25.5" customHeight="1" x14ac:dyDescent="0.25">
      <c r="A116" s="44" t="s">
        <v>6</v>
      </c>
      <c r="B116" s="45" t="s">
        <v>82</v>
      </c>
      <c r="C116" s="34" t="s">
        <v>8</v>
      </c>
      <c r="D116" s="66" t="s">
        <v>1225</v>
      </c>
      <c r="E116" s="66" t="str">
        <f>CONCATENATE(Tabela13[[#This Row],[TRAMITE_SETOR]],"_Atualiz")</f>
        <v>SESEG_Atualiz</v>
      </c>
      <c r="F116" s="35" t="s">
        <v>899</v>
      </c>
      <c r="G116" s="90" t="s">
        <v>1127</v>
      </c>
      <c r="H116" s="46">
        <v>42426.713888888888</v>
      </c>
      <c r="I116" s="46">
        <v>42431.676388888889</v>
      </c>
      <c r="J116" s="45" t="s">
        <v>84</v>
      </c>
      <c r="K116" s="37">
        <f t="shared" si="2"/>
        <v>4.9625000000014552</v>
      </c>
      <c r="L116" s="38">
        <f t="shared" si="3"/>
        <v>4.9625000000014552</v>
      </c>
      <c r="M116" s="166">
        <f>NETWORKDAYS.INTL(DATE(YEAR(H116),MONTH(I116),DAY(H116)),DATE(YEAR(I116),MONTH(I116),DAY(I116)),1,LISTAFERIADOS!$B$2:$B$194)</f>
        <v>-15</v>
      </c>
      <c r="N116" s="170" t="str">
        <f>CONCATENATE(HOUR(Tabela13[[#This Row],[DATA INICIO]]),":",MINUTE(Tabela13[[#This Row],[DATA INICIO]]))</f>
        <v>17:8</v>
      </c>
      <c r="P116"/>
    </row>
    <row r="117" spans="1:16" ht="25.5" customHeight="1" x14ac:dyDescent="0.25">
      <c r="A117" s="44" t="s">
        <v>6</v>
      </c>
      <c r="B117" s="45" t="s">
        <v>82</v>
      </c>
      <c r="C117" s="34" t="s">
        <v>8</v>
      </c>
      <c r="D117" s="66" t="s">
        <v>1248</v>
      </c>
      <c r="E117" s="66" t="str">
        <f>CONCATENATE(Tabela13[[#This Row],[TRAMITE_SETOR]],"_Atualiz")</f>
        <v>CIP_Atualiz</v>
      </c>
      <c r="F117" s="35" t="s">
        <v>885</v>
      </c>
      <c r="G117" s="90" t="s">
        <v>1127</v>
      </c>
      <c r="H117" s="46">
        <v>42431.676388888889</v>
      </c>
      <c r="I117" s="46">
        <v>42431.738194444442</v>
      </c>
      <c r="J117" s="45" t="s">
        <v>85</v>
      </c>
      <c r="K117" s="37">
        <f t="shared" si="2"/>
        <v>6.1805555553291924E-2</v>
      </c>
      <c r="L117" s="38">
        <f t="shared" si="3"/>
        <v>6.1805555553291924E-2</v>
      </c>
      <c r="M117" s="166">
        <f>NETWORKDAYS.INTL(DATE(YEAR(H117),MONTH(I117),DAY(H117)),DATE(YEAR(I117),MONTH(I117),DAY(I117)),1,LISTAFERIADOS!$B$2:$B$194)</f>
        <v>1</v>
      </c>
      <c r="N117" s="170" t="str">
        <f>CONCATENATE(HOUR(Tabela13[[#This Row],[DATA INICIO]]),":",MINUTE(Tabela13[[#This Row],[DATA INICIO]]))</f>
        <v>16:14</v>
      </c>
      <c r="P117"/>
    </row>
    <row r="118" spans="1:16" ht="25.5" customHeight="1" x14ac:dyDescent="0.25">
      <c r="A118" s="44" t="s">
        <v>6</v>
      </c>
      <c r="B118" s="45" t="s">
        <v>82</v>
      </c>
      <c r="C118" s="34" t="s">
        <v>8</v>
      </c>
      <c r="D118" s="66" t="s">
        <v>1225</v>
      </c>
      <c r="E118" s="66" t="str">
        <f>CONCATENATE(Tabela13[[#This Row],[TRAMITE_SETOR]],"_Atualiz")</f>
        <v>SESEG_Atualiz</v>
      </c>
      <c r="F118" s="35" t="s">
        <v>899</v>
      </c>
      <c r="G118" s="90" t="s">
        <v>1127</v>
      </c>
      <c r="H118" s="46">
        <v>42431.738194444442</v>
      </c>
      <c r="I118" s="46">
        <v>42443.53125</v>
      </c>
      <c r="J118" s="45" t="s">
        <v>86</v>
      </c>
      <c r="K118" s="37">
        <f t="shared" si="2"/>
        <v>11.793055555557657</v>
      </c>
      <c r="L118" s="38">
        <f t="shared" si="3"/>
        <v>11.793055555557657</v>
      </c>
      <c r="M118" s="166">
        <f>NETWORKDAYS.INTL(DATE(YEAR(H118),MONTH(I118),DAY(H118)),DATE(YEAR(I118),MONTH(I118),DAY(I118)),1,LISTAFERIADOS!$B$2:$B$194)</f>
        <v>9</v>
      </c>
      <c r="N118" s="170" t="str">
        <f>CONCATENATE(HOUR(Tabela13[[#This Row],[DATA INICIO]]),":",MINUTE(Tabela13[[#This Row],[DATA INICIO]]))</f>
        <v>17:43</v>
      </c>
      <c r="P118"/>
    </row>
    <row r="119" spans="1:16" ht="25.5" customHeight="1" x14ac:dyDescent="0.25">
      <c r="A119" s="44" t="s">
        <v>6</v>
      </c>
      <c r="B119" s="45" t="s">
        <v>82</v>
      </c>
      <c r="C119" s="34" t="s">
        <v>8</v>
      </c>
      <c r="D119" s="66" t="s">
        <v>1248</v>
      </c>
      <c r="E119" s="66" t="str">
        <f>CONCATENATE(Tabela13[[#This Row],[TRAMITE_SETOR]],"_Atualiz")</f>
        <v>CIP_Atualiz</v>
      </c>
      <c r="F119" s="35" t="s">
        <v>885</v>
      </c>
      <c r="G119" s="90" t="s">
        <v>1127</v>
      </c>
      <c r="H119" s="46">
        <v>42443.53125</v>
      </c>
      <c r="I119" s="46">
        <v>42450.716666666667</v>
      </c>
      <c r="J119" s="45" t="s">
        <v>87</v>
      </c>
      <c r="K119" s="37">
        <f t="shared" si="2"/>
        <v>7.1854166666671517</v>
      </c>
      <c r="L119" s="38">
        <f t="shared" si="3"/>
        <v>7.1854166666671517</v>
      </c>
      <c r="M119" s="166">
        <f>NETWORKDAYS.INTL(DATE(YEAR(H119),MONTH(I119),DAY(H119)),DATE(YEAR(I119),MONTH(I119),DAY(I119)),1,LISTAFERIADOS!$B$2:$B$194)</f>
        <v>6</v>
      </c>
      <c r="N119" s="170" t="str">
        <f>CONCATENATE(HOUR(Tabela13[[#This Row],[DATA INICIO]]),":",MINUTE(Tabela13[[#This Row],[DATA INICIO]]))</f>
        <v>12:45</v>
      </c>
      <c r="P119"/>
    </row>
    <row r="120" spans="1:16" ht="25.5" customHeight="1" x14ac:dyDescent="0.25">
      <c r="A120" s="44" t="s">
        <v>6</v>
      </c>
      <c r="B120" s="45" t="s">
        <v>82</v>
      </c>
      <c r="C120" s="34" t="s">
        <v>8</v>
      </c>
      <c r="D120" s="66" t="s">
        <v>1225</v>
      </c>
      <c r="E120" s="66" t="str">
        <f>CONCATENATE(Tabela13[[#This Row],[TRAMITE_SETOR]],"_Atualiz")</f>
        <v>SESEG_Atualiz</v>
      </c>
      <c r="F120" s="35" t="s">
        <v>899</v>
      </c>
      <c r="G120" s="90" t="s">
        <v>1127</v>
      </c>
      <c r="H120" s="46">
        <v>42450.716666666667</v>
      </c>
      <c r="I120" s="46">
        <v>42474.62777777778</v>
      </c>
      <c r="J120" s="45" t="s">
        <v>88</v>
      </c>
      <c r="K120" s="37">
        <f t="shared" si="2"/>
        <v>23.911111111112405</v>
      </c>
      <c r="L120" s="38">
        <f t="shared" si="3"/>
        <v>23.911111111112405</v>
      </c>
      <c r="M120" s="166">
        <f>NETWORKDAYS.INTL(DATE(YEAR(H120),MONTH(I120),DAY(H120)),DATE(YEAR(I120),MONTH(I120),DAY(I120)),1,LISTAFERIADOS!$B$2:$B$194)</f>
        <v>-5</v>
      </c>
      <c r="N120" s="170" t="str">
        <f>CONCATENATE(HOUR(Tabela13[[#This Row],[DATA INICIO]]),":",MINUTE(Tabela13[[#This Row],[DATA INICIO]]))</f>
        <v>17:12</v>
      </c>
      <c r="P120"/>
    </row>
    <row r="121" spans="1:16" ht="25.5" customHeight="1" x14ac:dyDescent="0.25">
      <c r="A121" s="44" t="s">
        <v>6</v>
      </c>
      <c r="B121" s="45" t="s">
        <v>82</v>
      </c>
      <c r="C121" s="34" t="s">
        <v>8</v>
      </c>
      <c r="D121" s="66" t="s">
        <v>1241</v>
      </c>
      <c r="E121" s="66" t="str">
        <f>CONCATENATE(Tabela13[[#This Row],[TRAMITE_SETOR]],"_Atualiz")</f>
        <v>CSTA_Atualiz</v>
      </c>
      <c r="F121" s="35" t="s">
        <v>896</v>
      </c>
      <c r="G121" s="90" t="s">
        <v>1127</v>
      </c>
      <c r="H121" s="46">
        <v>42474.62777777778</v>
      </c>
      <c r="I121" s="46">
        <v>42479.556944444441</v>
      </c>
      <c r="J121" s="45" t="s">
        <v>89</v>
      </c>
      <c r="K121" s="37">
        <f t="shared" si="2"/>
        <v>4.929166666661331</v>
      </c>
      <c r="L121" s="38">
        <f t="shared" si="3"/>
        <v>4.929166666661331</v>
      </c>
      <c r="M121" s="166">
        <f>NETWORKDAYS.INTL(DATE(YEAR(H121),MONTH(I121),DAY(H121)),DATE(YEAR(I121),MONTH(I121),DAY(I121)),1,LISTAFERIADOS!$B$2:$B$194)</f>
        <v>4</v>
      </c>
      <c r="N121" s="170" t="str">
        <f>CONCATENATE(HOUR(Tabela13[[#This Row],[DATA INICIO]]),":",MINUTE(Tabela13[[#This Row],[DATA INICIO]]))</f>
        <v>15:4</v>
      </c>
      <c r="P121"/>
    </row>
    <row r="122" spans="1:16" ht="25.5" hidden="1" customHeight="1" x14ac:dyDescent="0.25">
      <c r="A122" s="44" t="s">
        <v>6</v>
      </c>
      <c r="B122" s="45" t="s">
        <v>82</v>
      </c>
      <c r="C122" s="34" t="s">
        <v>8</v>
      </c>
      <c r="D122" s="66" t="s">
        <v>1227</v>
      </c>
      <c r="E122" s="66" t="str">
        <f>CONCATENATE(Tabela13[[#This Row],[TRAMITE_SETOR]],"_Atualiz")</f>
        <v>SECADM_Atualiz</v>
      </c>
      <c r="F122" s="35" t="s">
        <v>908</v>
      </c>
      <c r="G122" s="35"/>
      <c r="H122" s="46">
        <v>42479.556944444441</v>
      </c>
      <c r="I122" s="46">
        <v>42479.667361111111</v>
      </c>
      <c r="J122" s="45" t="s">
        <v>90</v>
      </c>
      <c r="K122" s="37">
        <f t="shared" si="2"/>
        <v>0.11041666667006211</v>
      </c>
      <c r="L122" s="38">
        <f t="shared" si="3"/>
        <v>0.11041666667006211</v>
      </c>
      <c r="M122" s="166">
        <f>NETWORKDAYS.INTL(DATE(YEAR(H122),MONTH(I122),DAY(H122)),DATE(YEAR(I122),MONTH(I122),DAY(I122)),1,LISTAFERIADOS!$B$2:$B$194)</f>
        <v>1</v>
      </c>
      <c r="N122" s="170" t="str">
        <f>CONCATENATE(HOUR(Tabela13[[#This Row],[DATA INICIO]]),":",MINUTE(Tabela13[[#This Row],[DATA INICIO]]))</f>
        <v>13:22</v>
      </c>
      <c r="P122"/>
    </row>
    <row r="123" spans="1:16" ht="25.5" customHeight="1" x14ac:dyDescent="0.25">
      <c r="A123" s="44" t="s">
        <v>6</v>
      </c>
      <c r="B123" s="45" t="s">
        <v>82</v>
      </c>
      <c r="C123" s="34" t="s">
        <v>8</v>
      </c>
      <c r="D123" s="66" t="s">
        <v>1241</v>
      </c>
      <c r="E123" s="66" t="str">
        <f>CONCATENATE(Tabela13[[#This Row],[TRAMITE_SETOR]],"_Atualiz")</f>
        <v>CSTA_Atualiz</v>
      </c>
      <c r="F123" s="35" t="s">
        <v>896</v>
      </c>
      <c r="G123" s="90" t="s">
        <v>1127</v>
      </c>
      <c r="H123" s="46">
        <v>42479.667361111111</v>
      </c>
      <c r="I123" s="46">
        <v>42479.788888888892</v>
      </c>
      <c r="J123" s="45" t="s">
        <v>91</v>
      </c>
      <c r="K123" s="37">
        <f t="shared" si="2"/>
        <v>0.12152777778101154</v>
      </c>
      <c r="L123" s="38">
        <f t="shared" si="3"/>
        <v>0.12152777778101154</v>
      </c>
      <c r="M123" s="166">
        <f>NETWORKDAYS.INTL(DATE(YEAR(H123),MONTH(I123),DAY(H123)),DATE(YEAR(I123),MONTH(I123),DAY(I123)),1,LISTAFERIADOS!$B$2:$B$194)</f>
        <v>1</v>
      </c>
      <c r="N123" s="170" t="str">
        <f>CONCATENATE(HOUR(Tabela13[[#This Row],[DATA INICIO]]),":",MINUTE(Tabela13[[#This Row],[DATA INICIO]]))</f>
        <v>16:1</v>
      </c>
      <c r="P123"/>
    </row>
    <row r="124" spans="1:16" ht="25.5" customHeight="1" x14ac:dyDescent="0.25">
      <c r="A124" s="44" t="s">
        <v>6</v>
      </c>
      <c r="B124" s="45" t="s">
        <v>82</v>
      </c>
      <c r="C124" s="34" t="s">
        <v>8</v>
      </c>
      <c r="D124" s="66" t="s">
        <v>1225</v>
      </c>
      <c r="E124" s="66" t="str">
        <f>CONCATENATE(Tabela13[[#This Row],[TRAMITE_SETOR]],"_Atualiz")</f>
        <v>SESEG_Atualiz</v>
      </c>
      <c r="F124" s="35" t="s">
        <v>899</v>
      </c>
      <c r="G124" s="90" t="s">
        <v>1127</v>
      </c>
      <c r="H124" s="46">
        <v>42479.788888888892</v>
      </c>
      <c r="I124" s="46">
        <v>42548.595138888886</v>
      </c>
      <c r="J124" s="45" t="s">
        <v>92</v>
      </c>
      <c r="K124" s="37">
        <f t="shared" si="2"/>
        <v>68.806249999994179</v>
      </c>
      <c r="L124" s="38">
        <f t="shared" si="3"/>
        <v>68.806249999994179</v>
      </c>
      <c r="M124" s="166">
        <f>NETWORKDAYS.INTL(DATE(YEAR(H124),MONTH(I124),DAY(H124)),DATE(YEAR(I124),MONTH(I124),DAY(I124)),1,LISTAFERIADOS!$B$2:$B$194)</f>
        <v>6</v>
      </c>
      <c r="N124" s="170" t="str">
        <f>CONCATENATE(HOUR(Tabela13[[#This Row],[DATA INICIO]]),":",MINUTE(Tabela13[[#This Row],[DATA INICIO]]))</f>
        <v>18:56</v>
      </c>
      <c r="P124"/>
    </row>
    <row r="125" spans="1:16" ht="25.5" hidden="1" customHeight="1" x14ac:dyDescent="0.25">
      <c r="A125" s="44" t="s">
        <v>6</v>
      </c>
      <c r="B125" s="45" t="s">
        <v>82</v>
      </c>
      <c r="C125" s="34" t="s">
        <v>8</v>
      </c>
      <c r="D125" s="66" t="s">
        <v>1247</v>
      </c>
      <c r="E125" s="66" t="str">
        <f>CONCATENATE(Tabela13[[#This Row],[TRAMITE_SETOR]],"_Atualiz")</f>
        <v>020ZE_Atualiz</v>
      </c>
      <c r="F125" s="35" t="s">
        <v>924</v>
      </c>
      <c r="G125" s="35"/>
      <c r="H125" s="46">
        <v>42548.595138888886</v>
      </c>
      <c r="I125" s="46">
        <v>42548.693055555559</v>
      </c>
      <c r="J125" s="45" t="s">
        <v>93</v>
      </c>
      <c r="K125" s="37">
        <f t="shared" si="2"/>
        <v>9.7916666672972497E-2</v>
      </c>
      <c r="L125" s="38">
        <f t="shared" si="3"/>
        <v>9.7916666672972497E-2</v>
      </c>
      <c r="M125" s="166">
        <f>NETWORKDAYS.INTL(DATE(YEAR(H125),MONTH(I125),DAY(H125)),DATE(YEAR(I125),MONTH(I125),DAY(I125)),1,LISTAFERIADOS!$B$2:$B$194)</f>
        <v>1</v>
      </c>
      <c r="N125" s="170" t="str">
        <f>CONCATENATE(HOUR(Tabela13[[#This Row],[DATA INICIO]]),":",MINUTE(Tabela13[[#This Row],[DATA INICIO]]))</f>
        <v>14:17</v>
      </c>
      <c r="P125"/>
    </row>
    <row r="126" spans="1:16" ht="25.5" customHeight="1" x14ac:dyDescent="0.25">
      <c r="A126" s="44" t="s">
        <v>6</v>
      </c>
      <c r="B126" s="45" t="s">
        <v>82</v>
      </c>
      <c r="C126" s="34" t="s">
        <v>8</v>
      </c>
      <c r="D126" s="66" t="s">
        <v>1225</v>
      </c>
      <c r="E126" s="66" t="str">
        <f>CONCATENATE(Tabela13[[#This Row],[TRAMITE_SETOR]],"_Atualiz")</f>
        <v>SESEG_Atualiz</v>
      </c>
      <c r="F126" s="35" t="s">
        <v>899</v>
      </c>
      <c r="G126" s="90" t="s">
        <v>1127</v>
      </c>
      <c r="H126" s="46">
        <v>42548.693055555559</v>
      </c>
      <c r="I126" s="46">
        <v>42556.783333333333</v>
      </c>
      <c r="J126" s="45" t="s">
        <v>94</v>
      </c>
      <c r="K126" s="37">
        <f t="shared" si="2"/>
        <v>8.0902777777737356</v>
      </c>
      <c r="L126" s="38">
        <f t="shared" si="3"/>
        <v>8.0902777777737356</v>
      </c>
      <c r="M126" s="166">
        <f>NETWORKDAYS.INTL(DATE(YEAR(H126),MONTH(I126),DAY(H126)),DATE(YEAR(I126),MONTH(I126),DAY(I126)),1,LISTAFERIADOS!$B$2:$B$194)</f>
        <v>-17</v>
      </c>
      <c r="N126" s="170" t="str">
        <f>CONCATENATE(HOUR(Tabela13[[#This Row],[DATA INICIO]]),":",MINUTE(Tabela13[[#This Row],[DATA INICIO]]))</f>
        <v>16:38</v>
      </c>
      <c r="P126"/>
    </row>
    <row r="127" spans="1:16" ht="25.5" customHeight="1" x14ac:dyDescent="0.25">
      <c r="A127" s="44" t="s">
        <v>6</v>
      </c>
      <c r="B127" s="45" t="s">
        <v>82</v>
      </c>
      <c r="C127" s="34" t="s">
        <v>8</v>
      </c>
      <c r="D127" s="66" t="s">
        <v>1241</v>
      </c>
      <c r="E127" s="66" t="str">
        <f>CONCATENATE(Tabela13[[#This Row],[TRAMITE_SETOR]],"_Atualiz")</f>
        <v>CSTA_Atualiz</v>
      </c>
      <c r="F127" s="35" t="s">
        <v>896</v>
      </c>
      <c r="G127" s="90" t="s">
        <v>1127</v>
      </c>
      <c r="H127" s="46">
        <v>42556.783333333333</v>
      </c>
      <c r="I127" s="46">
        <v>42572.609722222223</v>
      </c>
      <c r="J127" s="45" t="s">
        <v>12</v>
      </c>
      <c r="K127" s="37">
        <f t="shared" si="2"/>
        <v>15.826388888890506</v>
      </c>
      <c r="L127" s="38">
        <f t="shared" si="3"/>
        <v>15.826388888890506</v>
      </c>
      <c r="M127" s="166">
        <f>NETWORKDAYS.INTL(DATE(YEAR(H127),MONTH(I127),DAY(H127)),DATE(YEAR(I127),MONTH(I127),DAY(I127)),1,LISTAFERIADOS!$B$2:$B$194)</f>
        <v>13</v>
      </c>
      <c r="N127" s="170" t="str">
        <f>CONCATENATE(HOUR(Tabela13[[#This Row],[DATA INICIO]]),":",MINUTE(Tabela13[[#This Row],[DATA INICIO]]))</f>
        <v>18:48</v>
      </c>
      <c r="P127"/>
    </row>
    <row r="128" spans="1:16" ht="25.5" customHeight="1" x14ac:dyDescent="0.25">
      <c r="A128" s="44" t="s">
        <v>6</v>
      </c>
      <c r="B128" s="45" t="s">
        <v>82</v>
      </c>
      <c r="C128" s="34" t="s">
        <v>8</v>
      </c>
      <c r="D128" s="66" t="s">
        <v>1225</v>
      </c>
      <c r="E128" s="66" t="str">
        <f>CONCATENATE(Tabela13[[#This Row],[TRAMITE_SETOR]],"_Atualiz")</f>
        <v>SESEG_Atualiz</v>
      </c>
      <c r="F128" s="35" t="s">
        <v>899</v>
      </c>
      <c r="G128" s="90" t="s">
        <v>1127</v>
      </c>
      <c r="H128" s="46">
        <v>42572.609722222223</v>
      </c>
      <c r="I128" s="46">
        <v>42577.802083333336</v>
      </c>
      <c r="J128" s="45" t="s">
        <v>95</v>
      </c>
      <c r="K128" s="37">
        <f t="shared" si="2"/>
        <v>5.1923611111124046</v>
      </c>
      <c r="L128" s="38">
        <f t="shared" si="3"/>
        <v>5.1923611111124046</v>
      </c>
      <c r="M128" s="166">
        <f>NETWORKDAYS.INTL(DATE(YEAR(H128),MONTH(I128),DAY(H128)),DATE(YEAR(I128),MONTH(I128),DAY(I128)),1,LISTAFERIADOS!$B$2:$B$194)</f>
        <v>4</v>
      </c>
      <c r="N128" s="170" t="str">
        <f>CONCATENATE(HOUR(Tabela13[[#This Row],[DATA INICIO]]),":",MINUTE(Tabela13[[#This Row],[DATA INICIO]]))</f>
        <v>14:38</v>
      </c>
      <c r="P128"/>
    </row>
    <row r="129" spans="1:16" ht="25.5" customHeight="1" x14ac:dyDescent="0.25">
      <c r="A129" s="44" t="s">
        <v>6</v>
      </c>
      <c r="B129" s="45" t="s">
        <v>82</v>
      </c>
      <c r="C129" s="34" t="s">
        <v>8</v>
      </c>
      <c r="D129" s="66" t="s">
        <v>1241</v>
      </c>
      <c r="E129" s="66" t="str">
        <f>CONCATENATE(Tabela13[[#This Row],[TRAMITE_SETOR]],"_Atualiz")</f>
        <v>CSTA_Atualiz</v>
      </c>
      <c r="F129" s="35" t="s">
        <v>896</v>
      </c>
      <c r="G129" s="90" t="s">
        <v>1127</v>
      </c>
      <c r="H129" s="46">
        <v>42577.802083333336</v>
      </c>
      <c r="I129" s="46">
        <v>42581.492361111108</v>
      </c>
      <c r="J129" s="45" t="s">
        <v>96</v>
      </c>
      <c r="K129" s="37">
        <f t="shared" si="2"/>
        <v>3.6902777777722804</v>
      </c>
      <c r="L129" s="38">
        <f t="shared" si="3"/>
        <v>3.6902777777722804</v>
      </c>
      <c r="M129" s="166">
        <f>NETWORKDAYS.INTL(DATE(YEAR(H129),MONTH(I129),DAY(H129)),DATE(YEAR(I129),MONTH(I129),DAY(I129)),1,LISTAFERIADOS!$B$2:$B$194)</f>
        <v>4</v>
      </c>
      <c r="N129" s="170" t="str">
        <f>CONCATENATE(HOUR(Tabela13[[#This Row],[DATA INICIO]]),":",MINUTE(Tabela13[[#This Row],[DATA INICIO]]))</f>
        <v>19:15</v>
      </c>
      <c r="P129"/>
    </row>
    <row r="130" spans="1:16" ht="25.5" hidden="1" customHeight="1" x14ac:dyDescent="0.25">
      <c r="A130" s="44" t="s">
        <v>6</v>
      </c>
      <c r="B130" s="45" t="s">
        <v>82</v>
      </c>
      <c r="C130" s="34" t="s">
        <v>8</v>
      </c>
      <c r="D130" s="66" t="s">
        <v>1231</v>
      </c>
      <c r="E130" s="66" t="str">
        <f>CONCATENATE(Tabela13[[#This Row],[TRAMITE_SETOR]],"_Atualiz")</f>
        <v>CLC_Atualiz</v>
      </c>
      <c r="F130" s="35" t="s">
        <v>912</v>
      </c>
      <c r="G130" s="35"/>
      <c r="H130" s="46">
        <v>42581.492361111108</v>
      </c>
      <c r="I130" s="46">
        <v>42583.768750000003</v>
      </c>
      <c r="J130" s="45" t="s">
        <v>66</v>
      </c>
      <c r="K130" s="37">
        <f t="shared" si="2"/>
        <v>2.2763888888948713</v>
      </c>
      <c r="L130" s="38">
        <f t="shared" si="3"/>
        <v>2.2763888888948713</v>
      </c>
      <c r="M130" s="166">
        <f>NETWORKDAYS.INTL(DATE(YEAR(H130),MONTH(I130),DAY(H130)),DATE(YEAR(I130),MONTH(I130),DAY(I130)),1,LISTAFERIADOS!$B$2:$B$194)</f>
        <v>-22</v>
      </c>
      <c r="N130" s="170" t="str">
        <f>CONCATENATE(HOUR(Tabela13[[#This Row],[DATA INICIO]]),":",MINUTE(Tabela13[[#This Row],[DATA INICIO]]))</f>
        <v>11:49</v>
      </c>
      <c r="P130"/>
    </row>
    <row r="131" spans="1:16" ht="25.5" hidden="1" customHeight="1" x14ac:dyDescent="0.25">
      <c r="A131" s="44" t="s">
        <v>6</v>
      </c>
      <c r="B131" s="45" t="s">
        <v>82</v>
      </c>
      <c r="C131" s="34" t="s">
        <v>8</v>
      </c>
      <c r="D131" s="66" t="s">
        <v>1228</v>
      </c>
      <c r="E131" s="66" t="str">
        <f>CONCATENATE(Tabela13[[#This Row],[TRAMITE_SETOR]],"_Atualiz")</f>
        <v>SPO_Atualiz</v>
      </c>
      <c r="F131" s="35" t="s">
        <v>909</v>
      </c>
      <c r="G131" s="35"/>
      <c r="H131" s="46">
        <v>42583.768750000003</v>
      </c>
      <c r="I131" s="46">
        <v>42584.591666666667</v>
      </c>
      <c r="J131" s="45" t="s">
        <v>18</v>
      </c>
      <c r="K131" s="37">
        <f t="shared" ref="K131:K194" si="4">IF(OR(H131="-",I131="-"),0,I131-H131)</f>
        <v>0.82291666666424135</v>
      </c>
      <c r="L131" s="38">
        <f t="shared" ref="L131:L194" si="5">K131</f>
        <v>0.82291666666424135</v>
      </c>
      <c r="M131" s="166">
        <f>NETWORKDAYS.INTL(DATE(YEAR(H131),MONTH(I131),DAY(H131)),DATE(YEAR(I131),MONTH(I131),DAY(I131)),1,LISTAFERIADOS!$B$2:$B$194)</f>
        <v>2</v>
      </c>
      <c r="N131" s="170" t="str">
        <f>CONCATENATE(HOUR(Tabela13[[#This Row],[DATA INICIO]]),":",MINUTE(Tabela13[[#This Row],[DATA INICIO]]))</f>
        <v>18:27</v>
      </c>
      <c r="P131"/>
    </row>
    <row r="132" spans="1:16" ht="25.5" hidden="1" customHeight="1" x14ac:dyDescent="0.25">
      <c r="A132" s="44" t="s">
        <v>6</v>
      </c>
      <c r="B132" s="45" t="s">
        <v>82</v>
      </c>
      <c r="C132" s="34" t="s">
        <v>8</v>
      </c>
      <c r="D132" s="66" t="s">
        <v>1229</v>
      </c>
      <c r="E132" s="66" t="str">
        <f>CONCATENATE(Tabela13[[#This Row],[TRAMITE_SETOR]],"_Atualiz")</f>
        <v>CO_Atualiz</v>
      </c>
      <c r="F132" s="35" t="s">
        <v>910</v>
      </c>
      <c r="G132" s="35"/>
      <c r="H132" s="46">
        <v>42584.591666666667</v>
      </c>
      <c r="I132" s="46">
        <v>42584.605555555558</v>
      </c>
      <c r="J132" s="45" t="s">
        <v>97</v>
      </c>
      <c r="K132" s="37">
        <f t="shared" si="4"/>
        <v>1.3888888890505768E-2</v>
      </c>
      <c r="L132" s="38">
        <f t="shared" si="5"/>
        <v>1.3888888890505768E-2</v>
      </c>
      <c r="M132" s="166">
        <f>NETWORKDAYS.INTL(DATE(YEAR(H132),MONTH(I132),DAY(H132)),DATE(YEAR(I132),MONTH(I132),DAY(I132)),1,LISTAFERIADOS!$B$2:$B$194)</f>
        <v>1</v>
      </c>
      <c r="N132" s="170" t="str">
        <f>CONCATENATE(HOUR(Tabela13[[#This Row],[DATA INICIO]]),":",MINUTE(Tabela13[[#This Row],[DATA INICIO]]))</f>
        <v>14:12</v>
      </c>
      <c r="P132"/>
    </row>
    <row r="133" spans="1:16" ht="25.5" hidden="1" customHeight="1" x14ac:dyDescent="0.25">
      <c r="A133" s="44" t="s">
        <v>6</v>
      </c>
      <c r="B133" s="45" t="s">
        <v>82</v>
      </c>
      <c r="C133" s="34" t="s">
        <v>8</v>
      </c>
      <c r="D133" s="66" t="s">
        <v>1230</v>
      </c>
      <c r="E133" s="66" t="str">
        <f>CONCATENATE(Tabela13[[#This Row],[TRAMITE_SETOR]],"_Atualiz")</f>
        <v>SECOFC_Atualiz</v>
      </c>
      <c r="F133" s="35" t="s">
        <v>911</v>
      </c>
      <c r="G133" s="35"/>
      <c r="H133" s="46">
        <v>42584.605555555558</v>
      </c>
      <c r="I133" s="46">
        <v>42584.651388888888</v>
      </c>
      <c r="J133" s="45" t="s">
        <v>98</v>
      </c>
      <c r="K133" s="37">
        <f t="shared" si="4"/>
        <v>4.5833333329937886E-2</v>
      </c>
      <c r="L133" s="38">
        <f t="shared" si="5"/>
        <v>4.5833333329937886E-2</v>
      </c>
      <c r="M133" s="166">
        <f>NETWORKDAYS.INTL(DATE(YEAR(H133),MONTH(I133),DAY(H133)),DATE(YEAR(I133),MONTH(I133),DAY(I133)),1,LISTAFERIADOS!$B$2:$B$194)</f>
        <v>1</v>
      </c>
      <c r="N133" s="170" t="str">
        <f>CONCATENATE(HOUR(Tabela13[[#This Row],[DATA INICIO]]),":",MINUTE(Tabela13[[#This Row],[DATA INICIO]]))</f>
        <v>14:32</v>
      </c>
      <c r="P133"/>
    </row>
    <row r="134" spans="1:16" ht="25.5" hidden="1" customHeight="1" x14ac:dyDescent="0.25">
      <c r="A134" s="44" t="s">
        <v>6</v>
      </c>
      <c r="B134" s="45" t="s">
        <v>82</v>
      </c>
      <c r="C134" s="34" t="s">
        <v>8</v>
      </c>
      <c r="D134" s="66" t="s">
        <v>1231</v>
      </c>
      <c r="E134" s="66" t="str">
        <f>CONCATENATE(Tabela13[[#This Row],[TRAMITE_SETOR]],"_Atualiz")</f>
        <v>CLC_Atualiz</v>
      </c>
      <c r="F134" s="35" t="s">
        <v>912</v>
      </c>
      <c r="G134" s="35"/>
      <c r="H134" s="46">
        <v>42584.651388888888</v>
      </c>
      <c r="I134" s="46">
        <v>42584.785416666666</v>
      </c>
      <c r="J134" s="45" t="s">
        <v>99</v>
      </c>
      <c r="K134" s="37">
        <f t="shared" si="4"/>
        <v>0.13402777777810115</v>
      </c>
      <c r="L134" s="38">
        <f t="shared" si="5"/>
        <v>0.13402777777810115</v>
      </c>
      <c r="M134" s="166">
        <f>NETWORKDAYS.INTL(DATE(YEAR(H134),MONTH(I134),DAY(H134)),DATE(YEAR(I134),MONTH(I134),DAY(I134)),1,LISTAFERIADOS!$B$2:$B$194)</f>
        <v>1</v>
      </c>
      <c r="N134" s="170" t="str">
        <f>CONCATENATE(HOUR(Tabela13[[#This Row],[DATA INICIO]]),":",MINUTE(Tabela13[[#This Row],[DATA INICIO]]))</f>
        <v>15:38</v>
      </c>
      <c r="P134"/>
    </row>
    <row r="135" spans="1:16" ht="25.5" hidden="1" customHeight="1" x14ac:dyDescent="0.25">
      <c r="A135" s="44" t="s">
        <v>6</v>
      </c>
      <c r="B135" s="45" t="s">
        <v>82</v>
      </c>
      <c r="C135" s="34" t="s">
        <v>8</v>
      </c>
      <c r="D135" s="66" t="s">
        <v>1232</v>
      </c>
      <c r="E135" s="66" t="str">
        <f>CONCATENATE(Tabela13[[#This Row],[TRAMITE_SETOR]],"_Atualiz")</f>
        <v>SC_Atualiz</v>
      </c>
      <c r="F135" s="35" t="s">
        <v>913</v>
      </c>
      <c r="G135" s="35"/>
      <c r="H135" s="46">
        <v>42584.785416666666</v>
      </c>
      <c r="I135" s="46">
        <v>42591.706250000003</v>
      </c>
      <c r="J135" s="45" t="s">
        <v>100</v>
      </c>
      <c r="K135" s="37">
        <f t="shared" si="4"/>
        <v>6.9208333333372138</v>
      </c>
      <c r="L135" s="38">
        <f t="shared" si="5"/>
        <v>6.9208333333372138</v>
      </c>
      <c r="M135" s="166">
        <f>NETWORKDAYS.INTL(DATE(YEAR(H135),MONTH(I135),DAY(H135)),DATE(YEAR(I135),MONTH(I135),DAY(I135)),1,LISTAFERIADOS!$B$2:$B$194)</f>
        <v>6</v>
      </c>
      <c r="N135" s="170" t="str">
        <f>CONCATENATE(HOUR(Tabela13[[#This Row],[DATA INICIO]]),":",MINUTE(Tabela13[[#This Row],[DATA INICIO]]))</f>
        <v>18:51</v>
      </c>
      <c r="P135"/>
    </row>
    <row r="136" spans="1:16" ht="25.5" hidden="1" customHeight="1" x14ac:dyDescent="0.25">
      <c r="A136" s="44" t="s">
        <v>6</v>
      </c>
      <c r="B136" s="45" t="s">
        <v>82</v>
      </c>
      <c r="C136" s="34" t="s">
        <v>8</v>
      </c>
      <c r="D136" s="66" t="s">
        <v>1231</v>
      </c>
      <c r="E136" s="66" t="str">
        <f>CONCATENATE(Tabela13[[#This Row],[TRAMITE_SETOR]],"_Atualiz")</f>
        <v>CLC_Atualiz</v>
      </c>
      <c r="F136" s="35" t="s">
        <v>912</v>
      </c>
      <c r="G136" s="35"/>
      <c r="H136" s="46">
        <v>42591.706250000003</v>
      </c>
      <c r="I136" s="46">
        <v>42592.780555555553</v>
      </c>
      <c r="J136" s="45" t="s">
        <v>101</v>
      </c>
      <c r="K136" s="37">
        <f t="shared" si="4"/>
        <v>1.0743055555503815</v>
      </c>
      <c r="L136" s="38">
        <f t="shared" si="5"/>
        <v>1.0743055555503815</v>
      </c>
      <c r="M136" s="166">
        <f>NETWORKDAYS.INTL(DATE(YEAR(H136),MONTH(I136),DAY(H136)),DATE(YEAR(I136),MONTH(I136),DAY(I136)),1,LISTAFERIADOS!$B$2:$B$194)</f>
        <v>2</v>
      </c>
      <c r="N136" s="170" t="str">
        <f>CONCATENATE(HOUR(Tabela13[[#This Row],[DATA INICIO]]),":",MINUTE(Tabela13[[#This Row],[DATA INICIO]]))</f>
        <v>16:57</v>
      </c>
      <c r="P136"/>
    </row>
    <row r="137" spans="1:16" ht="25.5" hidden="1" customHeight="1" x14ac:dyDescent="0.25">
      <c r="A137" s="44" t="s">
        <v>6</v>
      </c>
      <c r="B137" s="45" t="s">
        <v>82</v>
      </c>
      <c r="C137" s="34" t="s">
        <v>8</v>
      </c>
      <c r="D137" s="66" t="s">
        <v>1233</v>
      </c>
      <c r="E137" s="66" t="str">
        <f>CONCATENATE(Tabela13[[#This Row],[TRAMITE_SETOR]],"_Atualiz")</f>
        <v>SCON_Atualiz</v>
      </c>
      <c r="F137" s="35" t="s">
        <v>914</v>
      </c>
      <c r="G137" s="35"/>
      <c r="H137" s="46">
        <v>42592.780555555553</v>
      </c>
      <c r="I137" s="46">
        <v>42611.652777777781</v>
      </c>
      <c r="J137" s="45" t="s">
        <v>102</v>
      </c>
      <c r="K137" s="37">
        <f t="shared" si="4"/>
        <v>18.87222222222772</v>
      </c>
      <c r="L137" s="38">
        <f t="shared" si="5"/>
        <v>18.87222222222772</v>
      </c>
      <c r="M137" s="166">
        <f>NETWORKDAYS.INTL(DATE(YEAR(H137),MONTH(I137),DAY(H137)),DATE(YEAR(I137),MONTH(I137),DAY(I137)),1,LISTAFERIADOS!$B$2:$B$194)</f>
        <v>14</v>
      </c>
      <c r="N137" s="170" t="str">
        <f>CONCATENATE(HOUR(Tabela13[[#This Row],[DATA INICIO]]),":",MINUTE(Tabela13[[#This Row],[DATA INICIO]]))</f>
        <v>18:44</v>
      </c>
      <c r="P137"/>
    </row>
    <row r="138" spans="1:16" ht="25.5" hidden="1" customHeight="1" x14ac:dyDescent="0.25">
      <c r="A138" s="44" t="s">
        <v>6</v>
      </c>
      <c r="B138" s="45" t="s">
        <v>82</v>
      </c>
      <c r="C138" s="34" t="s">
        <v>8</v>
      </c>
      <c r="D138" s="66" t="s">
        <v>1231</v>
      </c>
      <c r="E138" s="66" t="str">
        <f>CONCATENATE(Tabela13[[#This Row],[TRAMITE_SETOR]],"_Atualiz")</f>
        <v>CLC_Atualiz</v>
      </c>
      <c r="F138" s="35" t="s">
        <v>912</v>
      </c>
      <c r="G138" s="35"/>
      <c r="H138" s="46">
        <v>42611.652777777781</v>
      </c>
      <c r="I138" s="46">
        <v>42613.79791666667</v>
      </c>
      <c r="J138" s="45" t="s">
        <v>103</v>
      </c>
      <c r="K138" s="37">
        <f t="shared" si="4"/>
        <v>2.1451388888890506</v>
      </c>
      <c r="L138" s="38">
        <f t="shared" si="5"/>
        <v>2.1451388888890506</v>
      </c>
      <c r="M138" s="166">
        <f>NETWORKDAYS.INTL(DATE(YEAR(H138),MONTH(I138),DAY(H138)),DATE(YEAR(I138),MONTH(I138),DAY(I138)),1,LISTAFERIADOS!$B$2:$B$194)</f>
        <v>3</v>
      </c>
      <c r="N138" s="170" t="str">
        <f>CONCATENATE(HOUR(Tabela13[[#This Row],[DATA INICIO]]),":",MINUTE(Tabela13[[#This Row],[DATA INICIO]]))</f>
        <v>15:40</v>
      </c>
      <c r="P138"/>
    </row>
    <row r="139" spans="1:16" ht="25.5" hidden="1" customHeight="1" x14ac:dyDescent="0.25">
      <c r="A139" s="44" t="s">
        <v>6</v>
      </c>
      <c r="B139" s="45" t="s">
        <v>82</v>
      </c>
      <c r="C139" s="34" t="s">
        <v>8</v>
      </c>
      <c r="D139" s="66" t="s">
        <v>1244</v>
      </c>
      <c r="E139" s="66" t="str">
        <f>CONCATENATE(Tabela13[[#This Row],[TRAMITE_SETOR]],"_Atualiz")</f>
        <v>SECGA_Atualiz</v>
      </c>
      <c r="F139" s="35" t="s">
        <v>854</v>
      </c>
      <c r="G139" s="35"/>
      <c r="H139" s="46">
        <v>42613.79791666667</v>
      </c>
      <c r="I139" s="46">
        <v>42615.753472222219</v>
      </c>
      <c r="J139" s="45" t="s">
        <v>104</v>
      </c>
      <c r="K139" s="37">
        <f t="shared" si="4"/>
        <v>1.9555555555489263</v>
      </c>
      <c r="L139" s="38">
        <f t="shared" si="5"/>
        <v>1.9555555555489263</v>
      </c>
      <c r="M139" s="166">
        <f>NETWORKDAYS.INTL(DATE(YEAR(H139),MONTH(I139),DAY(H139)),DATE(YEAR(I139),MONTH(I139),DAY(I139)),1,LISTAFERIADOS!$B$2:$B$194)</f>
        <v>-19</v>
      </c>
      <c r="N139" s="170" t="str">
        <f>CONCATENATE(HOUR(Tabela13[[#This Row],[DATA INICIO]]),":",MINUTE(Tabela13[[#This Row],[DATA INICIO]]))</f>
        <v>19:9</v>
      </c>
      <c r="P139"/>
    </row>
    <row r="140" spans="1:16" ht="25.5" hidden="1" customHeight="1" x14ac:dyDescent="0.25">
      <c r="A140" s="44" t="s">
        <v>6</v>
      </c>
      <c r="B140" s="45" t="s">
        <v>82</v>
      </c>
      <c r="C140" s="34" t="s">
        <v>8</v>
      </c>
      <c r="D140" s="66" t="s">
        <v>1235</v>
      </c>
      <c r="E140" s="66" t="str">
        <f>CONCATENATE(Tabela13[[#This Row],[TRAMITE_SETOR]],"_Atualiz")</f>
        <v>ASSDG_Atualiz</v>
      </c>
      <c r="F140" s="35" t="s">
        <v>916</v>
      </c>
      <c r="G140" s="35"/>
      <c r="H140" s="46">
        <v>42615.753472222219</v>
      </c>
      <c r="I140" s="46">
        <v>42617.65</v>
      </c>
      <c r="J140" s="45" t="s">
        <v>105</v>
      </c>
      <c r="K140" s="37">
        <f t="shared" si="4"/>
        <v>1.8965277777824667</v>
      </c>
      <c r="L140" s="38">
        <f t="shared" si="5"/>
        <v>1.8965277777824667</v>
      </c>
      <c r="M140" s="166">
        <f>NETWORKDAYS.INTL(DATE(YEAR(H140),MONTH(I140),DAY(H140)),DATE(YEAR(I140),MONTH(I140),DAY(I140)),1,LISTAFERIADOS!$B$2:$B$194)</f>
        <v>1</v>
      </c>
      <c r="N140" s="170" t="str">
        <f>CONCATENATE(HOUR(Tabela13[[#This Row],[DATA INICIO]]),":",MINUTE(Tabela13[[#This Row],[DATA INICIO]]))</f>
        <v>18:5</v>
      </c>
      <c r="P140"/>
    </row>
    <row r="141" spans="1:16" ht="25.5" hidden="1" customHeight="1" x14ac:dyDescent="0.25">
      <c r="A141" s="44" t="s">
        <v>6</v>
      </c>
      <c r="B141" s="45" t="s">
        <v>82</v>
      </c>
      <c r="C141" s="34" t="s">
        <v>8</v>
      </c>
      <c r="D141" s="66" t="s">
        <v>1224</v>
      </c>
      <c r="E141" s="66" t="str">
        <f>CONCATENATE(Tabela13[[#This Row],[TRAMITE_SETOR]],"_Atualiz")</f>
        <v>DG_Atualiz</v>
      </c>
      <c r="F141" s="35" t="s">
        <v>906</v>
      </c>
      <c r="G141" s="35"/>
      <c r="H141" s="46">
        <v>42617.65</v>
      </c>
      <c r="I141" s="46">
        <v>42619.698611111111</v>
      </c>
      <c r="J141" s="45" t="s">
        <v>106</v>
      </c>
      <c r="K141" s="37">
        <f t="shared" si="4"/>
        <v>2.0486111111094942</v>
      </c>
      <c r="L141" s="38">
        <f t="shared" si="5"/>
        <v>2.0486111111094942</v>
      </c>
      <c r="M141" s="166">
        <f>NETWORKDAYS.INTL(DATE(YEAR(H141),MONTH(I141),DAY(H141)),DATE(YEAR(I141),MONTH(I141),DAY(I141)),1,LISTAFERIADOS!$B$2:$B$194)</f>
        <v>2</v>
      </c>
      <c r="N141" s="170" t="str">
        <f>CONCATENATE(HOUR(Tabela13[[#This Row],[DATA INICIO]]),":",MINUTE(Tabela13[[#This Row],[DATA INICIO]]))</f>
        <v>15:36</v>
      </c>
      <c r="P141"/>
    </row>
    <row r="142" spans="1:16" ht="25.5" hidden="1" customHeight="1" x14ac:dyDescent="0.25">
      <c r="A142" s="44" t="s">
        <v>6</v>
      </c>
      <c r="B142" s="45" t="s">
        <v>82</v>
      </c>
      <c r="C142" s="34" t="s">
        <v>8</v>
      </c>
      <c r="D142" s="66" t="s">
        <v>1229</v>
      </c>
      <c r="E142" s="66" t="str">
        <f>CONCATENATE(Tabela13[[#This Row],[TRAMITE_SETOR]],"_Atualiz")</f>
        <v>CO_Atualiz</v>
      </c>
      <c r="F142" s="35" t="s">
        <v>910</v>
      </c>
      <c r="G142" s="35"/>
      <c r="H142" s="46">
        <v>42619.698611111111</v>
      </c>
      <c r="I142" s="46">
        <v>42619.709027777775</v>
      </c>
      <c r="J142" s="45" t="s">
        <v>57</v>
      </c>
      <c r="K142" s="37">
        <f t="shared" si="4"/>
        <v>1.0416666664241347E-2</v>
      </c>
      <c r="L142" s="38">
        <f t="shared" si="5"/>
        <v>1.0416666664241347E-2</v>
      </c>
      <c r="M142" s="166">
        <f>NETWORKDAYS.INTL(DATE(YEAR(H142),MONTH(I142),DAY(H142)),DATE(YEAR(I142),MONTH(I142),DAY(I142)),1,LISTAFERIADOS!$B$2:$B$194)</f>
        <v>1</v>
      </c>
      <c r="N142" s="170" t="str">
        <f>CONCATENATE(HOUR(Tabela13[[#This Row],[DATA INICIO]]),":",MINUTE(Tabela13[[#This Row],[DATA INICIO]]))</f>
        <v>16:46</v>
      </c>
      <c r="P142"/>
    </row>
    <row r="143" spans="1:16" ht="25.5" hidden="1" customHeight="1" x14ac:dyDescent="0.25">
      <c r="A143" s="44" t="s">
        <v>6</v>
      </c>
      <c r="B143" s="45" t="s">
        <v>82</v>
      </c>
      <c r="C143" s="34" t="s">
        <v>8</v>
      </c>
      <c r="D143" s="66" t="s">
        <v>1236</v>
      </c>
      <c r="E143" s="66" t="str">
        <f>CONCATENATE(Tabela13[[#This Row],[TRAMITE_SETOR]],"_Atualiz")</f>
        <v>ACO_Atualiz</v>
      </c>
      <c r="F143" s="35" t="s">
        <v>917</v>
      </c>
      <c r="G143" s="35"/>
      <c r="H143" s="46">
        <v>42619.709027777775</v>
      </c>
      <c r="I143" s="46">
        <v>42621.702777777777</v>
      </c>
      <c r="J143" s="45" t="s">
        <v>107</v>
      </c>
      <c r="K143" s="37">
        <f t="shared" si="4"/>
        <v>1.9937500000014552</v>
      </c>
      <c r="L143" s="38">
        <f t="shared" si="5"/>
        <v>1.9937500000014552</v>
      </c>
      <c r="M143" s="166">
        <f>NETWORKDAYS.INTL(DATE(YEAR(H143),MONTH(I143),DAY(H143)),DATE(YEAR(I143),MONTH(I143),DAY(I143)),1,LISTAFERIADOS!$B$2:$B$194)</f>
        <v>1</v>
      </c>
      <c r="N143" s="170" t="str">
        <f>CONCATENATE(HOUR(Tabela13[[#This Row],[DATA INICIO]]),":",MINUTE(Tabela13[[#This Row],[DATA INICIO]]))</f>
        <v>17:1</v>
      </c>
      <c r="P143"/>
    </row>
    <row r="144" spans="1:16" ht="25.5" hidden="1" customHeight="1" x14ac:dyDescent="0.25">
      <c r="A144" s="44" t="s">
        <v>6</v>
      </c>
      <c r="B144" s="45" t="s">
        <v>82</v>
      </c>
      <c r="C144" s="34" t="s">
        <v>8</v>
      </c>
      <c r="D144" s="66" t="s">
        <v>1230</v>
      </c>
      <c r="E144" s="66" t="str">
        <f>CONCATENATE(Tabela13[[#This Row],[TRAMITE_SETOR]],"_Atualiz")</f>
        <v>SECOFC_Atualiz</v>
      </c>
      <c r="F144" s="35" t="s">
        <v>911</v>
      </c>
      <c r="G144" s="35"/>
      <c r="H144" s="46">
        <v>42621.702777777777</v>
      </c>
      <c r="I144" s="46">
        <v>42621.742361111108</v>
      </c>
      <c r="J144" s="45" t="s">
        <v>7</v>
      </c>
      <c r="K144" s="37">
        <f t="shared" si="4"/>
        <v>3.9583333331393078E-2</v>
      </c>
      <c r="L144" s="38">
        <f t="shared" si="5"/>
        <v>3.9583333331393078E-2</v>
      </c>
      <c r="M144" s="166">
        <f>NETWORKDAYS.INTL(DATE(YEAR(H144),MONTH(I144),DAY(H144)),DATE(YEAR(I144),MONTH(I144),DAY(I144)),1,LISTAFERIADOS!$B$2:$B$194)</f>
        <v>0</v>
      </c>
      <c r="N144" s="170" t="str">
        <f>CONCATENATE(HOUR(Tabela13[[#This Row],[DATA INICIO]]),":",MINUTE(Tabela13[[#This Row],[DATA INICIO]]))</f>
        <v>16:52</v>
      </c>
      <c r="P144"/>
    </row>
    <row r="145" spans="1:16" ht="25.5" hidden="1" customHeight="1" x14ac:dyDescent="0.25">
      <c r="A145" s="44" t="s">
        <v>6</v>
      </c>
      <c r="B145" s="45" t="s">
        <v>82</v>
      </c>
      <c r="C145" s="34" t="s">
        <v>8</v>
      </c>
      <c r="D145" s="66" t="s">
        <v>1224</v>
      </c>
      <c r="E145" s="66" t="str">
        <f>CONCATENATE(Tabela13[[#This Row],[TRAMITE_SETOR]],"_Atualiz")</f>
        <v>DG_Atualiz</v>
      </c>
      <c r="F145" s="35" t="s">
        <v>906</v>
      </c>
      <c r="G145" s="35"/>
      <c r="H145" s="46">
        <v>42621.702777777777</v>
      </c>
      <c r="I145" s="46">
        <v>42622.576388888891</v>
      </c>
      <c r="J145" s="45" t="s">
        <v>7</v>
      </c>
      <c r="K145" s="37">
        <f t="shared" si="4"/>
        <v>0.87361111111385981</v>
      </c>
      <c r="L145" s="38">
        <f t="shared" si="5"/>
        <v>0.87361111111385981</v>
      </c>
      <c r="M145" s="166">
        <f>NETWORKDAYS.INTL(DATE(YEAR(H145),MONTH(I145),DAY(H145)),DATE(YEAR(I145),MONTH(I145),DAY(I145)),1,LISTAFERIADOS!$B$2:$B$194)</f>
        <v>1</v>
      </c>
      <c r="N145" s="170" t="str">
        <f>CONCATENATE(HOUR(Tabela13[[#This Row],[DATA INICIO]]),":",MINUTE(Tabela13[[#This Row],[DATA INICIO]]))</f>
        <v>16:52</v>
      </c>
      <c r="P145"/>
    </row>
    <row r="146" spans="1:16" ht="25.5" hidden="1" customHeight="1" x14ac:dyDescent="0.25">
      <c r="A146" s="44" t="s">
        <v>6</v>
      </c>
      <c r="B146" s="45" t="s">
        <v>82</v>
      </c>
      <c r="C146" s="34" t="s">
        <v>8</v>
      </c>
      <c r="D146" s="66" t="s">
        <v>1236</v>
      </c>
      <c r="E146" s="66" t="str">
        <f>CONCATENATE(Tabela13[[#This Row],[TRAMITE_SETOR]],"_Atualiz")</f>
        <v>ACO_Atualiz</v>
      </c>
      <c r="F146" s="35" t="s">
        <v>917</v>
      </c>
      <c r="G146" s="35"/>
      <c r="H146" s="46">
        <v>42622.576388888891</v>
      </c>
      <c r="I146" s="46">
        <v>42622.599305555559</v>
      </c>
      <c r="J146" s="45" t="s">
        <v>41</v>
      </c>
      <c r="K146" s="37">
        <f t="shared" si="4"/>
        <v>2.2916666668606922E-2</v>
      </c>
      <c r="L146" s="38">
        <f t="shared" si="5"/>
        <v>2.2916666668606922E-2</v>
      </c>
      <c r="M146" s="166">
        <f>NETWORKDAYS.INTL(DATE(YEAR(H146),MONTH(I146),DAY(H146)),DATE(YEAR(I146),MONTH(I146),DAY(I146)),1,LISTAFERIADOS!$B$2:$B$194)</f>
        <v>1</v>
      </c>
      <c r="N146" s="170" t="str">
        <f>CONCATENATE(HOUR(Tabela13[[#This Row],[DATA INICIO]]),":",MINUTE(Tabela13[[#This Row],[DATA INICIO]]))</f>
        <v>13:50</v>
      </c>
      <c r="P146"/>
    </row>
    <row r="147" spans="1:16" ht="25.5" hidden="1" customHeight="1" x14ac:dyDescent="0.25">
      <c r="A147" s="44" t="s">
        <v>6</v>
      </c>
      <c r="B147" s="45" t="s">
        <v>82</v>
      </c>
      <c r="C147" s="34" t="s">
        <v>8</v>
      </c>
      <c r="D147" s="66" t="s">
        <v>1237</v>
      </c>
      <c r="E147" s="66" t="str">
        <f>CONCATENATE(Tabela13[[#This Row],[TRAMITE_SETOR]],"_Atualiz")</f>
        <v>SAEO_Atualiz</v>
      </c>
      <c r="F147" s="35" t="s">
        <v>918</v>
      </c>
      <c r="G147" s="35"/>
      <c r="H147" s="46">
        <v>42622.599305555559</v>
      </c>
      <c r="I147" s="46">
        <v>42622.67083333333</v>
      </c>
      <c r="J147" s="45" t="s">
        <v>42</v>
      </c>
      <c r="K147" s="37">
        <f t="shared" si="4"/>
        <v>7.1527777770825196E-2</v>
      </c>
      <c r="L147" s="38">
        <f t="shared" si="5"/>
        <v>7.1527777770825196E-2</v>
      </c>
      <c r="M147" s="166">
        <f>NETWORKDAYS.INTL(DATE(YEAR(H147),MONTH(I147),DAY(H147)),DATE(YEAR(I147),MONTH(I147),DAY(I147)),1,LISTAFERIADOS!$B$2:$B$194)</f>
        <v>1</v>
      </c>
      <c r="N147" s="170" t="str">
        <f>CONCATENATE(HOUR(Tabela13[[#This Row],[DATA INICIO]]),":",MINUTE(Tabela13[[#This Row],[DATA INICIO]]))</f>
        <v>14:23</v>
      </c>
      <c r="P147"/>
    </row>
    <row r="148" spans="1:16" ht="25.5" hidden="1" customHeight="1" x14ac:dyDescent="0.25">
      <c r="A148" s="44" t="s">
        <v>6</v>
      </c>
      <c r="B148" s="45" t="s">
        <v>82</v>
      </c>
      <c r="C148" s="34" t="s">
        <v>8</v>
      </c>
      <c r="D148" s="66" t="s">
        <v>1231</v>
      </c>
      <c r="E148" s="66" t="str">
        <f>CONCATENATE(Tabela13[[#This Row],[TRAMITE_SETOR]],"_Atualiz")</f>
        <v>CLC_Atualiz</v>
      </c>
      <c r="F148" s="35" t="s">
        <v>912</v>
      </c>
      <c r="G148" s="35"/>
      <c r="H148" s="46">
        <v>42622.67083333333</v>
      </c>
      <c r="I148" s="46">
        <v>42622.859027777777</v>
      </c>
      <c r="J148" s="45" t="s">
        <v>108</v>
      </c>
      <c r="K148" s="37">
        <f t="shared" si="4"/>
        <v>0.18819444444670808</v>
      </c>
      <c r="L148" s="38">
        <f t="shared" si="5"/>
        <v>0.18819444444670808</v>
      </c>
      <c r="M148" s="166">
        <f>NETWORKDAYS.INTL(DATE(YEAR(H148),MONTH(I148),DAY(H148)),DATE(YEAR(I148),MONTH(I148),DAY(I148)),1,LISTAFERIADOS!$B$2:$B$194)</f>
        <v>1</v>
      </c>
      <c r="N148" s="170" t="str">
        <f>CONCATENATE(HOUR(Tabela13[[#This Row],[DATA INICIO]]),":",MINUTE(Tabela13[[#This Row],[DATA INICIO]]))</f>
        <v>16:6</v>
      </c>
      <c r="P148"/>
    </row>
    <row r="149" spans="1:16" ht="25.5" hidden="1" customHeight="1" x14ac:dyDescent="0.25">
      <c r="A149" s="44" t="s">
        <v>6</v>
      </c>
      <c r="B149" s="45" t="s">
        <v>82</v>
      </c>
      <c r="C149" s="34" t="s">
        <v>8</v>
      </c>
      <c r="D149" s="66" t="s">
        <v>1232</v>
      </c>
      <c r="E149" s="66" t="str">
        <f>CONCATENATE(Tabela13[[#This Row],[TRAMITE_SETOR]],"_Atualiz")</f>
        <v>SC_Atualiz</v>
      </c>
      <c r="F149" s="35" t="s">
        <v>913</v>
      </c>
      <c r="G149" s="35"/>
      <c r="H149" s="46">
        <v>42622.859027777777</v>
      </c>
      <c r="I149" s="46">
        <v>42626.651388888888</v>
      </c>
      <c r="J149" s="45" t="s">
        <v>76</v>
      </c>
      <c r="K149" s="37">
        <f t="shared" si="4"/>
        <v>3.7923611111109494</v>
      </c>
      <c r="L149" s="38">
        <f t="shared" si="5"/>
        <v>3.7923611111109494</v>
      </c>
      <c r="M149" s="166">
        <f>NETWORKDAYS.INTL(DATE(YEAR(H149),MONTH(I149),DAY(H149)),DATE(YEAR(I149),MONTH(I149),DAY(I149)),1,LISTAFERIADOS!$B$2:$B$194)</f>
        <v>3</v>
      </c>
      <c r="N149" s="170" t="str">
        <f>CONCATENATE(HOUR(Tabela13[[#This Row],[DATA INICIO]]),":",MINUTE(Tabela13[[#This Row],[DATA INICIO]]))</f>
        <v>20:37</v>
      </c>
      <c r="P149"/>
    </row>
    <row r="150" spans="1:16" ht="25.5" hidden="1" customHeight="1" x14ac:dyDescent="0.25">
      <c r="A150" s="44" t="s">
        <v>6</v>
      </c>
      <c r="B150" s="45" t="s">
        <v>82</v>
      </c>
      <c r="C150" s="34" t="s">
        <v>8</v>
      </c>
      <c r="D150" s="66" t="s">
        <v>1231</v>
      </c>
      <c r="E150" s="66" t="str">
        <f>CONCATENATE(Tabela13[[#This Row],[TRAMITE_SETOR]],"_Atualiz")</f>
        <v>CLC_Atualiz</v>
      </c>
      <c r="F150" s="35" t="s">
        <v>912</v>
      </c>
      <c r="G150" s="35"/>
      <c r="H150" s="46">
        <v>42626.651388888888</v>
      </c>
      <c r="I150" s="46">
        <v>42627.797222222223</v>
      </c>
      <c r="J150" s="45" t="s">
        <v>109</v>
      </c>
      <c r="K150" s="37">
        <f t="shared" si="4"/>
        <v>1.1458333333357587</v>
      </c>
      <c r="L150" s="38">
        <f t="shared" si="5"/>
        <v>1.1458333333357587</v>
      </c>
      <c r="M150" s="166">
        <f>NETWORKDAYS.INTL(DATE(YEAR(H150),MONTH(I150),DAY(H150)),DATE(YEAR(I150),MONTH(I150),DAY(I150)),1,LISTAFERIADOS!$B$2:$B$194)</f>
        <v>2</v>
      </c>
      <c r="N150" s="170" t="str">
        <f>CONCATENATE(HOUR(Tabela13[[#This Row],[DATA INICIO]]),":",MINUTE(Tabela13[[#This Row],[DATA INICIO]]))</f>
        <v>15:38</v>
      </c>
      <c r="P150"/>
    </row>
    <row r="151" spans="1:16" ht="25.5" hidden="1" customHeight="1" x14ac:dyDescent="0.25">
      <c r="A151" s="44" t="s">
        <v>6</v>
      </c>
      <c r="B151" s="45" t="s">
        <v>82</v>
      </c>
      <c r="C151" s="34" t="s">
        <v>8</v>
      </c>
      <c r="D151" s="66" t="s">
        <v>1233</v>
      </c>
      <c r="E151" s="66" t="str">
        <f>CONCATENATE(Tabela13[[#This Row],[TRAMITE_SETOR]],"_Atualiz")</f>
        <v>SCON_Atualiz</v>
      </c>
      <c r="F151" s="35" t="s">
        <v>914</v>
      </c>
      <c r="G151" s="35"/>
      <c r="H151" s="46">
        <v>42627.797222222223</v>
      </c>
      <c r="I151" s="46">
        <v>42641.635416666664</v>
      </c>
      <c r="J151" s="45" t="s">
        <v>110</v>
      </c>
      <c r="K151" s="37">
        <f t="shared" si="4"/>
        <v>13.838194444440887</v>
      </c>
      <c r="L151" s="38">
        <f t="shared" si="5"/>
        <v>13.838194444440887</v>
      </c>
      <c r="M151" s="166">
        <f>NETWORKDAYS.INTL(DATE(YEAR(H151),MONTH(I151),DAY(H151)),DATE(YEAR(I151),MONTH(I151),DAY(I151)),1,LISTAFERIADOS!$B$2:$B$194)</f>
        <v>11</v>
      </c>
      <c r="N151" s="170" t="str">
        <f>CONCATENATE(HOUR(Tabela13[[#This Row],[DATA INICIO]]),":",MINUTE(Tabela13[[#This Row],[DATA INICIO]]))</f>
        <v>19:8</v>
      </c>
      <c r="P151"/>
    </row>
    <row r="152" spans="1:16" ht="25.5" hidden="1" customHeight="1" x14ac:dyDescent="0.25">
      <c r="A152" s="44" t="s">
        <v>6</v>
      </c>
      <c r="B152" s="45" t="s">
        <v>82</v>
      </c>
      <c r="C152" s="34" t="s">
        <v>8</v>
      </c>
      <c r="D152" s="66" t="s">
        <v>1231</v>
      </c>
      <c r="E152" s="66" t="str">
        <f>CONCATENATE(Tabela13[[#This Row],[TRAMITE_SETOR]],"_Atualiz")</f>
        <v>CLC_Atualiz</v>
      </c>
      <c r="F152" s="35" t="s">
        <v>912</v>
      </c>
      <c r="G152" s="35"/>
      <c r="H152" s="46">
        <v>42641.635416666664</v>
      </c>
      <c r="I152" s="46">
        <v>42643.696527777778</v>
      </c>
      <c r="J152" s="45" t="s">
        <v>111</v>
      </c>
      <c r="K152" s="37">
        <f t="shared" si="4"/>
        <v>2.0611111111138598</v>
      </c>
      <c r="L152" s="38">
        <f t="shared" si="5"/>
        <v>2.0611111111138598</v>
      </c>
      <c r="M152" s="166">
        <f>NETWORKDAYS.INTL(DATE(YEAR(H152),MONTH(I152),DAY(H152)),DATE(YEAR(I152),MONTH(I152),DAY(I152)),1,LISTAFERIADOS!$B$2:$B$194)</f>
        <v>3</v>
      </c>
      <c r="N152" s="170" t="str">
        <f>CONCATENATE(HOUR(Tabela13[[#This Row],[DATA INICIO]]),":",MINUTE(Tabela13[[#This Row],[DATA INICIO]]))</f>
        <v>15:15</v>
      </c>
      <c r="P152"/>
    </row>
    <row r="153" spans="1:16" ht="25.5" hidden="1" customHeight="1" x14ac:dyDescent="0.25">
      <c r="A153" s="44" t="s">
        <v>6</v>
      </c>
      <c r="B153" s="45" t="s">
        <v>112</v>
      </c>
      <c r="C153" s="34" t="s">
        <v>8</v>
      </c>
      <c r="D153" s="66" t="s">
        <v>1249</v>
      </c>
      <c r="E153" s="66" t="str">
        <f>CONCATENATE(Tabela13[[#This Row],[TRAMITE_SETOR]],"_Atualiz")</f>
        <v>155ZE_Atualiz</v>
      </c>
      <c r="F153" s="35" t="s">
        <v>925</v>
      </c>
      <c r="G153" s="35"/>
      <c r="H153" s="45" t="s">
        <v>7</v>
      </c>
      <c r="I153" s="46">
        <v>41955.558333333334</v>
      </c>
      <c r="J153" s="45" t="s">
        <v>7</v>
      </c>
      <c r="K153" s="37">
        <f t="shared" si="4"/>
        <v>0</v>
      </c>
      <c r="L153" s="38">
        <f t="shared" si="5"/>
        <v>0</v>
      </c>
      <c r="M153" s="166" t="e">
        <f>NETWORKDAYS.INTL(DATE(YEAR(H153),MONTH(I153),DAY(H153)),DATE(YEAR(I153),MONTH(I153),DAY(I153)),1,LISTAFERIADOS!$B$2:$B$194)</f>
        <v>#VALUE!</v>
      </c>
      <c r="N153" s="170" t="e">
        <f>CONCATENATE(HOUR(Tabela13[[#This Row],[DATA INICIO]]),":",MINUTE(Tabela13[[#This Row],[DATA INICIO]]))</f>
        <v>#VALUE!</v>
      </c>
      <c r="P153"/>
    </row>
    <row r="154" spans="1:16" ht="25.5" customHeight="1" x14ac:dyDescent="0.25">
      <c r="A154" s="44" t="s">
        <v>6</v>
      </c>
      <c r="B154" s="45" t="s">
        <v>112</v>
      </c>
      <c r="C154" s="34" t="s">
        <v>8</v>
      </c>
      <c r="D154" s="66" t="s">
        <v>1225</v>
      </c>
      <c r="E154" s="66" t="str">
        <f>CONCATENATE(Tabela13[[#This Row],[TRAMITE_SETOR]],"_Atualiz")</f>
        <v>SESEG_Atualiz</v>
      </c>
      <c r="F154" s="35" t="s">
        <v>899</v>
      </c>
      <c r="G154" s="90" t="s">
        <v>1127</v>
      </c>
      <c r="H154" s="46">
        <v>41955.558333333334</v>
      </c>
      <c r="I154" s="46">
        <v>41987.454861111109</v>
      </c>
      <c r="J154" s="45" t="s">
        <v>113</v>
      </c>
      <c r="K154" s="37">
        <f t="shared" si="4"/>
        <v>31.896527777775191</v>
      </c>
      <c r="L154" s="38">
        <f t="shared" si="5"/>
        <v>31.896527777775191</v>
      </c>
      <c r="M154" s="166">
        <f>NETWORKDAYS.INTL(DATE(YEAR(H154),MONTH(I154),DAY(H154)),DATE(YEAR(I154),MONTH(I154),DAY(I154)),1,LISTAFERIADOS!$B$2:$B$194)</f>
        <v>1</v>
      </c>
      <c r="N154" s="170" t="str">
        <f>CONCATENATE(HOUR(Tabela13[[#This Row],[DATA INICIO]]),":",MINUTE(Tabela13[[#This Row],[DATA INICIO]]))</f>
        <v>13:24</v>
      </c>
      <c r="P154"/>
    </row>
    <row r="155" spans="1:16" ht="25.5" hidden="1" customHeight="1" x14ac:dyDescent="0.25">
      <c r="A155" s="44" t="s">
        <v>6</v>
      </c>
      <c r="B155" s="45" t="s">
        <v>112</v>
      </c>
      <c r="C155" s="34" t="s">
        <v>8</v>
      </c>
      <c r="D155" s="66" t="s">
        <v>1249</v>
      </c>
      <c r="E155" s="66" t="str">
        <f>CONCATENATE(Tabela13[[#This Row],[TRAMITE_SETOR]],"_Atualiz")</f>
        <v>155ZE_Atualiz</v>
      </c>
      <c r="F155" s="35" t="s">
        <v>925</v>
      </c>
      <c r="G155" s="35"/>
      <c r="H155" s="46">
        <v>41987.454861111109</v>
      </c>
      <c r="I155" s="46">
        <v>42037.607638888891</v>
      </c>
      <c r="J155" s="45" t="s">
        <v>114</v>
      </c>
      <c r="K155" s="37">
        <f t="shared" si="4"/>
        <v>50.152777777781012</v>
      </c>
      <c r="L155" s="38">
        <f t="shared" si="5"/>
        <v>50.152777777781012</v>
      </c>
      <c r="M155" s="166">
        <f>NETWORKDAYS.INTL(DATE(YEAR(H155),MONTH(I155),DAY(H155)),DATE(YEAR(I155),MONTH(I155),DAY(I155)),1,LISTAFERIADOS!$B$2:$B$194)</f>
        <v>226</v>
      </c>
      <c r="N155" s="170" t="str">
        <f>CONCATENATE(HOUR(Tabela13[[#This Row],[DATA INICIO]]),":",MINUTE(Tabela13[[#This Row],[DATA INICIO]]))</f>
        <v>10:55</v>
      </c>
      <c r="P155"/>
    </row>
    <row r="156" spans="1:16" ht="25.5" customHeight="1" x14ac:dyDescent="0.25">
      <c r="A156" s="44" t="s">
        <v>6</v>
      </c>
      <c r="B156" s="45" t="s">
        <v>112</v>
      </c>
      <c r="C156" s="34" t="s">
        <v>8</v>
      </c>
      <c r="D156" s="66" t="s">
        <v>1225</v>
      </c>
      <c r="E156" s="66" t="str">
        <f>CONCATENATE(Tabela13[[#This Row],[TRAMITE_SETOR]],"_Atualiz")</f>
        <v>SESEG_Atualiz</v>
      </c>
      <c r="F156" s="35" t="s">
        <v>899</v>
      </c>
      <c r="G156" s="90" t="s">
        <v>1127</v>
      </c>
      <c r="H156" s="46">
        <v>42037.607638888891</v>
      </c>
      <c r="I156" s="46">
        <v>42039.730555555558</v>
      </c>
      <c r="J156" s="45" t="s">
        <v>115</v>
      </c>
      <c r="K156" s="37">
        <f t="shared" si="4"/>
        <v>2.1229166666671517</v>
      </c>
      <c r="L156" s="38">
        <f t="shared" si="5"/>
        <v>2.1229166666671517</v>
      </c>
      <c r="M156" s="166">
        <f>NETWORKDAYS.INTL(DATE(YEAR(H156),MONTH(I156),DAY(H156)),DATE(YEAR(I156),MONTH(I156),DAY(I156)),1,LISTAFERIADOS!$B$2:$B$194)</f>
        <v>3</v>
      </c>
      <c r="N156" s="170" t="str">
        <f>CONCATENATE(HOUR(Tabela13[[#This Row],[DATA INICIO]]),":",MINUTE(Tabela13[[#This Row],[DATA INICIO]]))</f>
        <v>14:35</v>
      </c>
      <c r="P156"/>
    </row>
    <row r="157" spans="1:16" ht="25.5" customHeight="1" x14ac:dyDescent="0.25">
      <c r="A157" s="44" t="s">
        <v>6</v>
      </c>
      <c r="B157" s="45" t="s">
        <v>112</v>
      </c>
      <c r="C157" s="34" t="s">
        <v>8</v>
      </c>
      <c r="D157" s="66" t="s">
        <v>1226</v>
      </c>
      <c r="E157" s="66" t="str">
        <f>CONCATENATE(Tabela13[[#This Row],[TRAMITE_SETOR]],"_Atualiz")</f>
        <v>CIP_Atualiz</v>
      </c>
      <c r="F157" s="35" t="s">
        <v>885</v>
      </c>
      <c r="G157" s="90" t="s">
        <v>1127</v>
      </c>
      <c r="H157" s="46">
        <v>42039.730555555558</v>
      </c>
      <c r="I157" s="46">
        <v>42041.745833333334</v>
      </c>
      <c r="J157" s="45" t="s">
        <v>116</v>
      </c>
      <c r="K157" s="37">
        <f t="shared" si="4"/>
        <v>2.015277777776646</v>
      </c>
      <c r="L157" s="38">
        <f t="shared" si="5"/>
        <v>2.015277777776646</v>
      </c>
      <c r="M157" s="166">
        <f>NETWORKDAYS.INTL(DATE(YEAR(H157),MONTH(I157),DAY(H157)),DATE(YEAR(I157),MONTH(I157),DAY(I157)),1,LISTAFERIADOS!$B$2:$B$194)</f>
        <v>3</v>
      </c>
      <c r="N157" s="170" t="str">
        <f>CONCATENATE(HOUR(Tabela13[[#This Row],[DATA INICIO]]),":",MINUTE(Tabela13[[#This Row],[DATA INICIO]]))</f>
        <v>17:32</v>
      </c>
      <c r="P157"/>
    </row>
    <row r="158" spans="1:16" ht="25.5" customHeight="1" x14ac:dyDescent="0.25">
      <c r="A158" s="44" t="s">
        <v>6</v>
      </c>
      <c r="B158" s="45" t="s">
        <v>112</v>
      </c>
      <c r="C158" s="34" t="s">
        <v>8</v>
      </c>
      <c r="D158" s="66" t="s">
        <v>1225</v>
      </c>
      <c r="E158" s="66" t="str">
        <f>CONCATENATE(Tabela13[[#This Row],[TRAMITE_SETOR]],"_Atualiz")</f>
        <v>SESEG_Atualiz</v>
      </c>
      <c r="F158" s="35" t="s">
        <v>899</v>
      </c>
      <c r="G158" s="90" t="s">
        <v>1127</v>
      </c>
      <c r="H158" s="46">
        <v>42041.745833333334</v>
      </c>
      <c r="I158" s="46">
        <v>42041.784722222219</v>
      </c>
      <c r="J158" s="45" t="s">
        <v>117</v>
      </c>
      <c r="K158" s="37">
        <f t="shared" si="4"/>
        <v>3.8888888884685002E-2</v>
      </c>
      <c r="L158" s="38">
        <f t="shared" si="5"/>
        <v>3.8888888884685002E-2</v>
      </c>
      <c r="M158" s="166">
        <f>NETWORKDAYS.INTL(DATE(YEAR(H158),MONTH(I158),DAY(H158)),DATE(YEAR(I158),MONTH(I158),DAY(I158)),1,LISTAFERIADOS!$B$2:$B$194)</f>
        <v>1</v>
      </c>
      <c r="N158" s="170" t="str">
        <f>CONCATENATE(HOUR(Tabela13[[#This Row],[DATA INICIO]]),":",MINUTE(Tabela13[[#This Row],[DATA INICIO]]))</f>
        <v>17:54</v>
      </c>
      <c r="P158"/>
    </row>
    <row r="159" spans="1:16" ht="25.5" hidden="1" customHeight="1" x14ac:dyDescent="0.25">
      <c r="A159" s="44" t="s">
        <v>6</v>
      </c>
      <c r="B159" s="45" t="s">
        <v>112</v>
      </c>
      <c r="C159" s="34" t="s">
        <v>8</v>
      </c>
      <c r="D159" s="66" t="s">
        <v>1249</v>
      </c>
      <c r="E159" s="66" t="str">
        <f>CONCATENATE(Tabela13[[#This Row],[TRAMITE_SETOR]],"_Atualiz")</f>
        <v>155ZE_Atualiz</v>
      </c>
      <c r="F159" s="35" t="s">
        <v>925</v>
      </c>
      <c r="G159" s="35"/>
      <c r="H159" s="46">
        <v>42041.784722222219</v>
      </c>
      <c r="I159" s="46">
        <v>42053.768750000003</v>
      </c>
      <c r="J159" s="45" t="s">
        <v>118</v>
      </c>
      <c r="K159" s="37">
        <f t="shared" si="4"/>
        <v>11.984027777783922</v>
      </c>
      <c r="L159" s="38">
        <f t="shared" si="5"/>
        <v>11.984027777783922</v>
      </c>
      <c r="M159" s="166">
        <f>NETWORKDAYS.INTL(DATE(YEAR(H159),MONTH(I159),DAY(H159)),DATE(YEAR(I159),MONTH(I159),DAY(I159)),1,LISTAFERIADOS!$B$2:$B$194)</f>
        <v>7</v>
      </c>
      <c r="N159" s="170" t="str">
        <f>CONCATENATE(HOUR(Tabela13[[#This Row],[DATA INICIO]]),":",MINUTE(Tabela13[[#This Row],[DATA INICIO]]))</f>
        <v>18:50</v>
      </c>
      <c r="P159"/>
    </row>
    <row r="160" spans="1:16" ht="25.5" customHeight="1" x14ac:dyDescent="0.25">
      <c r="A160" s="44" t="s">
        <v>6</v>
      </c>
      <c r="B160" s="45" t="s">
        <v>112</v>
      </c>
      <c r="C160" s="34" t="s">
        <v>8</v>
      </c>
      <c r="D160" s="66" t="s">
        <v>1225</v>
      </c>
      <c r="E160" s="66" t="str">
        <f>CONCATENATE(Tabela13[[#This Row],[TRAMITE_SETOR]],"_Atualiz")</f>
        <v>SESEG_Atualiz</v>
      </c>
      <c r="F160" s="35" t="s">
        <v>899</v>
      </c>
      <c r="G160" s="90" t="s">
        <v>1127</v>
      </c>
      <c r="H160" s="46">
        <v>42053.768750000003</v>
      </c>
      <c r="I160" s="46">
        <v>42055.758333333331</v>
      </c>
      <c r="J160" s="45" t="s">
        <v>119</v>
      </c>
      <c r="K160" s="37">
        <f t="shared" si="4"/>
        <v>1.9895833333284827</v>
      </c>
      <c r="L160" s="38">
        <f t="shared" si="5"/>
        <v>1.9895833333284827</v>
      </c>
      <c r="M160" s="166">
        <f>NETWORKDAYS.INTL(DATE(YEAR(H160),MONTH(I160),DAY(H160)),DATE(YEAR(I160),MONTH(I160),DAY(I160)),1,LISTAFERIADOS!$B$2:$B$194)</f>
        <v>3</v>
      </c>
      <c r="N160" s="170" t="str">
        <f>CONCATENATE(HOUR(Tabela13[[#This Row],[DATA INICIO]]),":",MINUTE(Tabela13[[#This Row],[DATA INICIO]]))</f>
        <v>18:27</v>
      </c>
      <c r="P160"/>
    </row>
    <row r="161" spans="1:16" ht="25.5" hidden="1" customHeight="1" x14ac:dyDescent="0.25">
      <c r="A161" s="44" t="s">
        <v>6</v>
      </c>
      <c r="B161" s="45" t="s">
        <v>112</v>
      </c>
      <c r="C161" s="34" t="s">
        <v>8</v>
      </c>
      <c r="D161" s="66" t="s">
        <v>1249</v>
      </c>
      <c r="E161" s="66" t="str">
        <f>CONCATENATE(Tabela13[[#This Row],[TRAMITE_SETOR]],"_Atualiz")</f>
        <v>155ZE_Atualiz</v>
      </c>
      <c r="F161" s="35" t="s">
        <v>925</v>
      </c>
      <c r="G161" s="35"/>
      <c r="H161" s="46">
        <v>42055.758333333331</v>
      </c>
      <c r="I161" s="46">
        <v>42075.640972222223</v>
      </c>
      <c r="J161" s="45" t="s">
        <v>120</v>
      </c>
      <c r="K161" s="37">
        <f t="shared" si="4"/>
        <v>19.882638888891961</v>
      </c>
      <c r="L161" s="38">
        <f t="shared" si="5"/>
        <v>19.882638888891961</v>
      </c>
      <c r="M161" s="166">
        <f>NETWORKDAYS.INTL(DATE(YEAR(H161),MONTH(I161),DAY(H161)),DATE(YEAR(I161),MONTH(I161),DAY(I161)),1,LISTAFERIADOS!$B$2:$B$194)</f>
        <v>-7</v>
      </c>
      <c r="N161" s="170" t="str">
        <f>CONCATENATE(HOUR(Tabela13[[#This Row],[DATA INICIO]]),":",MINUTE(Tabela13[[#This Row],[DATA INICIO]]))</f>
        <v>18:12</v>
      </c>
      <c r="P161"/>
    </row>
    <row r="162" spans="1:16" ht="25.5" customHeight="1" x14ac:dyDescent="0.25">
      <c r="A162" s="44" t="s">
        <v>6</v>
      </c>
      <c r="B162" s="45" t="s">
        <v>112</v>
      </c>
      <c r="C162" s="34" t="s">
        <v>8</v>
      </c>
      <c r="D162" s="66" t="s">
        <v>1225</v>
      </c>
      <c r="E162" s="66" t="str">
        <f>CONCATENATE(Tabela13[[#This Row],[TRAMITE_SETOR]],"_Atualiz")</f>
        <v>SESEG_Atualiz</v>
      </c>
      <c r="F162" s="35" t="s">
        <v>899</v>
      </c>
      <c r="G162" s="90" t="s">
        <v>1127</v>
      </c>
      <c r="H162" s="46">
        <v>42075.640972222223</v>
      </c>
      <c r="I162" s="46">
        <v>42079.722222222219</v>
      </c>
      <c r="J162" s="45" t="s">
        <v>121</v>
      </c>
      <c r="K162" s="37">
        <f t="shared" si="4"/>
        <v>4.0812499999956344</v>
      </c>
      <c r="L162" s="38">
        <f t="shared" si="5"/>
        <v>4.0812499999956344</v>
      </c>
      <c r="M162" s="166">
        <f>NETWORKDAYS.INTL(DATE(YEAR(H162),MONTH(I162),DAY(H162)),DATE(YEAR(I162),MONTH(I162),DAY(I162)),1,LISTAFERIADOS!$B$2:$B$194)</f>
        <v>3</v>
      </c>
      <c r="N162" s="170" t="str">
        <f>CONCATENATE(HOUR(Tabela13[[#This Row],[DATA INICIO]]),":",MINUTE(Tabela13[[#This Row],[DATA INICIO]]))</f>
        <v>15:23</v>
      </c>
      <c r="P162"/>
    </row>
    <row r="163" spans="1:16" ht="25.5" hidden="1" customHeight="1" x14ac:dyDescent="0.25">
      <c r="A163" s="44" t="s">
        <v>6</v>
      </c>
      <c r="B163" s="45" t="s">
        <v>112</v>
      </c>
      <c r="C163" s="34" t="s">
        <v>8</v>
      </c>
      <c r="D163" s="66" t="s">
        <v>1249</v>
      </c>
      <c r="E163" s="66" t="str">
        <f>CONCATENATE(Tabela13[[#This Row],[TRAMITE_SETOR]],"_Atualiz")</f>
        <v>155ZE_Atualiz</v>
      </c>
      <c r="F163" s="35" t="s">
        <v>925</v>
      </c>
      <c r="G163" s="35"/>
      <c r="H163" s="46">
        <v>42079.722222222219</v>
      </c>
      <c r="I163" s="46">
        <v>42083.561111111114</v>
      </c>
      <c r="J163" s="45" t="s">
        <v>122</v>
      </c>
      <c r="K163" s="37">
        <f t="shared" si="4"/>
        <v>3.8388888888948713</v>
      </c>
      <c r="L163" s="38">
        <f t="shared" si="5"/>
        <v>3.8388888888948713</v>
      </c>
      <c r="M163" s="166">
        <f>NETWORKDAYS.INTL(DATE(YEAR(H163),MONTH(I163),DAY(H163)),DATE(YEAR(I163),MONTH(I163),DAY(I163)),1,LISTAFERIADOS!$B$2:$B$194)</f>
        <v>5</v>
      </c>
      <c r="N163" s="170" t="str">
        <f>CONCATENATE(HOUR(Tabela13[[#This Row],[DATA INICIO]]),":",MINUTE(Tabela13[[#This Row],[DATA INICIO]]))</f>
        <v>17:20</v>
      </c>
      <c r="P163"/>
    </row>
    <row r="164" spans="1:16" ht="25.5" customHeight="1" x14ac:dyDescent="0.25">
      <c r="A164" s="44" t="s">
        <v>6</v>
      </c>
      <c r="B164" s="45" t="s">
        <v>112</v>
      </c>
      <c r="C164" s="34" t="s">
        <v>8</v>
      </c>
      <c r="D164" s="66" t="s">
        <v>1225</v>
      </c>
      <c r="E164" s="66" t="str">
        <f>CONCATENATE(Tabela13[[#This Row],[TRAMITE_SETOR]],"_Atualiz")</f>
        <v>SESEG_Atualiz</v>
      </c>
      <c r="F164" s="35" t="s">
        <v>899</v>
      </c>
      <c r="G164" s="90" t="s">
        <v>1127</v>
      </c>
      <c r="H164" s="46">
        <v>42083.561111111114</v>
      </c>
      <c r="I164" s="46">
        <v>42094.765972222223</v>
      </c>
      <c r="J164" s="45" t="s">
        <v>123</v>
      </c>
      <c r="K164" s="37">
        <f t="shared" si="4"/>
        <v>11.204861111109494</v>
      </c>
      <c r="L164" s="38">
        <f t="shared" si="5"/>
        <v>11.204861111109494</v>
      </c>
      <c r="M164" s="166">
        <f>NETWORKDAYS.INTL(DATE(YEAR(H164),MONTH(I164),DAY(H164)),DATE(YEAR(I164),MONTH(I164),DAY(I164)),1,LISTAFERIADOS!$B$2:$B$194)</f>
        <v>8</v>
      </c>
      <c r="N164" s="170" t="str">
        <f>CONCATENATE(HOUR(Tabela13[[#This Row],[DATA INICIO]]),":",MINUTE(Tabela13[[#This Row],[DATA INICIO]]))</f>
        <v>13:28</v>
      </c>
      <c r="P164"/>
    </row>
    <row r="165" spans="1:16" ht="25.5" customHeight="1" x14ac:dyDescent="0.25">
      <c r="A165" s="44" t="s">
        <v>6</v>
      </c>
      <c r="B165" s="45" t="s">
        <v>112</v>
      </c>
      <c r="C165" s="34" t="s">
        <v>8</v>
      </c>
      <c r="D165" s="66" t="s">
        <v>1226</v>
      </c>
      <c r="E165" s="66" t="str">
        <f>CONCATENATE(Tabela13[[#This Row],[TRAMITE_SETOR]],"_Atualiz")</f>
        <v>CIP_Atualiz</v>
      </c>
      <c r="F165" s="35" t="s">
        <v>885</v>
      </c>
      <c r="G165" s="90" t="s">
        <v>1127</v>
      </c>
      <c r="H165" s="46">
        <v>42094.765972222223</v>
      </c>
      <c r="I165" s="46">
        <v>42101.602777777778</v>
      </c>
      <c r="J165" s="45" t="s">
        <v>12</v>
      </c>
      <c r="K165" s="37">
        <f t="shared" si="4"/>
        <v>6.8368055555547471</v>
      </c>
      <c r="L165" s="38">
        <f t="shared" si="5"/>
        <v>6.8368055555547471</v>
      </c>
      <c r="M165" s="166">
        <f>NETWORKDAYS.INTL(DATE(YEAR(H165),MONTH(I165),DAY(H165)),DATE(YEAR(I165),MONTH(I165),DAY(I165)),1,LISTAFERIADOS!$B$2:$B$194)</f>
        <v>-17</v>
      </c>
      <c r="N165" s="170" t="str">
        <f>CONCATENATE(HOUR(Tabela13[[#This Row],[DATA INICIO]]),":",MINUTE(Tabela13[[#This Row],[DATA INICIO]]))</f>
        <v>18:23</v>
      </c>
      <c r="P165"/>
    </row>
    <row r="166" spans="1:16" ht="25.5" hidden="1" customHeight="1" x14ac:dyDescent="0.25">
      <c r="A166" s="44" t="s">
        <v>6</v>
      </c>
      <c r="B166" s="45" t="s">
        <v>112</v>
      </c>
      <c r="C166" s="34" t="s">
        <v>8</v>
      </c>
      <c r="D166" s="66" t="s">
        <v>1227</v>
      </c>
      <c r="E166" s="66" t="str">
        <f>CONCATENATE(Tabela13[[#This Row],[TRAMITE_SETOR]],"_Atualiz")</f>
        <v>SECADM_Atualiz</v>
      </c>
      <c r="F166" s="35" t="s">
        <v>908</v>
      </c>
      <c r="G166" s="35"/>
      <c r="H166" s="46">
        <v>42101.602777777778</v>
      </c>
      <c r="I166" s="46">
        <v>42101.808333333334</v>
      </c>
      <c r="J166" s="45" t="s">
        <v>17</v>
      </c>
      <c r="K166" s="37">
        <f t="shared" si="4"/>
        <v>0.20555555555620231</v>
      </c>
      <c r="L166" s="38">
        <f t="shared" si="5"/>
        <v>0.20555555555620231</v>
      </c>
      <c r="M166" s="166">
        <f>NETWORKDAYS.INTL(DATE(YEAR(H166),MONTH(I166),DAY(H166)),DATE(YEAR(I166),MONTH(I166),DAY(I166)),1,LISTAFERIADOS!$B$2:$B$194)</f>
        <v>1</v>
      </c>
      <c r="N166" s="170" t="str">
        <f>CONCATENATE(HOUR(Tabela13[[#This Row],[DATA INICIO]]),":",MINUTE(Tabela13[[#This Row],[DATA INICIO]]))</f>
        <v>14:28</v>
      </c>
      <c r="P166"/>
    </row>
    <row r="167" spans="1:16" ht="25.5" hidden="1" customHeight="1" x14ac:dyDescent="0.25">
      <c r="A167" s="44" t="s">
        <v>6</v>
      </c>
      <c r="B167" s="45" t="s">
        <v>112</v>
      </c>
      <c r="C167" s="34" t="s">
        <v>8</v>
      </c>
      <c r="D167" s="66" t="s">
        <v>1228</v>
      </c>
      <c r="E167" s="66" t="str">
        <f>CONCATENATE(Tabela13[[#This Row],[TRAMITE_SETOR]],"_Atualiz")</f>
        <v>SPO_Atualiz</v>
      </c>
      <c r="F167" s="35" t="s">
        <v>909</v>
      </c>
      <c r="G167" s="35"/>
      <c r="H167" s="46">
        <v>42101.808333333334</v>
      </c>
      <c r="I167" s="46">
        <v>42104.84375</v>
      </c>
      <c r="J167" s="45" t="s">
        <v>124</v>
      </c>
      <c r="K167" s="37">
        <f t="shared" si="4"/>
        <v>3.0354166666656965</v>
      </c>
      <c r="L167" s="38">
        <f t="shared" si="5"/>
        <v>3.0354166666656965</v>
      </c>
      <c r="M167" s="166">
        <f>NETWORKDAYS.INTL(DATE(YEAR(H167),MONTH(I167),DAY(H167)),DATE(YEAR(I167),MONTH(I167),DAY(I167)),1,LISTAFERIADOS!$B$2:$B$194)</f>
        <v>4</v>
      </c>
      <c r="N167" s="170" t="str">
        <f>CONCATENATE(HOUR(Tabela13[[#This Row],[DATA INICIO]]),":",MINUTE(Tabela13[[#This Row],[DATA INICIO]]))</f>
        <v>19:24</v>
      </c>
      <c r="P167"/>
    </row>
    <row r="168" spans="1:16" ht="25.5" hidden="1" customHeight="1" x14ac:dyDescent="0.25">
      <c r="A168" s="44" t="s">
        <v>6</v>
      </c>
      <c r="B168" s="45" t="s">
        <v>112</v>
      </c>
      <c r="C168" s="34" t="s">
        <v>8</v>
      </c>
      <c r="D168" s="66" t="s">
        <v>1229</v>
      </c>
      <c r="E168" s="66" t="str">
        <f>CONCATENATE(Tabela13[[#This Row],[TRAMITE_SETOR]],"_Atualiz")</f>
        <v>CO_Atualiz</v>
      </c>
      <c r="F168" s="35" t="s">
        <v>910</v>
      </c>
      <c r="G168" s="35"/>
      <c r="H168" s="46">
        <v>42104.84375</v>
      </c>
      <c r="I168" s="46">
        <v>42107.571527777778</v>
      </c>
      <c r="J168" s="45" t="s">
        <v>27</v>
      </c>
      <c r="K168" s="37">
        <f t="shared" si="4"/>
        <v>2.7277777777781012</v>
      </c>
      <c r="L168" s="38">
        <f t="shared" si="5"/>
        <v>2.7277777777781012</v>
      </c>
      <c r="M168" s="166">
        <f>NETWORKDAYS.INTL(DATE(YEAR(H168),MONTH(I168),DAY(H168)),DATE(YEAR(I168),MONTH(I168),DAY(I168)),1,LISTAFERIADOS!$B$2:$B$194)</f>
        <v>2</v>
      </c>
      <c r="N168" s="170" t="str">
        <f>CONCATENATE(HOUR(Tabela13[[#This Row],[DATA INICIO]]),":",MINUTE(Tabela13[[#This Row],[DATA INICIO]]))</f>
        <v>20:15</v>
      </c>
      <c r="P168"/>
    </row>
    <row r="169" spans="1:16" ht="25.5" hidden="1" customHeight="1" x14ac:dyDescent="0.25">
      <c r="A169" s="44" t="s">
        <v>6</v>
      </c>
      <c r="B169" s="45" t="s">
        <v>112</v>
      </c>
      <c r="C169" s="34" t="s">
        <v>8</v>
      </c>
      <c r="D169" s="66" t="s">
        <v>1230</v>
      </c>
      <c r="E169" s="66" t="str">
        <f>CONCATENATE(Tabela13[[#This Row],[TRAMITE_SETOR]],"_Atualiz")</f>
        <v>SECOFC_Atualiz</v>
      </c>
      <c r="F169" s="35" t="s">
        <v>911</v>
      </c>
      <c r="G169" s="35"/>
      <c r="H169" s="46">
        <v>42107.571527777778</v>
      </c>
      <c r="I169" s="46">
        <v>42107.626388888886</v>
      </c>
      <c r="J169" s="45" t="s">
        <v>125</v>
      </c>
      <c r="K169" s="37">
        <f t="shared" si="4"/>
        <v>5.486111110803904E-2</v>
      </c>
      <c r="L169" s="38">
        <f t="shared" si="5"/>
        <v>5.486111110803904E-2</v>
      </c>
      <c r="M169" s="166">
        <f>NETWORKDAYS.INTL(DATE(YEAR(H169),MONTH(I169),DAY(H169)),DATE(YEAR(I169),MONTH(I169),DAY(I169)),1,LISTAFERIADOS!$B$2:$B$194)</f>
        <v>1</v>
      </c>
      <c r="N169" s="170" t="str">
        <f>CONCATENATE(HOUR(Tabela13[[#This Row],[DATA INICIO]]),":",MINUTE(Tabela13[[#This Row],[DATA INICIO]]))</f>
        <v>13:43</v>
      </c>
      <c r="P169"/>
    </row>
    <row r="170" spans="1:16" ht="25.5" hidden="1" customHeight="1" x14ac:dyDescent="0.25">
      <c r="A170" s="44" t="s">
        <v>6</v>
      </c>
      <c r="B170" s="45" t="s">
        <v>112</v>
      </c>
      <c r="C170" s="34" t="s">
        <v>8</v>
      </c>
      <c r="D170" s="66" t="s">
        <v>1231</v>
      </c>
      <c r="E170" s="66" t="str">
        <f>CONCATENATE(Tabela13[[#This Row],[TRAMITE_SETOR]],"_Atualiz")</f>
        <v>CLC_Atualiz</v>
      </c>
      <c r="F170" s="35" t="s">
        <v>912</v>
      </c>
      <c r="G170" s="35"/>
      <c r="H170" s="46">
        <v>42107.626388888886</v>
      </c>
      <c r="I170" s="46">
        <v>42108.65347222222</v>
      </c>
      <c r="J170" s="45" t="s">
        <v>126</v>
      </c>
      <c r="K170" s="37">
        <f t="shared" si="4"/>
        <v>1.0270833333343035</v>
      </c>
      <c r="L170" s="38">
        <f t="shared" si="5"/>
        <v>1.0270833333343035</v>
      </c>
      <c r="M170" s="166">
        <f>NETWORKDAYS.INTL(DATE(YEAR(H170),MONTH(I170),DAY(H170)),DATE(YEAR(I170),MONTH(I170),DAY(I170)),1,LISTAFERIADOS!$B$2:$B$194)</f>
        <v>2</v>
      </c>
      <c r="N170" s="170" t="str">
        <f>CONCATENATE(HOUR(Tabela13[[#This Row],[DATA INICIO]]),":",MINUTE(Tabela13[[#This Row],[DATA INICIO]]))</f>
        <v>15:2</v>
      </c>
      <c r="P170"/>
    </row>
    <row r="171" spans="1:16" ht="25.5" hidden="1" customHeight="1" x14ac:dyDescent="0.25">
      <c r="A171" s="44" t="s">
        <v>6</v>
      </c>
      <c r="B171" s="45" t="s">
        <v>112</v>
      </c>
      <c r="C171" s="34" t="s">
        <v>8</v>
      </c>
      <c r="D171" s="66" t="s">
        <v>1232</v>
      </c>
      <c r="E171" s="66" t="str">
        <f>CONCATENATE(Tabela13[[#This Row],[TRAMITE_SETOR]],"_Atualiz")</f>
        <v>SC_Atualiz</v>
      </c>
      <c r="F171" s="35" t="s">
        <v>913</v>
      </c>
      <c r="G171" s="35"/>
      <c r="H171" s="46">
        <v>42108.65347222222</v>
      </c>
      <c r="I171" s="46">
        <v>42132.73333333333</v>
      </c>
      <c r="J171" s="45" t="s">
        <v>127</v>
      </c>
      <c r="K171" s="37">
        <f t="shared" si="4"/>
        <v>24.079861111109494</v>
      </c>
      <c r="L171" s="38">
        <f t="shared" si="5"/>
        <v>24.079861111109494</v>
      </c>
      <c r="M171" s="166">
        <f>NETWORKDAYS.INTL(DATE(YEAR(H171),MONTH(I171),DAY(H171)),DATE(YEAR(I171),MONTH(I171),DAY(I171)),1,LISTAFERIADOS!$B$2:$B$194)</f>
        <v>-5</v>
      </c>
      <c r="N171" s="170" t="str">
        <f>CONCATENATE(HOUR(Tabela13[[#This Row],[DATA INICIO]]),":",MINUTE(Tabela13[[#This Row],[DATA INICIO]]))</f>
        <v>15:41</v>
      </c>
      <c r="P171"/>
    </row>
    <row r="172" spans="1:16" ht="25.5" hidden="1" customHeight="1" x14ac:dyDescent="0.25">
      <c r="A172" s="44" t="s">
        <v>6</v>
      </c>
      <c r="B172" s="45" t="s">
        <v>112</v>
      </c>
      <c r="C172" s="34" t="s">
        <v>8</v>
      </c>
      <c r="D172" s="66" t="s">
        <v>1231</v>
      </c>
      <c r="E172" s="66" t="str">
        <f>CONCATENATE(Tabela13[[#This Row],[TRAMITE_SETOR]],"_Atualiz")</f>
        <v>CLC_Atualiz</v>
      </c>
      <c r="F172" s="35" t="s">
        <v>912</v>
      </c>
      <c r="G172" s="35"/>
      <c r="H172" s="46">
        <v>42132.73333333333</v>
      </c>
      <c r="I172" s="46">
        <v>42136.65347222222</v>
      </c>
      <c r="J172" s="45" t="s">
        <v>27</v>
      </c>
      <c r="K172" s="37">
        <f t="shared" si="4"/>
        <v>3.9201388888905058</v>
      </c>
      <c r="L172" s="38">
        <f t="shared" si="5"/>
        <v>3.9201388888905058</v>
      </c>
      <c r="M172" s="166">
        <f>NETWORKDAYS.INTL(DATE(YEAR(H172),MONTH(I172),DAY(H172)),DATE(YEAR(I172),MONTH(I172),DAY(I172)),1,LISTAFERIADOS!$B$2:$B$194)</f>
        <v>3</v>
      </c>
      <c r="N172" s="170" t="str">
        <f>CONCATENATE(HOUR(Tabela13[[#This Row],[DATA INICIO]]),":",MINUTE(Tabela13[[#This Row],[DATA INICIO]]))</f>
        <v>17:36</v>
      </c>
      <c r="P172"/>
    </row>
    <row r="173" spans="1:16" ht="25.5" hidden="1" customHeight="1" x14ac:dyDescent="0.25">
      <c r="A173" s="44" t="s">
        <v>6</v>
      </c>
      <c r="B173" s="45" t="s">
        <v>112</v>
      </c>
      <c r="C173" s="34" t="s">
        <v>8</v>
      </c>
      <c r="D173" s="66" t="s">
        <v>1232</v>
      </c>
      <c r="E173" s="66" t="str">
        <f>CONCATENATE(Tabela13[[#This Row],[TRAMITE_SETOR]],"_Atualiz")</f>
        <v>SC_Atualiz</v>
      </c>
      <c r="F173" s="35" t="s">
        <v>913</v>
      </c>
      <c r="G173" s="35"/>
      <c r="H173" s="46">
        <v>42136.65347222222</v>
      </c>
      <c r="I173" s="46">
        <v>42138.775694444441</v>
      </c>
      <c r="J173" s="45" t="s">
        <v>128</v>
      </c>
      <c r="K173" s="37">
        <f t="shared" si="4"/>
        <v>2.1222222222204437</v>
      </c>
      <c r="L173" s="38">
        <f t="shared" si="5"/>
        <v>2.1222222222204437</v>
      </c>
      <c r="M173" s="166">
        <f>NETWORKDAYS.INTL(DATE(YEAR(H173),MONTH(I173),DAY(H173)),DATE(YEAR(I173),MONTH(I173),DAY(I173)),1,LISTAFERIADOS!$B$2:$B$194)</f>
        <v>3</v>
      </c>
      <c r="N173" s="170" t="str">
        <f>CONCATENATE(HOUR(Tabela13[[#This Row],[DATA INICIO]]),":",MINUTE(Tabela13[[#This Row],[DATA INICIO]]))</f>
        <v>15:41</v>
      </c>
      <c r="P173"/>
    </row>
    <row r="174" spans="1:16" ht="25.5" hidden="1" customHeight="1" x14ac:dyDescent="0.25">
      <c r="A174" s="44" t="s">
        <v>6</v>
      </c>
      <c r="B174" s="45" t="s">
        <v>112</v>
      </c>
      <c r="C174" s="34" t="s">
        <v>8</v>
      </c>
      <c r="D174" s="66" t="s">
        <v>1231</v>
      </c>
      <c r="E174" s="66" t="str">
        <f>CONCATENATE(Tabela13[[#This Row],[TRAMITE_SETOR]],"_Atualiz")</f>
        <v>CLC_Atualiz</v>
      </c>
      <c r="F174" s="35" t="s">
        <v>912</v>
      </c>
      <c r="G174" s="35"/>
      <c r="H174" s="46">
        <v>42138.775694444441</v>
      </c>
      <c r="I174" s="46">
        <v>42138.863194444442</v>
      </c>
      <c r="J174" s="45" t="s">
        <v>27</v>
      </c>
      <c r="K174" s="37">
        <f t="shared" si="4"/>
        <v>8.7500000001455192E-2</v>
      </c>
      <c r="L174" s="38">
        <f t="shared" si="5"/>
        <v>8.7500000001455192E-2</v>
      </c>
      <c r="M174" s="166">
        <f>NETWORKDAYS.INTL(DATE(YEAR(H174),MONTH(I174),DAY(H174)),DATE(YEAR(I174),MONTH(I174),DAY(I174)),1,LISTAFERIADOS!$B$2:$B$194)</f>
        <v>1</v>
      </c>
      <c r="N174" s="170" t="str">
        <f>CONCATENATE(HOUR(Tabela13[[#This Row],[DATA INICIO]]),":",MINUTE(Tabela13[[#This Row],[DATA INICIO]]))</f>
        <v>18:37</v>
      </c>
      <c r="P174"/>
    </row>
    <row r="175" spans="1:16" ht="25.5" hidden="1" customHeight="1" x14ac:dyDescent="0.25">
      <c r="A175" s="44" t="s">
        <v>6</v>
      </c>
      <c r="B175" s="45" t="s">
        <v>112</v>
      </c>
      <c r="C175" s="34" t="s">
        <v>8</v>
      </c>
      <c r="D175" s="66" t="s">
        <v>1233</v>
      </c>
      <c r="E175" s="66" t="str">
        <f>CONCATENATE(Tabela13[[#This Row],[TRAMITE_SETOR]],"_Atualiz")</f>
        <v>SCON_Atualiz</v>
      </c>
      <c r="F175" s="35" t="s">
        <v>914</v>
      </c>
      <c r="G175" s="35"/>
      <c r="H175" s="46">
        <v>42138.863194444442</v>
      </c>
      <c r="I175" s="46">
        <v>42144.679166666669</v>
      </c>
      <c r="J175" s="45" t="s">
        <v>30</v>
      </c>
      <c r="K175" s="37">
        <f t="shared" si="4"/>
        <v>5.8159722222262644</v>
      </c>
      <c r="L175" s="38">
        <f t="shared" si="5"/>
        <v>5.8159722222262644</v>
      </c>
      <c r="M175" s="166">
        <f>NETWORKDAYS.INTL(DATE(YEAR(H175),MONTH(I175),DAY(H175)),DATE(YEAR(I175),MONTH(I175),DAY(I175)),1,LISTAFERIADOS!$B$2:$B$194)</f>
        <v>5</v>
      </c>
      <c r="N175" s="170" t="str">
        <f>CONCATENATE(HOUR(Tabela13[[#This Row],[DATA INICIO]]),":",MINUTE(Tabela13[[#This Row],[DATA INICIO]]))</f>
        <v>20:43</v>
      </c>
      <c r="P175"/>
    </row>
    <row r="176" spans="1:16" ht="25.5" hidden="1" customHeight="1" x14ac:dyDescent="0.25">
      <c r="A176" s="44" t="s">
        <v>6</v>
      </c>
      <c r="B176" s="45" t="s">
        <v>112</v>
      </c>
      <c r="C176" s="34" t="s">
        <v>8</v>
      </c>
      <c r="D176" s="66" t="s">
        <v>1231</v>
      </c>
      <c r="E176" s="66" t="str">
        <f>CONCATENATE(Tabela13[[#This Row],[TRAMITE_SETOR]],"_Atualiz")</f>
        <v>CLC_Atualiz</v>
      </c>
      <c r="F176" s="35" t="s">
        <v>912</v>
      </c>
      <c r="G176" s="35"/>
      <c r="H176" s="46">
        <v>42144.679166666669</v>
      </c>
      <c r="I176" s="46">
        <v>42146.831944444442</v>
      </c>
      <c r="J176" s="45" t="s">
        <v>129</v>
      </c>
      <c r="K176" s="37">
        <f t="shared" si="4"/>
        <v>2.1527777777737356</v>
      </c>
      <c r="L176" s="38">
        <f t="shared" si="5"/>
        <v>2.1527777777737356</v>
      </c>
      <c r="M176" s="166">
        <f>NETWORKDAYS.INTL(DATE(YEAR(H176),MONTH(I176),DAY(H176)),DATE(YEAR(I176),MONTH(I176),DAY(I176)),1,LISTAFERIADOS!$B$2:$B$194)</f>
        <v>3</v>
      </c>
      <c r="N176" s="170" t="str">
        <f>CONCATENATE(HOUR(Tabela13[[#This Row],[DATA INICIO]]),":",MINUTE(Tabela13[[#This Row],[DATA INICIO]]))</f>
        <v>16:18</v>
      </c>
      <c r="P176"/>
    </row>
    <row r="177" spans="1:16" ht="25.5" hidden="1" customHeight="1" x14ac:dyDescent="0.25">
      <c r="A177" s="44" t="s">
        <v>6</v>
      </c>
      <c r="B177" s="45" t="s">
        <v>112</v>
      </c>
      <c r="C177" s="34" t="s">
        <v>8</v>
      </c>
      <c r="D177" s="66" t="s">
        <v>1227</v>
      </c>
      <c r="E177" s="66" t="str">
        <f>CONCATENATE(Tabela13[[#This Row],[TRAMITE_SETOR]],"_Atualiz")</f>
        <v>SECADM_Atualiz</v>
      </c>
      <c r="F177" s="35" t="s">
        <v>908</v>
      </c>
      <c r="G177" s="35"/>
      <c r="H177" s="46">
        <v>42146.831944444442</v>
      </c>
      <c r="I177" s="46">
        <v>42149.791666666664</v>
      </c>
      <c r="J177" s="45" t="s">
        <v>130</v>
      </c>
      <c r="K177" s="37">
        <f t="shared" si="4"/>
        <v>2.9597222222218988</v>
      </c>
      <c r="L177" s="38">
        <f t="shared" si="5"/>
        <v>2.9597222222218988</v>
      </c>
      <c r="M177" s="166">
        <f>NETWORKDAYS.INTL(DATE(YEAR(H177),MONTH(I177),DAY(H177)),DATE(YEAR(I177),MONTH(I177),DAY(I177)),1,LISTAFERIADOS!$B$2:$B$194)</f>
        <v>2</v>
      </c>
      <c r="N177" s="170" t="str">
        <f>CONCATENATE(HOUR(Tabela13[[#This Row],[DATA INICIO]]),":",MINUTE(Tabela13[[#This Row],[DATA INICIO]]))</f>
        <v>19:58</v>
      </c>
      <c r="P177"/>
    </row>
    <row r="178" spans="1:16" ht="25.5" hidden="1" customHeight="1" x14ac:dyDescent="0.25">
      <c r="A178" s="44" t="s">
        <v>6</v>
      </c>
      <c r="B178" s="45" t="s">
        <v>112</v>
      </c>
      <c r="C178" s="34" t="s">
        <v>8</v>
      </c>
      <c r="D178" s="66" t="s">
        <v>1235</v>
      </c>
      <c r="E178" s="66" t="str">
        <f>CONCATENATE(Tabela13[[#This Row],[TRAMITE_SETOR]],"_Atualiz")</f>
        <v>ASSDG_Atualiz</v>
      </c>
      <c r="F178" s="35" t="s">
        <v>916</v>
      </c>
      <c r="G178" s="35"/>
      <c r="H178" s="46">
        <v>42149.791666666664</v>
      </c>
      <c r="I178" s="46">
        <v>42153.640972222223</v>
      </c>
      <c r="J178" s="45" t="s">
        <v>131</v>
      </c>
      <c r="K178" s="37">
        <f t="shared" si="4"/>
        <v>3.8493055555591127</v>
      </c>
      <c r="L178" s="38">
        <f t="shared" si="5"/>
        <v>3.8493055555591127</v>
      </c>
      <c r="M178" s="166">
        <f>NETWORKDAYS.INTL(DATE(YEAR(H178),MONTH(I178),DAY(H178)),DATE(YEAR(I178),MONTH(I178),DAY(I178)),1,LISTAFERIADOS!$B$2:$B$194)</f>
        <v>5</v>
      </c>
      <c r="N178" s="170" t="str">
        <f>CONCATENATE(HOUR(Tabela13[[#This Row],[DATA INICIO]]),":",MINUTE(Tabela13[[#This Row],[DATA INICIO]]))</f>
        <v>19:0</v>
      </c>
      <c r="P178"/>
    </row>
    <row r="179" spans="1:16" ht="25.5" hidden="1" customHeight="1" x14ac:dyDescent="0.25">
      <c r="A179" s="44" t="s">
        <v>6</v>
      </c>
      <c r="B179" s="45" t="s">
        <v>112</v>
      </c>
      <c r="C179" s="34" t="s">
        <v>8</v>
      </c>
      <c r="D179" s="66" t="s">
        <v>1224</v>
      </c>
      <c r="E179" s="66" t="str">
        <f>CONCATENATE(Tabela13[[#This Row],[TRAMITE_SETOR]],"_Atualiz")</f>
        <v>DG_Atualiz</v>
      </c>
      <c r="F179" s="35" t="s">
        <v>906</v>
      </c>
      <c r="G179" s="35"/>
      <c r="H179" s="46">
        <v>42153.640972222223</v>
      </c>
      <c r="I179" s="46">
        <v>42153.80972222222</v>
      </c>
      <c r="J179" s="45" t="s">
        <v>56</v>
      </c>
      <c r="K179" s="37">
        <f t="shared" si="4"/>
        <v>0.16874999999708962</v>
      </c>
      <c r="L179" s="38">
        <f t="shared" si="5"/>
        <v>0.16874999999708962</v>
      </c>
      <c r="M179" s="166">
        <f>NETWORKDAYS.INTL(DATE(YEAR(H179),MONTH(I179),DAY(H179)),DATE(YEAR(I179),MONTH(I179),DAY(I179)),1,LISTAFERIADOS!$B$2:$B$194)</f>
        <v>1</v>
      </c>
      <c r="N179" s="170" t="str">
        <f>CONCATENATE(HOUR(Tabela13[[#This Row],[DATA INICIO]]),":",MINUTE(Tabela13[[#This Row],[DATA INICIO]]))</f>
        <v>15:23</v>
      </c>
      <c r="P179"/>
    </row>
    <row r="180" spans="1:16" ht="25.5" hidden="1" customHeight="1" x14ac:dyDescent="0.25">
      <c r="A180" s="44" t="s">
        <v>6</v>
      </c>
      <c r="B180" s="45" t="s">
        <v>112</v>
      </c>
      <c r="C180" s="34" t="s">
        <v>8</v>
      </c>
      <c r="D180" s="66" t="s">
        <v>1229</v>
      </c>
      <c r="E180" s="66" t="str">
        <f>CONCATENATE(Tabela13[[#This Row],[TRAMITE_SETOR]],"_Atualiz")</f>
        <v>CO_Atualiz</v>
      </c>
      <c r="F180" s="35" t="s">
        <v>910</v>
      </c>
      <c r="G180" s="35"/>
      <c r="H180" s="46">
        <v>42153.80972222222</v>
      </c>
      <c r="I180" s="46">
        <v>42153.828472222223</v>
      </c>
      <c r="J180" s="45" t="s">
        <v>39</v>
      </c>
      <c r="K180" s="37">
        <f t="shared" si="4"/>
        <v>1.8750000002910383E-2</v>
      </c>
      <c r="L180" s="38">
        <f t="shared" si="5"/>
        <v>1.8750000002910383E-2</v>
      </c>
      <c r="M180" s="166">
        <f>NETWORKDAYS.INTL(DATE(YEAR(H180),MONTH(I180),DAY(H180)),DATE(YEAR(I180),MONTH(I180),DAY(I180)),1,LISTAFERIADOS!$B$2:$B$194)</f>
        <v>1</v>
      </c>
      <c r="N180" s="170" t="str">
        <f>CONCATENATE(HOUR(Tabela13[[#This Row],[DATA INICIO]]),":",MINUTE(Tabela13[[#This Row],[DATA INICIO]]))</f>
        <v>19:26</v>
      </c>
      <c r="P180"/>
    </row>
    <row r="181" spans="1:16" ht="25.5" hidden="1" customHeight="1" x14ac:dyDescent="0.25">
      <c r="A181" s="44" t="s">
        <v>6</v>
      </c>
      <c r="B181" s="45" t="s">
        <v>112</v>
      </c>
      <c r="C181" s="34" t="s">
        <v>8</v>
      </c>
      <c r="D181" s="66" t="s">
        <v>1236</v>
      </c>
      <c r="E181" s="66" t="str">
        <f>CONCATENATE(Tabela13[[#This Row],[TRAMITE_SETOR]],"_Atualiz")</f>
        <v>ACO_Atualiz</v>
      </c>
      <c r="F181" s="35" t="s">
        <v>917</v>
      </c>
      <c r="G181" s="35"/>
      <c r="H181" s="46">
        <v>42153.828472222223</v>
      </c>
      <c r="I181" s="46">
        <v>42157.731249999997</v>
      </c>
      <c r="J181" s="45" t="s">
        <v>132</v>
      </c>
      <c r="K181" s="37">
        <f t="shared" si="4"/>
        <v>3.9027777777737356</v>
      </c>
      <c r="L181" s="38">
        <f t="shared" si="5"/>
        <v>3.9027777777737356</v>
      </c>
      <c r="M181" s="166">
        <f>NETWORKDAYS.INTL(DATE(YEAR(H181),MONTH(I181),DAY(H181)),DATE(YEAR(I181),MONTH(I181),DAY(I181)),1,LISTAFERIADOS!$B$2:$B$194)</f>
        <v>-19</v>
      </c>
      <c r="N181" s="170" t="str">
        <f>CONCATENATE(HOUR(Tabela13[[#This Row],[DATA INICIO]]),":",MINUTE(Tabela13[[#This Row],[DATA INICIO]]))</f>
        <v>19:53</v>
      </c>
      <c r="P181"/>
    </row>
    <row r="182" spans="1:16" ht="25.5" hidden="1" customHeight="1" x14ac:dyDescent="0.25">
      <c r="A182" s="44" t="s">
        <v>6</v>
      </c>
      <c r="B182" s="45" t="s">
        <v>112</v>
      </c>
      <c r="C182" s="34" t="s">
        <v>8</v>
      </c>
      <c r="D182" s="66" t="s">
        <v>1230</v>
      </c>
      <c r="E182" s="66" t="str">
        <f>CONCATENATE(Tabela13[[#This Row],[TRAMITE_SETOR]],"_Atualiz")</f>
        <v>SECOFC_Atualiz</v>
      </c>
      <c r="F182" s="35" t="s">
        <v>911</v>
      </c>
      <c r="G182" s="35"/>
      <c r="H182" s="46">
        <v>42157.731249999997</v>
      </c>
      <c r="I182" s="46">
        <v>42157.759722222225</v>
      </c>
      <c r="J182" s="45" t="s">
        <v>7</v>
      </c>
      <c r="K182" s="37">
        <f t="shared" si="4"/>
        <v>2.8472222227719612E-2</v>
      </c>
      <c r="L182" s="38">
        <f t="shared" si="5"/>
        <v>2.8472222227719612E-2</v>
      </c>
      <c r="M182" s="166">
        <f>NETWORKDAYS.INTL(DATE(YEAR(H182),MONTH(I182),DAY(H182)),DATE(YEAR(I182),MONTH(I182),DAY(I182)),1,LISTAFERIADOS!$B$2:$B$194)</f>
        <v>1</v>
      </c>
      <c r="N182" s="170" t="str">
        <f>CONCATENATE(HOUR(Tabela13[[#This Row],[DATA INICIO]]),":",MINUTE(Tabela13[[#This Row],[DATA INICIO]]))</f>
        <v>17:33</v>
      </c>
      <c r="P182"/>
    </row>
    <row r="183" spans="1:16" ht="25.5" hidden="1" customHeight="1" x14ac:dyDescent="0.25">
      <c r="A183" s="44" t="s">
        <v>6</v>
      </c>
      <c r="B183" s="45" t="s">
        <v>112</v>
      </c>
      <c r="C183" s="34" t="s">
        <v>8</v>
      </c>
      <c r="D183" s="66" t="s">
        <v>1224</v>
      </c>
      <c r="E183" s="66" t="str">
        <f>CONCATENATE(Tabela13[[#This Row],[TRAMITE_SETOR]],"_Atualiz")</f>
        <v>DG_Atualiz</v>
      </c>
      <c r="F183" s="35" t="s">
        <v>906</v>
      </c>
      <c r="G183" s="35"/>
      <c r="H183" s="46">
        <v>42157.731249999997</v>
      </c>
      <c r="I183" s="46">
        <v>42157.76458333333</v>
      </c>
      <c r="J183" s="45" t="s">
        <v>7</v>
      </c>
      <c r="K183" s="37">
        <f t="shared" si="4"/>
        <v>3.3333333332848269E-2</v>
      </c>
      <c r="L183" s="38">
        <f t="shared" si="5"/>
        <v>3.3333333332848269E-2</v>
      </c>
      <c r="M183" s="166">
        <f>NETWORKDAYS.INTL(DATE(YEAR(H183),MONTH(I183),DAY(H183)),DATE(YEAR(I183),MONTH(I183),DAY(I183)),1,LISTAFERIADOS!$B$2:$B$194)</f>
        <v>1</v>
      </c>
      <c r="N183" s="170" t="str">
        <f>CONCATENATE(HOUR(Tabela13[[#This Row],[DATA INICIO]]),":",MINUTE(Tabela13[[#This Row],[DATA INICIO]]))</f>
        <v>17:33</v>
      </c>
      <c r="P183"/>
    </row>
    <row r="184" spans="1:16" ht="25.5" hidden="1" customHeight="1" x14ac:dyDescent="0.25">
      <c r="A184" s="44" t="s">
        <v>6</v>
      </c>
      <c r="B184" s="45" t="s">
        <v>112</v>
      </c>
      <c r="C184" s="34" t="s">
        <v>8</v>
      </c>
      <c r="D184" s="66" t="s">
        <v>1236</v>
      </c>
      <c r="E184" s="66" t="str">
        <f>CONCATENATE(Tabela13[[#This Row],[TRAMITE_SETOR]],"_Atualiz")</f>
        <v>ACO_Atualiz</v>
      </c>
      <c r="F184" s="35" t="s">
        <v>917</v>
      </c>
      <c r="G184" s="35"/>
      <c r="H184" s="46">
        <v>42157.76458333333</v>
      </c>
      <c r="I184" s="46">
        <v>42157.776388888888</v>
      </c>
      <c r="J184" s="45" t="s">
        <v>41</v>
      </c>
      <c r="K184" s="37">
        <f t="shared" si="4"/>
        <v>1.1805555557657499E-2</v>
      </c>
      <c r="L184" s="38">
        <f t="shared" si="5"/>
        <v>1.1805555557657499E-2</v>
      </c>
      <c r="M184" s="166">
        <f>NETWORKDAYS.INTL(DATE(YEAR(H184),MONTH(I184),DAY(H184)),DATE(YEAR(I184),MONTH(I184),DAY(I184)),1,LISTAFERIADOS!$B$2:$B$194)</f>
        <v>1</v>
      </c>
      <c r="N184" s="170" t="str">
        <f>CONCATENATE(HOUR(Tabela13[[#This Row],[DATA INICIO]]),":",MINUTE(Tabela13[[#This Row],[DATA INICIO]]))</f>
        <v>18:21</v>
      </c>
      <c r="P184"/>
    </row>
    <row r="185" spans="1:16" ht="25.5" hidden="1" customHeight="1" x14ac:dyDescent="0.25">
      <c r="A185" s="44" t="s">
        <v>6</v>
      </c>
      <c r="B185" s="45" t="s">
        <v>112</v>
      </c>
      <c r="C185" s="34" t="s">
        <v>8</v>
      </c>
      <c r="D185" s="66" t="s">
        <v>1237</v>
      </c>
      <c r="E185" s="66" t="str">
        <f>CONCATENATE(Tabela13[[#This Row],[TRAMITE_SETOR]],"_Atualiz")</f>
        <v>SAEO_Atualiz</v>
      </c>
      <c r="F185" s="35" t="s">
        <v>918</v>
      </c>
      <c r="G185" s="35"/>
      <c r="H185" s="46">
        <v>42157.776388888888</v>
      </c>
      <c r="I185" s="46">
        <v>42157.800694444442</v>
      </c>
      <c r="J185" s="45" t="s">
        <v>42</v>
      </c>
      <c r="K185" s="37">
        <f t="shared" si="4"/>
        <v>2.4305555554747116E-2</v>
      </c>
      <c r="L185" s="38">
        <f t="shared" si="5"/>
        <v>2.4305555554747116E-2</v>
      </c>
      <c r="M185" s="166">
        <f>NETWORKDAYS.INTL(DATE(YEAR(H185),MONTH(I185),DAY(H185)),DATE(YEAR(I185),MONTH(I185),DAY(I185)),1,LISTAFERIADOS!$B$2:$B$194)</f>
        <v>1</v>
      </c>
      <c r="N185" s="170" t="str">
        <f>CONCATENATE(HOUR(Tabela13[[#This Row],[DATA INICIO]]),":",MINUTE(Tabela13[[#This Row],[DATA INICIO]]))</f>
        <v>18:38</v>
      </c>
      <c r="P185"/>
    </row>
    <row r="186" spans="1:16" ht="25.5" hidden="1" customHeight="1" x14ac:dyDescent="0.25">
      <c r="A186" s="44" t="s">
        <v>6</v>
      </c>
      <c r="B186" s="45" t="s">
        <v>112</v>
      </c>
      <c r="C186" s="34" t="s">
        <v>8</v>
      </c>
      <c r="D186" s="66" t="s">
        <v>1231</v>
      </c>
      <c r="E186" s="66" t="str">
        <f>CONCATENATE(Tabela13[[#This Row],[TRAMITE_SETOR]],"_Atualiz")</f>
        <v>CLC_Atualiz</v>
      </c>
      <c r="F186" s="35" t="s">
        <v>912</v>
      </c>
      <c r="G186" s="35"/>
      <c r="H186" s="46">
        <v>42157.800694444442</v>
      </c>
      <c r="I186" s="46">
        <v>42158.632638888892</v>
      </c>
      <c r="J186" s="45" t="s">
        <v>133</v>
      </c>
      <c r="K186" s="37">
        <f t="shared" si="4"/>
        <v>0.83194444444961846</v>
      </c>
      <c r="L186" s="38">
        <f t="shared" si="5"/>
        <v>0.83194444444961846</v>
      </c>
      <c r="M186" s="166">
        <f>NETWORKDAYS.INTL(DATE(YEAR(H186),MONTH(I186),DAY(H186)),DATE(YEAR(I186),MONTH(I186),DAY(I186)),1,LISTAFERIADOS!$B$2:$B$194)</f>
        <v>2</v>
      </c>
      <c r="N186" s="170" t="str">
        <f>CONCATENATE(HOUR(Tabela13[[#This Row],[DATA INICIO]]),":",MINUTE(Tabela13[[#This Row],[DATA INICIO]]))</f>
        <v>19:13</v>
      </c>
      <c r="P186"/>
    </row>
    <row r="187" spans="1:16" ht="25.5" hidden="1" customHeight="1" x14ac:dyDescent="0.25">
      <c r="A187" s="44" t="s">
        <v>6</v>
      </c>
      <c r="B187" s="45" t="s">
        <v>112</v>
      </c>
      <c r="C187" s="34" t="s">
        <v>8</v>
      </c>
      <c r="D187" s="66" t="s">
        <v>1232</v>
      </c>
      <c r="E187" s="66" t="str">
        <f>CONCATENATE(Tabela13[[#This Row],[TRAMITE_SETOR]],"_Atualiz")</f>
        <v>SC_Atualiz</v>
      </c>
      <c r="F187" s="35" t="s">
        <v>913</v>
      </c>
      <c r="G187" s="35"/>
      <c r="H187" s="46">
        <v>42158.632638888892</v>
      </c>
      <c r="I187" s="46">
        <v>42158.665277777778</v>
      </c>
      <c r="J187" s="45" t="s">
        <v>76</v>
      </c>
      <c r="K187" s="37">
        <f t="shared" si="4"/>
        <v>3.2638888886140194E-2</v>
      </c>
      <c r="L187" s="38">
        <f t="shared" si="5"/>
        <v>3.2638888886140194E-2</v>
      </c>
      <c r="M187" s="166">
        <f>NETWORKDAYS.INTL(DATE(YEAR(H187),MONTH(I187),DAY(H187)),DATE(YEAR(I187),MONTH(I187),DAY(I187)),1,LISTAFERIADOS!$B$2:$B$194)</f>
        <v>1</v>
      </c>
      <c r="N187" s="170" t="str">
        <f>CONCATENATE(HOUR(Tabela13[[#This Row],[DATA INICIO]]),":",MINUTE(Tabela13[[#This Row],[DATA INICIO]]))</f>
        <v>15:11</v>
      </c>
      <c r="P187"/>
    </row>
    <row r="188" spans="1:16" ht="25.5" hidden="1" customHeight="1" x14ac:dyDescent="0.25">
      <c r="A188" s="44" t="s">
        <v>6</v>
      </c>
      <c r="B188" s="45" t="s">
        <v>112</v>
      </c>
      <c r="C188" s="34" t="s">
        <v>8</v>
      </c>
      <c r="D188" s="66" t="s">
        <v>1231</v>
      </c>
      <c r="E188" s="66" t="str">
        <f>CONCATENATE(Tabela13[[#This Row],[TRAMITE_SETOR]],"_Atualiz")</f>
        <v>CLC_Atualiz</v>
      </c>
      <c r="F188" s="35" t="s">
        <v>912</v>
      </c>
      <c r="G188" s="35"/>
      <c r="H188" s="46">
        <v>42158.665277777778</v>
      </c>
      <c r="I188" s="46">
        <v>42158.813888888886</v>
      </c>
      <c r="J188" s="45" t="s">
        <v>27</v>
      </c>
      <c r="K188" s="37">
        <f t="shared" si="4"/>
        <v>0.14861111110803904</v>
      </c>
      <c r="L188" s="38">
        <f t="shared" si="5"/>
        <v>0.14861111110803904</v>
      </c>
      <c r="M188" s="166">
        <f>NETWORKDAYS.INTL(DATE(YEAR(H188),MONTH(I188),DAY(H188)),DATE(YEAR(I188),MONTH(I188),DAY(I188)),1,LISTAFERIADOS!$B$2:$B$194)</f>
        <v>1</v>
      </c>
      <c r="N188" s="170" t="str">
        <f>CONCATENATE(HOUR(Tabela13[[#This Row],[DATA INICIO]]),":",MINUTE(Tabela13[[#This Row],[DATA INICIO]]))</f>
        <v>15:58</v>
      </c>
      <c r="P188"/>
    </row>
    <row r="189" spans="1:16" ht="25.5" hidden="1" customHeight="1" x14ac:dyDescent="0.25">
      <c r="A189" s="44" t="s">
        <v>6</v>
      </c>
      <c r="B189" s="45" t="s">
        <v>112</v>
      </c>
      <c r="C189" s="34" t="s">
        <v>8</v>
      </c>
      <c r="D189" s="66" t="s">
        <v>1233</v>
      </c>
      <c r="E189" s="66" t="str">
        <f>CONCATENATE(Tabela13[[#This Row],[TRAMITE_SETOR]],"_Atualiz")</f>
        <v>SCON_Atualiz</v>
      </c>
      <c r="F189" s="35" t="s">
        <v>914</v>
      </c>
      <c r="G189" s="35"/>
      <c r="H189" s="46">
        <v>42158.813888888886</v>
      </c>
      <c r="I189" s="46">
        <v>42178.786111111112</v>
      </c>
      <c r="J189" s="45" t="s">
        <v>110</v>
      </c>
      <c r="K189" s="37">
        <f t="shared" si="4"/>
        <v>19.972222222226264</v>
      </c>
      <c r="L189" s="38">
        <f t="shared" si="5"/>
        <v>19.972222222226264</v>
      </c>
      <c r="M189" s="166">
        <f>NETWORKDAYS.INTL(DATE(YEAR(H189),MONTH(I189),DAY(H189)),DATE(YEAR(I189),MONTH(I189),DAY(I189)),1,LISTAFERIADOS!$B$2:$B$194)</f>
        <v>14</v>
      </c>
      <c r="N189" s="170" t="str">
        <f>CONCATENATE(HOUR(Tabela13[[#This Row],[DATA INICIO]]),":",MINUTE(Tabela13[[#This Row],[DATA INICIO]]))</f>
        <v>19:32</v>
      </c>
      <c r="P189"/>
    </row>
    <row r="190" spans="1:16" ht="25.5" hidden="1" customHeight="1" x14ac:dyDescent="0.25">
      <c r="A190" s="44" t="s">
        <v>6</v>
      </c>
      <c r="B190" s="45" t="s">
        <v>112</v>
      </c>
      <c r="C190" s="34" t="s">
        <v>8</v>
      </c>
      <c r="D190" s="66" t="s">
        <v>1231</v>
      </c>
      <c r="E190" s="66" t="str">
        <f>CONCATENATE(Tabela13[[#This Row],[TRAMITE_SETOR]],"_Atualiz")</f>
        <v>CLC_Atualiz</v>
      </c>
      <c r="F190" s="35" t="s">
        <v>912</v>
      </c>
      <c r="G190" s="35"/>
      <c r="H190" s="46">
        <v>42178.786111111112</v>
      </c>
      <c r="I190" s="46">
        <v>42179.640972222223</v>
      </c>
      <c r="J190" s="45" t="s">
        <v>134</v>
      </c>
      <c r="K190" s="37">
        <f t="shared" si="4"/>
        <v>0.85486111111094942</v>
      </c>
      <c r="L190" s="38">
        <f t="shared" si="5"/>
        <v>0.85486111111094942</v>
      </c>
      <c r="M190" s="166">
        <f>NETWORKDAYS.INTL(DATE(YEAR(H190),MONTH(I190),DAY(H190)),DATE(YEAR(I190),MONTH(I190),DAY(I190)),1,LISTAFERIADOS!$B$2:$B$194)</f>
        <v>2</v>
      </c>
      <c r="N190" s="170" t="str">
        <f>CONCATENATE(HOUR(Tabela13[[#This Row],[DATA INICIO]]),":",MINUTE(Tabela13[[#This Row],[DATA INICIO]]))</f>
        <v>18:52</v>
      </c>
      <c r="P190"/>
    </row>
    <row r="191" spans="1:16" ht="25.5" hidden="1" customHeight="1" x14ac:dyDescent="0.25">
      <c r="A191" s="44" t="s">
        <v>6</v>
      </c>
      <c r="B191" s="45" t="s">
        <v>112</v>
      </c>
      <c r="C191" s="34" t="s">
        <v>8</v>
      </c>
      <c r="D191" s="66" t="s">
        <v>1237</v>
      </c>
      <c r="E191" s="66" t="str">
        <f>CONCATENATE(Tabela13[[#This Row],[TRAMITE_SETOR]],"_Atualiz")</f>
        <v>SAEO_Atualiz</v>
      </c>
      <c r="F191" s="35" t="s">
        <v>918</v>
      </c>
      <c r="G191" s="35"/>
      <c r="H191" s="46">
        <v>42179.640972222223</v>
      </c>
      <c r="I191" s="46">
        <v>42179.70208333333</v>
      </c>
      <c r="J191" s="45" t="s">
        <v>64</v>
      </c>
      <c r="K191" s="37">
        <f t="shared" si="4"/>
        <v>6.1111111106583849E-2</v>
      </c>
      <c r="L191" s="38">
        <f t="shared" si="5"/>
        <v>6.1111111106583849E-2</v>
      </c>
      <c r="M191" s="166">
        <f>NETWORKDAYS.INTL(DATE(YEAR(H191),MONTH(I191),DAY(H191)),DATE(YEAR(I191),MONTH(I191),DAY(I191)),1,LISTAFERIADOS!$B$2:$B$194)</f>
        <v>1</v>
      </c>
      <c r="N191" s="170" t="str">
        <f>CONCATENATE(HOUR(Tabela13[[#This Row],[DATA INICIO]]),":",MINUTE(Tabela13[[#This Row],[DATA INICIO]]))</f>
        <v>15:23</v>
      </c>
      <c r="P191"/>
    </row>
    <row r="192" spans="1:16" ht="25.5" hidden="1" customHeight="1" x14ac:dyDescent="0.25">
      <c r="A192" s="44" t="s">
        <v>6</v>
      </c>
      <c r="B192" s="33" t="s">
        <v>155</v>
      </c>
      <c r="C192" s="34" t="s">
        <v>8</v>
      </c>
      <c r="D192" s="66" t="s">
        <v>1250</v>
      </c>
      <c r="E192" s="66" t="str">
        <f>CONCATENATE(Tabela13[[#This Row],[TRAMITE_SETOR]],"_Atualiz")</f>
        <v>147ZE_Atualiz</v>
      </c>
      <c r="F192" s="35" t="s">
        <v>926</v>
      </c>
      <c r="G192" s="35"/>
      <c r="H192" s="45" t="s">
        <v>7</v>
      </c>
      <c r="I192" s="46">
        <v>41738.680555555555</v>
      </c>
      <c r="J192" s="45" t="s">
        <v>7</v>
      </c>
      <c r="K192" s="37">
        <f t="shared" si="4"/>
        <v>0</v>
      </c>
      <c r="L192" s="38">
        <f t="shared" si="5"/>
        <v>0</v>
      </c>
      <c r="M192" s="166" t="e">
        <f>NETWORKDAYS.INTL(DATE(YEAR(H192),MONTH(I192),DAY(H192)),DATE(YEAR(I192),MONTH(I192),DAY(I192)),1,LISTAFERIADOS!$B$2:$B$194)</f>
        <v>#VALUE!</v>
      </c>
      <c r="N192" s="170" t="e">
        <f>CONCATENATE(HOUR(Tabela13[[#This Row],[DATA INICIO]]),":",MINUTE(Tabela13[[#This Row],[DATA INICIO]]))</f>
        <v>#VALUE!</v>
      </c>
      <c r="P192"/>
    </row>
    <row r="193" spans="1:16" ht="25.5" customHeight="1" x14ac:dyDescent="0.25">
      <c r="A193" s="44" t="s">
        <v>6</v>
      </c>
      <c r="B193" s="33" t="s">
        <v>155</v>
      </c>
      <c r="C193" s="34" t="s">
        <v>8</v>
      </c>
      <c r="D193" s="66" t="s">
        <v>1225</v>
      </c>
      <c r="E193" s="66" t="str">
        <f>CONCATENATE(Tabela13[[#This Row],[TRAMITE_SETOR]],"_Atualiz")</f>
        <v>SESEG_Atualiz</v>
      </c>
      <c r="F193" s="35" t="s">
        <v>899</v>
      </c>
      <c r="G193" s="90" t="s">
        <v>1127</v>
      </c>
      <c r="H193" s="46">
        <v>41738.680555555555</v>
      </c>
      <c r="I193" s="46">
        <v>41752.581250000003</v>
      </c>
      <c r="J193" s="45" t="s">
        <v>56</v>
      </c>
      <c r="K193" s="37">
        <f t="shared" si="4"/>
        <v>13.900694444448163</v>
      </c>
      <c r="L193" s="38">
        <f t="shared" si="5"/>
        <v>13.900694444448163</v>
      </c>
      <c r="M193" s="166">
        <f>NETWORKDAYS.INTL(DATE(YEAR(H193),MONTH(I193),DAY(H193)),DATE(YEAR(I193),MONTH(I193),DAY(I193)),1,LISTAFERIADOS!$B$2:$B$194)</f>
        <v>7</v>
      </c>
      <c r="N193" s="170" t="str">
        <f>CONCATENATE(HOUR(Tabela13[[#This Row],[DATA INICIO]]),":",MINUTE(Tabela13[[#This Row],[DATA INICIO]]))</f>
        <v>16:20</v>
      </c>
      <c r="P193"/>
    </row>
    <row r="194" spans="1:16" ht="25.5" hidden="1" customHeight="1" x14ac:dyDescent="0.25">
      <c r="A194" s="44" t="s">
        <v>6</v>
      </c>
      <c r="B194" s="33" t="s">
        <v>155</v>
      </c>
      <c r="C194" s="34" t="s">
        <v>8</v>
      </c>
      <c r="D194" s="66" t="s">
        <v>1250</v>
      </c>
      <c r="E194" s="66" t="str">
        <f>CONCATENATE(Tabela13[[#This Row],[TRAMITE_SETOR]],"_Atualiz")</f>
        <v>147ZE_Atualiz</v>
      </c>
      <c r="F194" s="35" t="s">
        <v>926</v>
      </c>
      <c r="G194" s="35"/>
      <c r="H194" s="46">
        <v>41752.581250000003</v>
      </c>
      <c r="I194" s="46">
        <v>41757.807638888888</v>
      </c>
      <c r="J194" s="45" t="s">
        <v>135</v>
      </c>
      <c r="K194" s="37">
        <f t="shared" si="4"/>
        <v>5.226388888884685</v>
      </c>
      <c r="L194" s="38">
        <f t="shared" si="5"/>
        <v>5.226388888884685</v>
      </c>
      <c r="M194" s="166">
        <f>NETWORKDAYS.INTL(DATE(YEAR(H194),MONTH(I194),DAY(H194)),DATE(YEAR(I194),MONTH(I194),DAY(I194)),1,LISTAFERIADOS!$B$2:$B$194)</f>
        <v>4</v>
      </c>
      <c r="N194" s="170" t="str">
        <f>CONCATENATE(HOUR(Tabela13[[#This Row],[DATA INICIO]]),":",MINUTE(Tabela13[[#This Row],[DATA INICIO]]))</f>
        <v>13:57</v>
      </c>
      <c r="P194"/>
    </row>
    <row r="195" spans="1:16" ht="25.5" customHeight="1" x14ac:dyDescent="0.25">
      <c r="A195" s="44" t="s">
        <v>6</v>
      </c>
      <c r="B195" s="33" t="s">
        <v>155</v>
      </c>
      <c r="C195" s="34" t="s">
        <v>8</v>
      </c>
      <c r="D195" s="66" t="s">
        <v>1225</v>
      </c>
      <c r="E195" s="66" t="str">
        <f>CONCATENATE(Tabela13[[#This Row],[TRAMITE_SETOR]],"_Atualiz")</f>
        <v>SESEG_Atualiz</v>
      </c>
      <c r="F195" s="35" t="s">
        <v>899</v>
      </c>
      <c r="G195" s="90" t="s">
        <v>1127</v>
      </c>
      <c r="H195" s="46">
        <v>41757.807638888888</v>
      </c>
      <c r="I195" s="46">
        <v>41778.486805555556</v>
      </c>
      <c r="J195" s="45" t="s">
        <v>136</v>
      </c>
      <c r="K195" s="37">
        <f t="shared" ref="K195:K258" si="6">IF(OR(H195="-",I195="-"),0,I195-H195)</f>
        <v>20.679166666668607</v>
      </c>
      <c r="L195" s="38">
        <f t="shared" ref="L195:L258" si="7">K195</f>
        <v>20.679166666668607</v>
      </c>
      <c r="M195" s="166">
        <f>NETWORKDAYS.INTL(DATE(YEAR(H195),MONTH(I195),DAY(H195)),DATE(YEAR(I195),MONTH(I195),DAY(I195)),1,LISTAFERIADOS!$B$2:$B$194)</f>
        <v>-8</v>
      </c>
      <c r="N195" s="170" t="str">
        <f>CONCATENATE(HOUR(Tabela13[[#This Row],[DATA INICIO]]),":",MINUTE(Tabela13[[#This Row],[DATA INICIO]]))</f>
        <v>19:23</v>
      </c>
      <c r="P195"/>
    </row>
    <row r="196" spans="1:16" ht="25.5" customHeight="1" x14ac:dyDescent="0.25">
      <c r="A196" s="44" t="s">
        <v>6</v>
      </c>
      <c r="B196" s="33" t="s">
        <v>155</v>
      </c>
      <c r="C196" s="34" t="s">
        <v>8</v>
      </c>
      <c r="D196" s="66" t="s">
        <v>1226</v>
      </c>
      <c r="E196" s="66" t="str">
        <f>CONCATENATE(Tabela13[[#This Row],[TRAMITE_SETOR]],"_Atualiz")</f>
        <v>CIP_Atualiz</v>
      </c>
      <c r="F196" s="35" t="s">
        <v>885</v>
      </c>
      <c r="G196" s="90" t="s">
        <v>1127</v>
      </c>
      <c r="H196" s="46">
        <v>41778.486805555556</v>
      </c>
      <c r="I196" s="46">
        <v>41779.678472222222</v>
      </c>
      <c r="J196" s="45" t="s">
        <v>12</v>
      </c>
      <c r="K196" s="37">
        <f t="shared" si="6"/>
        <v>1.1916666666656965</v>
      </c>
      <c r="L196" s="38">
        <f t="shared" si="7"/>
        <v>1.1916666666656965</v>
      </c>
      <c r="M196" s="166">
        <f>NETWORKDAYS.INTL(DATE(YEAR(H196),MONTH(I196),DAY(H196)),DATE(YEAR(I196),MONTH(I196),DAY(I196)),1,LISTAFERIADOS!$B$2:$B$194)</f>
        <v>2</v>
      </c>
      <c r="N196" s="170" t="str">
        <f>CONCATENATE(HOUR(Tabela13[[#This Row],[DATA INICIO]]),":",MINUTE(Tabela13[[#This Row],[DATA INICIO]]))</f>
        <v>11:41</v>
      </c>
      <c r="P196"/>
    </row>
    <row r="197" spans="1:16" ht="25.5" customHeight="1" x14ac:dyDescent="0.25">
      <c r="A197" s="44" t="s">
        <v>6</v>
      </c>
      <c r="B197" s="33" t="s">
        <v>155</v>
      </c>
      <c r="C197" s="34" t="s">
        <v>8</v>
      </c>
      <c r="D197" s="66" t="s">
        <v>1225</v>
      </c>
      <c r="E197" s="66" t="str">
        <f>CONCATENATE(Tabela13[[#This Row],[TRAMITE_SETOR]],"_Atualiz")</f>
        <v>SESEG_Atualiz</v>
      </c>
      <c r="F197" s="35" t="s">
        <v>899</v>
      </c>
      <c r="G197" s="90" t="s">
        <v>1127</v>
      </c>
      <c r="H197" s="46">
        <v>41779.678472222222</v>
      </c>
      <c r="I197" s="46">
        <v>41780.625</v>
      </c>
      <c r="J197" s="45" t="s">
        <v>26</v>
      </c>
      <c r="K197" s="37">
        <f t="shared" si="6"/>
        <v>0.94652777777810115</v>
      </c>
      <c r="L197" s="38">
        <f t="shared" si="7"/>
        <v>0.94652777777810115</v>
      </c>
      <c r="M197" s="166">
        <f>NETWORKDAYS.INTL(DATE(YEAR(H197),MONTH(I197),DAY(H197)),DATE(YEAR(I197),MONTH(I197),DAY(I197)),1,LISTAFERIADOS!$B$2:$B$194)</f>
        <v>2</v>
      </c>
      <c r="N197" s="170" t="str">
        <f>CONCATENATE(HOUR(Tabela13[[#This Row],[DATA INICIO]]),":",MINUTE(Tabela13[[#This Row],[DATA INICIO]]))</f>
        <v>16:17</v>
      </c>
      <c r="P197"/>
    </row>
    <row r="198" spans="1:16" ht="25.5" customHeight="1" x14ac:dyDescent="0.25">
      <c r="A198" s="44" t="s">
        <v>6</v>
      </c>
      <c r="B198" s="33" t="s">
        <v>155</v>
      </c>
      <c r="C198" s="34" t="s">
        <v>8</v>
      </c>
      <c r="D198" s="66" t="s">
        <v>1226</v>
      </c>
      <c r="E198" s="66" t="str">
        <f>CONCATENATE(Tabela13[[#This Row],[TRAMITE_SETOR]],"_Atualiz")</f>
        <v>CIP_Atualiz</v>
      </c>
      <c r="F198" s="35" t="s">
        <v>885</v>
      </c>
      <c r="G198" s="90" t="s">
        <v>1127</v>
      </c>
      <c r="H198" s="46">
        <v>41780.625</v>
      </c>
      <c r="I198" s="46">
        <v>41781.62777777778</v>
      </c>
      <c r="J198" s="45" t="s">
        <v>70</v>
      </c>
      <c r="K198" s="37">
        <f t="shared" si="6"/>
        <v>1.0027777777795563</v>
      </c>
      <c r="L198" s="38">
        <f t="shared" si="7"/>
        <v>1.0027777777795563</v>
      </c>
      <c r="M198" s="166">
        <f>NETWORKDAYS.INTL(DATE(YEAR(H198),MONTH(I198),DAY(H198)),DATE(YEAR(I198),MONTH(I198),DAY(I198)),1,LISTAFERIADOS!$B$2:$B$194)</f>
        <v>2</v>
      </c>
      <c r="N198" s="170" t="str">
        <f>CONCATENATE(HOUR(Tabela13[[#This Row],[DATA INICIO]]),":",MINUTE(Tabela13[[#This Row],[DATA INICIO]]))</f>
        <v>15:0</v>
      </c>
      <c r="P198"/>
    </row>
    <row r="199" spans="1:16" ht="25.5" hidden="1" customHeight="1" x14ac:dyDescent="0.25">
      <c r="A199" s="44" t="s">
        <v>6</v>
      </c>
      <c r="B199" s="33" t="s">
        <v>155</v>
      </c>
      <c r="C199" s="34" t="s">
        <v>8</v>
      </c>
      <c r="D199" s="66" t="s">
        <v>1227</v>
      </c>
      <c r="E199" s="66" t="str">
        <f>CONCATENATE(Tabela13[[#This Row],[TRAMITE_SETOR]],"_Atualiz")</f>
        <v>SECADM_Atualiz</v>
      </c>
      <c r="F199" s="35" t="s">
        <v>908</v>
      </c>
      <c r="G199" s="35"/>
      <c r="H199" s="46">
        <v>41781.62777777778</v>
      </c>
      <c r="I199" s="46">
        <v>41781.803472222222</v>
      </c>
      <c r="J199" s="45" t="s">
        <v>137</v>
      </c>
      <c r="K199" s="37">
        <f t="shared" si="6"/>
        <v>0.1756944444423425</v>
      </c>
      <c r="L199" s="38">
        <f t="shared" si="7"/>
        <v>0.1756944444423425</v>
      </c>
      <c r="M199" s="166">
        <f>NETWORKDAYS.INTL(DATE(YEAR(H199),MONTH(I199),DAY(H199)),DATE(YEAR(I199),MONTH(I199),DAY(I199)),1,LISTAFERIADOS!$B$2:$B$194)</f>
        <v>1</v>
      </c>
      <c r="N199" s="170" t="str">
        <f>CONCATENATE(HOUR(Tabela13[[#This Row],[DATA INICIO]]),":",MINUTE(Tabela13[[#This Row],[DATA INICIO]]))</f>
        <v>15:4</v>
      </c>
      <c r="P199"/>
    </row>
    <row r="200" spans="1:16" ht="25.5" hidden="1" customHeight="1" x14ac:dyDescent="0.25">
      <c r="A200" s="44" t="s">
        <v>6</v>
      </c>
      <c r="B200" s="33" t="s">
        <v>155</v>
      </c>
      <c r="C200" s="34" t="s">
        <v>8</v>
      </c>
      <c r="D200" s="66" t="s">
        <v>1228</v>
      </c>
      <c r="E200" s="66" t="str">
        <f>CONCATENATE(Tabela13[[#This Row],[TRAMITE_SETOR]],"_Atualiz")</f>
        <v>SPO_Atualiz</v>
      </c>
      <c r="F200" s="35" t="s">
        <v>909</v>
      </c>
      <c r="G200" s="35"/>
      <c r="H200" s="46">
        <v>41781.803472222222</v>
      </c>
      <c r="I200" s="46">
        <v>41782.811111111114</v>
      </c>
      <c r="J200" s="45" t="s">
        <v>49</v>
      </c>
      <c r="K200" s="37">
        <f t="shared" si="6"/>
        <v>1.007638888891961</v>
      </c>
      <c r="L200" s="38">
        <f t="shared" si="7"/>
        <v>1.007638888891961</v>
      </c>
      <c r="M200" s="166">
        <f>NETWORKDAYS.INTL(DATE(YEAR(H200),MONTH(I200),DAY(H200)),DATE(YEAR(I200),MONTH(I200),DAY(I200)),1,LISTAFERIADOS!$B$2:$B$194)</f>
        <v>2</v>
      </c>
      <c r="N200" s="170" t="str">
        <f>CONCATENATE(HOUR(Tabela13[[#This Row],[DATA INICIO]]),":",MINUTE(Tabela13[[#This Row],[DATA INICIO]]))</f>
        <v>19:17</v>
      </c>
      <c r="P200"/>
    </row>
    <row r="201" spans="1:16" ht="25.5" hidden="1" customHeight="1" x14ac:dyDescent="0.25">
      <c r="A201" s="44" t="s">
        <v>6</v>
      </c>
      <c r="B201" s="33" t="s">
        <v>155</v>
      </c>
      <c r="C201" s="34" t="s">
        <v>8</v>
      </c>
      <c r="D201" s="66" t="s">
        <v>1229</v>
      </c>
      <c r="E201" s="66" t="str">
        <f>CONCATENATE(Tabela13[[#This Row],[TRAMITE_SETOR]],"_Atualiz")</f>
        <v>CO_Atualiz</v>
      </c>
      <c r="F201" s="35" t="s">
        <v>910</v>
      </c>
      <c r="G201" s="35"/>
      <c r="H201" s="46">
        <v>41782.811111111114</v>
      </c>
      <c r="I201" s="46">
        <v>41785.556944444441</v>
      </c>
      <c r="J201" s="45" t="s">
        <v>19</v>
      </c>
      <c r="K201" s="37">
        <f t="shared" si="6"/>
        <v>2.7458333333270275</v>
      </c>
      <c r="L201" s="38">
        <f t="shared" si="7"/>
        <v>2.7458333333270275</v>
      </c>
      <c r="M201" s="166">
        <f>NETWORKDAYS.INTL(DATE(YEAR(H201),MONTH(I201),DAY(H201)),DATE(YEAR(I201),MONTH(I201),DAY(I201)),1,LISTAFERIADOS!$B$2:$B$194)</f>
        <v>2</v>
      </c>
      <c r="N201" s="170" t="str">
        <f>CONCATENATE(HOUR(Tabela13[[#This Row],[DATA INICIO]]),":",MINUTE(Tabela13[[#This Row],[DATA INICIO]]))</f>
        <v>19:28</v>
      </c>
      <c r="P201"/>
    </row>
    <row r="202" spans="1:16" ht="25.5" hidden="1" customHeight="1" x14ac:dyDescent="0.25">
      <c r="A202" s="44" t="s">
        <v>6</v>
      </c>
      <c r="B202" s="33" t="s">
        <v>155</v>
      </c>
      <c r="C202" s="34" t="s">
        <v>8</v>
      </c>
      <c r="D202" s="66" t="s">
        <v>1230</v>
      </c>
      <c r="E202" s="66" t="str">
        <f>CONCATENATE(Tabela13[[#This Row],[TRAMITE_SETOR]],"_Atualiz")</f>
        <v>SECOFC_Atualiz</v>
      </c>
      <c r="F202" s="35" t="s">
        <v>911</v>
      </c>
      <c r="G202" s="35"/>
      <c r="H202" s="46">
        <v>41785.556944444441</v>
      </c>
      <c r="I202" s="46">
        <v>41785.603472222225</v>
      </c>
      <c r="J202" s="45" t="s">
        <v>20</v>
      </c>
      <c r="K202" s="37">
        <f t="shared" si="6"/>
        <v>4.652777778392192E-2</v>
      </c>
      <c r="L202" s="38">
        <f t="shared" si="7"/>
        <v>4.652777778392192E-2</v>
      </c>
      <c r="M202" s="166">
        <f>NETWORKDAYS.INTL(DATE(YEAR(H202),MONTH(I202),DAY(H202)),DATE(YEAR(I202),MONTH(I202),DAY(I202)),1,LISTAFERIADOS!$B$2:$B$194)</f>
        <v>1</v>
      </c>
      <c r="N202" s="170" t="str">
        <f>CONCATENATE(HOUR(Tabela13[[#This Row],[DATA INICIO]]),":",MINUTE(Tabela13[[#This Row],[DATA INICIO]]))</f>
        <v>13:22</v>
      </c>
      <c r="P202"/>
    </row>
    <row r="203" spans="1:16" ht="25.5" hidden="1" customHeight="1" x14ac:dyDescent="0.25">
      <c r="A203" s="44" t="s">
        <v>6</v>
      </c>
      <c r="B203" s="33" t="s">
        <v>155</v>
      </c>
      <c r="C203" s="34" t="s">
        <v>8</v>
      </c>
      <c r="D203" s="66" t="s">
        <v>1231</v>
      </c>
      <c r="E203" s="66" t="str">
        <f>CONCATENATE(Tabela13[[#This Row],[TRAMITE_SETOR]],"_Atualiz")</f>
        <v>CLC_Atualiz</v>
      </c>
      <c r="F203" s="35" t="s">
        <v>912</v>
      </c>
      <c r="G203" s="35"/>
      <c r="H203" s="46">
        <v>41785.603472222225</v>
      </c>
      <c r="I203" s="46">
        <v>41794.770833333336</v>
      </c>
      <c r="J203" s="45" t="s">
        <v>138</v>
      </c>
      <c r="K203" s="37">
        <f t="shared" si="6"/>
        <v>9.1673611111109494</v>
      </c>
      <c r="L203" s="38">
        <f t="shared" si="7"/>
        <v>9.1673611111109494</v>
      </c>
      <c r="M203" s="166">
        <f>NETWORKDAYS.INTL(DATE(YEAR(H203),MONTH(I203),DAY(H203)),DATE(YEAR(I203),MONTH(I203),DAY(I203)),1,LISTAFERIADOS!$B$2:$B$194)</f>
        <v>-15</v>
      </c>
      <c r="N203" s="170" t="str">
        <f>CONCATENATE(HOUR(Tabela13[[#This Row],[DATA INICIO]]),":",MINUTE(Tabela13[[#This Row],[DATA INICIO]]))</f>
        <v>14:29</v>
      </c>
      <c r="P203"/>
    </row>
    <row r="204" spans="1:16" ht="25.5" hidden="1" customHeight="1" x14ac:dyDescent="0.25">
      <c r="A204" s="44" t="s">
        <v>6</v>
      </c>
      <c r="B204" s="33" t="s">
        <v>155</v>
      </c>
      <c r="C204" s="34" t="s">
        <v>8</v>
      </c>
      <c r="D204" s="66" t="s">
        <v>1232</v>
      </c>
      <c r="E204" s="66" t="str">
        <f>CONCATENATE(Tabela13[[#This Row],[TRAMITE_SETOR]],"_Atualiz")</f>
        <v>SC_Atualiz</v>
      </c>
      <c r="F204" s="35" t="s">
        <v>913</v>
      </c>
      <c r="G204" s="35"/>
      <c r="H204" s="46">
        <v>41794.770833333336</v>
      </c>
      <c r="I204" s="46">
        <v>41803.513888888891</v>
      </c>
      <c r="J204" s="45" t="s">
        <v>139</v>
      </c>
      <c r="K204" s="37">
        <f t="shared" si="6"/>
        <v>8.7430555555547471</v>
      </c>
      <c r="L204" s="38">
        <f t="shared" si="7"/>
        <v>8.7430555555547471</v>
      </c>
      <c r="M204" s="166">
        <f>NETWORKDAYS.INTL(DATE(YEAR(H204),MONTH(I204),DAY(H204)),DATE(YEAR(I204),MONTH(I204),DAY(I204)),1,LISTAFERIADOS!$B$2:$B$194)</f>
        <v>8</v>
      </c>
      <c r="N204" s="170" t="str">
        <f>CONCATENATE(HOUR(Tabela13[[#This Row],[DATA INICIO]]),":",MINUTE(Tabela13[[#This Row],[DATA INICIO]]))</f>
        <v>18:30</v>
      </c>
      <c r="P204"/>
    </row>
    <row r="205" spans="1:16" ht="25.5" hidden="1" customHeight="1" x14ac:dyDescent="0.25">
      <c r="A205" s="44" t="s">
        <v>6</v>
      </c>
      <c r="B205" s="33" t="s">
        <v>155</v>
      </c>
      <c r="C205" s="34" t="s">
        <v>8</v>
      </c>
      <c r="D205" s="66" t="s">
        <v>1231</v>
      </c>
      <c r="E205" s="66" t="str">
        <f>CONCATENATE(Tabela13[[#This Row],[TRAMITE_SETOR]],"_Atualiz")</f>
        <v>CLC_Atualiz</v>
      </c>
      <c r="F205" s="35" t="s">
        <v>912</v>
      </c>
      <c r="G205" s="35"/>
      <c r="H205" s="46">
        <v>41803.513888888891</v>
      </c>
      <c r="I205" s="46">
        <v>41808.767361111109</v>
      </c>
      <c r="J205" s="45" t="s">
        <v>140</v>
      </c>
      <c r="K205" s="37">
        <f t="shared" si="6"/>
        <v>5.2534722222189885</v>
      </c>
      <c r="L205" s="38">
        <f t="shared" si="7"/>
        <v>5.2534722222189885</v>
      </c>
      <c r="M205" s="166">
        <f>NETWORKDAYS.INTL(DATE(YEAR(H205),MONTH(I205),DAY(H205)),DATE(YEAR(I205),MONTH(I205),DAY(I205)),1,LISTAFERIADOS!$B$2:$B$194)</f>
        <v>4</v>
      </c>
      <c r="N205" s="170" t="str">
        <f>CONCATENATE(HOUR(Tabela13[[#This Row],[DATA INICIO]]),":",MINUTE(Tabela13[[#This Row],[DATA INICIO]]))</f>
        <v>12:20</v>
      </c>
      <c r="P205"/>
    </row>
    <row r="206" spans="1:16" ht="25.5" hidden="1" customHeight="1" x14ac:dyDescent="0.25">
      <c r="A206" s="44" t="s">
        <v>6</v>
      </c>
      <c r="B206" s="33" t="s">
        <v>155</v>
      </c>
      <c r="C206" s="34" t="s">
        <v>8</v>
      </c>
      <c r="D206" s="66" t="s">
        <v>1233</v>
      </c>
      <c r="E206" s="66" t="str">
        <f>CONCATENATE(Tabela13[[#This Row],[TRAMITE_SETOR]],"_Atualiz")</f>
        <v>SCON_Atualiz</v>
      </c>
      <c r="F206" s="35" t="s">
        <v>914</v>
      </c>
      <c r="G206" s="35"/>
      <c r="H206" s="46">
        <v>41808.767361111109</v>
      </c>
      <c r="I206" s="46">
        <v>41816.545138888891</v>
      </c>
      <c r="J206" s="45" t="s">
        <v>141</v>
      </c>
      <c r="K206" s="37">
        <f t="shared" si="6"/>
        <v>7.7777777777810115</v>
      </c>
      <c r="L206" s="38">
        <f t="shared" si="7"/>
        <v>7.7777777777810115</v>
      </c>
      <c r="M206" s="166">
        <f>NETWORKDAYS.INTL(DATE(YEAR(H206),MONTH(I206),DAY(H206)),DATE(YEAR(I206),MONTH(I206),DAY(I206)),1,LISTAFERIADOS!$B$2:$B$194)</f>
        <v>5</v>
      </c>
      <c r="N206" s="170" t="str">
        <f>CONCATENATE(HOUR(Tabela13[[#This Row],[DATA INICIO]]),":",MINUTE(Tabela13[[#This Row],[DATA INICIO]]))</f>
        <v>18:25</v>
      </c>
      <c r="P206"/>
    </row>
    <row r="207" spans="1:16" ht="25.5" hidden="1" customHeight="1" x14ac:dyDescent="0.25">
      <c r="A207" s="44" t="s">
        <v>6</v>
      </c>
      <c r="B207" s="33" t="s">
        <v>155</v>
      </c>
      <c r="C207" s="34" t="s">
        <v>8</v>
      </c>
      <c r="D207" s="66" t="s">
        <v>1231</v>
      </c>
      <c r="E207" s="66" t="str">
        <f>CONCATENATE(Tabela13[[#This Row],[TRAMITE_SETOR]],"_Atualiz")</f>
        <v>CLC_Atualiz</v>
      </c>
      <c r="F207" s="35" t="s">
        <v>912</v>
      </c>
      <c r="G207" s="35"/>
      <c r="H207" s="46">
        <v>41816.545138888891</v>
      </c>
      <c r="I207" s="46">
        <v>41817.665277777778</v>
      </c>
      <c r="J207" s="45" t="s">
        <v>142</v>
      </c>
      <c r="K207" s="37">
        <f t="shared" si="6"/>
        <v>1.1201388888875954</v>
      </c>
      <c r="L207" s="38">
        <f t="shared" si="7"/>
        <v>1.1201388888875954</v>
      </c>
      <c r="M207" s="166">
        <f>NETWORKDAYS.INTL(DATE(YEAR(H207),MONTH(I207),DAY(H207)),DATE(YEAR(I207),MONTH(I207),DAY(I207)),1,LISTAFERIADOS!$B$2:$B$194)</f>
        <v>2</v>
      </c>
      <c r="N207" s="170" t="str">
        <f>CONCATENATE(HOUR(Tabela13[[#This Row],[DATA INICIO]]),":",MINUTE(Tabela13[[#This Row],[DATA INICIO]]))</f>
        <v>13:5</v>
      </c>
      <c r="P207"/>
    </row>
    <row r="208" spans="1:16" ht="25.5" hidden="1" customHeight="1" x14ac:dyDescent="0.25">
      <c r="A208" s="44" t="s">
        <v>6</v>
      </c>
      <c r="B208" s="33" t="s">
        <v>155</v>
      </c>
      <c r="C208" s="34" t="s">
        <v>8</v>
      </c>
      <c r="D208" s="66" t="s">
        <v>1232</v>
      </c>
      <c r="E208" s="66" t="str">
        <f>CONCATENATE(Tabela13[[#This Row],[TRAMITE_SETOR]],"_Atualiz")</f>
        <v>SC_Atualiz</v>
      </c>
      <c r="F208" s="35" t="s">
        <v>913</v>
      </c>
      <c r="G208" s="35"/>
      <c r="H208" s="46">
        <v>41817.665277777778</v>
      </c>
      <c r="I208" s="46">
        <v>41817.789583333331</v>
      </c>
      <c r="J208" s="45" t="s">
        <v>143</v>
      </c>
      <c r="K208" s="37">
        <f t="shared" si="6"/>
        <v>0.12430555555329192</v>
      </c>
      <c r="L208" s="38">
        <f t="shared" si="7"/>
        <v>0.12430555555329192</v>
      </c>
      <c r="M208" s="166">
        <f>NETWORKDAYS.INTL(DATE(YEAR(H208),MONTH(I208),DAY(H208)),DATE(YEAR(I208),MONTH(I208),DAY(I208)),1,LISTAFERIADOS!$B$2:$B$194)</f>
        <v>1</v>
      </c>
      <c r="N208" s="170" t="str">
        <f>CONCATENATE(HOUR(Tabela13[[#This Row],[DATA INICIO]]),":",MINUTE(Tabela13[[#This Row],[DATA INICIO]]))</f>
        <v>15:58</v>
      </c>
      <c r="P208"/>
    </row>
    <row r="209" spans="1:16" ht="25.5" hidden="1" customHeight="1" x14ac:dyDescent="0.25">
      <c r="A209" s="44" t="s">
        <v>6</v>
      </c>
      <c r="B209" s="33" t="s">
        <v>155</v>
      </c>
      <c r="C209" s="34" t="s">
        <v>8</v>
      </c>
      <c r="D209" s="66" t="s">
        <v>1231</v>
      </c>
      <c r="E209" s="66" t="str">
        <f>CONCATENATE(Tabela13[[#This Row],[TRAMITE_SETOR]],"_Atualiz")</f>
        <v>CLC_Atualiz</v>
      </c>
      <c r="F209" s="35" t="s">
        <v>912</v>
      </c>
      <c r="G209" s="35"/>
      <c r="H209" s="46">
        <v>41817.789583333331</v>
      </c>
      <c r="I209" s="46">
        <v>41820.818749999999</v>
      </c>
      <c r="J209" s="45" t="s">
        <v>144</v>
      </c>
      <c r="K209" s="37">
        <f t="shared" si="6"/>
        <v>3.0291666666671517</v>
      </c>
      <c r="L209" s="38">
        <f t="shared" si="7"/>
        <v>3.0291666666671517</v>
      </c>
      <c r="M209" s="166">
        <f>NETWORKDAYS.INTL(DATE(YEAR(H209),MONTH(I209),DAY(H209)),DATE(YEAR(I209),MONTH(I209),DAY(I209)),1,LISTAFERIADOS!$B$2:$B$194)</f>
        <v>2</v>
      </c>
      <c r="N209" s="170" t="str">
        <f>CONCATENATE(HOUR(Tabela13[[#This Row],[DATA INICIO]]),":",MINUTE(Tabela13[[#This Row],[DATA INICIO]]))</f>
        <v>18:57</v>
      </c>
      <c r="P209"/>
    </row>
    <row r="210" spans="1:16" ht="25.5" hidden="1" customHeight="1" x14ac:dyDescent="0.25">
      <c r="A210" s="44" t="s">
        <v>6</v>
      </c>
      <c r="B210" s="33" t="s">
        <v>155</v>
      </c>
      <c r="C210" s="34" t="s">
        <v>8</v>
      </c>
      <c r="D210" s="66" t="s">
        <v>1227</v>
      </c>
      <c r="E210" s="66" t="str">
        <f>CONCATENATE(Tabela13[[#This Row],[TRAMITE_SETOR]],"_Atualiz")</f>
        <v>SECADM_Atualiz</v>
      </c>
      <c r="F210" s="35" t="s">
        <v>908</v>
      </c>
      <c r="G210" s="35"/>
      <c r="H210" s="46">
        <v>41820.818749999999</v>
      </c>
      <c r="I210" s="46">
        <v>41821.824305555558</v>
      </c>
      <c r="J210" s="45" t="s">
        <v>145</v>
      </c>
      <c r="K210" s="37">
        <f t="shared" si="6"/>
        <v>1.0055555555591127</v>
      </c>
      <c r="L210" s="38">
        <f t="shared" si="7"/>
        <v>1.0055555555591127</v>
      </c>
      <c r="M210" s="166">
        <f>NETWORKDAYS.INTL(DATE(YEAR(H210),MONTH(I210),DAY(H210)),DATE(YEAR(I210),MONTH(I210),DAY(I210)),1,LISTAFERIADOS!$B$2:$B$194)</f>
        <v>-22</v>
      </c>
      <c r="N210" s="170" t="str">
        <f>CONCATENATE(HOUR(Tabela13[[#This Row],[DATA INICIO]]),":",MINUTE(Tabela13[[#This Row],[DATA INICIO]]))</f>
        <v>19:39</v>
      </c>
      <c r="P210"/>
    </row>
    <row r="211" spans="1:16" ht="25.5" hidden="1" customHeight="1" x14ac:dyDescent="0.25">
      <c r="A211" s="44" t="s">
        <v>6</v>
      </c>
      <c r="B211" s="33" t="s">
        <v>155</v>
      </c>
      <c r="C211" s="34" t="s">
        <v>8</v>
      </c>
      <c r="D211" s="66" t="s">
        <v>1235</v>
      </c>
      <c r="E211" s="66" t="str">
        <f>CONCATENATE(Tabela13[[#This Row],[TRAMITE_SETOR]],"_Atualiz")</f>
        <v>ASSDG_Atualiz</v>
      </c>
      <c r="F211" s="35" t="s">
        <v>916</v>
      </c>
      <c r="G211" s="35"/>
      <c r="H211" s="46">
        <v>41821.824305555558</v>
      </c>
      <c r="I211" s="46">
        <v>41825.682638888888</v>
      </c>
      <c r="J211" s="45" t="s">
        <v>146</v>
      </c>
      <c r="K211" s="37">
        <f t="shared" si="6"/>
        <v>3.8583333333299379</v>
      </c>
      <c r="L211" s="38">
        <f t="shared" si="7"/>
        <v>3.8583333333299379</v>
      </c>
      <c r="M211" s="166">
        <f>NETWORKDAYS.INTL(DATE(YEAR(H211),MONTH(I211),DAY(H211)),DATE(YEAR(I211),MONTH(I211),DAY(I211)),1,LISTAFERIADOS!$B$2:$B$194)</f>
        <v>4</v>
      </c>
      <c r="N211" s="170" t="str">
        <f>CONCATENATE(HOUR(Tabela13[[#This Row],[DATA INICIO]]),":",MINUTE(Tabela13[[#This Row],[DATA INICIO]]))</f>
        <v>19:47</v>
      </c>
      <c r="P211"/>
    </row>
    <row r="212" spans="1:16" ht="25.5" hidden="1" customHeight="1" x14ac:dyDescent="0.25">
      <c r="A212" s="44" t="s">
        <v>6</v>
      </c>
      <c r="B212" s="33" t="s">
        <v>155</v>
      </c>
      <c r="C212" s="34" t="s">
        <v>8</v>
      </c>
      <c r="D212" s="66" t="s">
        <v>1224</v>
      </c>
      <c r="E212" s="66" t="str">
        <f>CONCATENATE(Tabela13[[#This Row],[TRAMITE_SETOR]],"_Atualiz")</f>
        <v>DG_Atualiz</v>
      </c>
      <c r="F212" s="35" t="s">
        <v>906</v>
      </c>
      <c r="G212" s="35"/>
      <c r="H212" s="46">
        <v>41825.682638888888</v>
      </c>
      <c r="I212" s="46">
        <v>41827.727777777778</v>
      </c>
      <c r="J212" s="45" t="s">
        <v>56</v>
      </c>
      <c r="K212" s="37">
        <f t="shared" si="6"/>
        <v>2.0451388888905058</v>
      </c>
      <c r="L212" s="38">
        <f t="shared" si="7"/>
        <v>2.0451388888905058</v>
      </c>
      <c r="M212" s="166">
        <f>NETWORKDAYS.INTL(DATE(YEAR(H212),MONTH(I212),DAY(H212)),DATE(YEAR(I212),MONTH(I212),DAY(I212)),1,LISTAFERIADOS!$B$2:$B$194)</f>
        <v>1</v>
      </c>
      <c r="N212" s="170" t="str">
        <f>CONCATENATE(HOUR(Tabela13[[#This Row],[DATA INICIO]]),":",MINUTE(Tabela13[[#This Row],[DATA INICIO]]))</f>
        <v>16:23</v>
      </c>
      <c r="P212"/>
    </row>
    <row r="213" spans="1:16" ht="25.5" hidden="1" customHeight="1" x14ac:dyDescent="0.25">
      <c r="A213" s="44" t="s">
        <v>6</v>
      </c>
      <c r="B213" s="33" t="s">
        <v>155</v>
      </c>
      <c r="C213" s="34" t="s">
        <v>8</v>
      </c>
      <c r="D213" s="66" t="s">
        <v>1231</v>
      </c>
      <c r="E213" s="66" t="str">
        <f>CONCATENATE(Tabela13[[#This Row],[TRAMITE_SETOR]],"_Atualiz")</f>
        <v>CLC_Atualiz</v>
      </c>
      <c r="F213" s="35" t="s">
        <v>912</v>
      </c>
      <c r="G213" s="35"/>
      <c r="H213" s="46">
        <v>41827.727777777778</v>
      </c>
      <c r="I213" s="46">
        <v>41827.745138888888</v>
      </c>
      <c r="J213" s="45" t="s">
        <v>147</v>
      </c>
      <c r="K213" s="37">
        <f t="shared" si="6"/>
        <v>1.7361111109494232E-2</v>
      </c>
      <c r="L213" s="38">
        <f t="shared" si="7"/>
        <v>1.7361111109494232E-2</v>
      </c>
      <c r="M213" s="166">
        <f>NETWORKDAYS.INTL(DATE(YEAR(H213),MONTH(I213),DAY(H213)),DATE(YEAR(I213),MONTH(I213),DAY(I213)),1,LISTAFERIADOS!$B$2:$B$194)</f>
        <v>1</v>
      </c>
      <c r="N213" s="170" t="str">
        <f>CONCATENATE(HOUR(Tabela13[[#This Row],[DATA INICIO]]),":",MINUTE(Tabela13[[#This Row],[DATA INICIO]]))</f>
        <v>17:28</v>
      </c>
      <c r="P213"/>
    </row>
    <row r="214" spans="1:16" ht="25.5" hidden="1" customHeight="1" x14ac:dyDescent="0.25">
      <c r="A214" s="44" t="s">
        <v>6</v>
      </c>
      <c r="B214" s="33" t="s">
        <v>155</v>
      </c>
      <c r="C214" s="34" t="s">
        <v>8</v>
      </c>
      <c r="D214" s="66" t="s">
        <v>1229</v>
      </c>
      <c r="E214" s="66" t="str">
        <f>CONCATENATE(Tabela13[[#This Row],[TRAMITE_SETOR]],"_Atualiz")</f>
        <v>CO_Atualiz</v>
      </c>
      <c r="F214" s="35" t="s">
        <v>910</v>
      </c>
      <c r="G214" s="35"/>
      <c r="H214" s="46">
        <v>41827.745138888888</v>
      </c>
      <c r="I214" s="46">
        <v>41827.777083333334</v>
      </c>
      <c r="J214" s="45" t="s">
        <v>148</v>
      </c>
      <c r="K214" s="37">
        <f t="shared" si="6"/>
        <v>3.1944444446708076E-2</v>
      </c>
      <c r="L214" s="38">
        <f t="shared" si="7"/>
        <v>3.1944444446708076E-2</v>
      </c>
      <c r="M214" s="166">
        <f>NETWORKDAYS.INTL(DATE(YEAR(H214),MONTH(I214),DAY(H214)),DATE(YEAR(I214),MONTH(I214),DAY(I214)),1,LISTAFERIADOS!$B$2:$B$194)</f>
        <v>1</v>
      </c>
      <c r="N214" s="170" t="str">
        <f>CONCATENATE(HOUR(Tabela13[[#This Row],[DATA INICIO]]),":",MINUTE(Tabela13[[#This Row],[DATA INICIO]]))</f>
        <v>17:53</v>
      </c>
      <c r="P214"/>
    </row>
    <row r="215" spans="1:16" ht="25.5" hidden="1" customHeight="1" x14ac:dyDescent="0.25">
      <c r="A215" s="44" t="s">
        <v>6</v>
      </c>
      <c r="B215" s="33" t="s">
        <v>155</v>
      </c>
      <c r="C215" s="34" t="s">
        <v>8</v>
      </c>
      <c r="D215" s="66" t="s">
        <v>1236</v>
      </c>
      <c r="E215" s="66" t="str">
        <f>CONCATENATE(Tabela13[[#This Row],[TRAMITE_SETOR]],"_Atualiz")</f>
        <v>ACO_Atualiz</v>
      </c>
      <c r="F215" s="35" t="s">
        <v>917</v>
      </c>
      <c r="G215" s="35"/>
      <c r="H215" s="46">
        <v>41827.777083333334</v>
      </c>
      <c r="I215" s="46">
        <v>41828.488888888889</v>
      </c>
      <c r="J215" s="45" t="s">
        <v>149</v>
      </c>
      <c r="K215" s="37">
        <f t="shared" si="6"/>
        <v>0.71180555555474712</v>
      </c>
      <c r="L215" s="38">
        <f t="shared" si="7"/>
        <v>0.71180555555474712</v>
      </c>
      <c r="M215" s="166">
        <f>NETWORKDAYS.INTL(DATE(YEAR(H215),MONTH(I215),DAY(H215)),DATE(YEAR(I215),MONTH(I215),DAY(I215)),1,LISTAFERIADOS!$B$2:$B$194)</f>
        <v>2</v>
      </c>
      <c r="N215" s="170" t="str">
        <f>CONCATENATE(HOUR(Tabela13[[#This Row],[DATA INICIO]]),":",MINUTE(Tabela13[[#This Row],[DATA INICIO]]))</f>
        <v>18:39</v>
      </c>
      <c r="P215"/>
    </row>
    <row r="216" spans="1:16" ht="25.5" hidden="1" customHeight="1" x14ac:dyDescent="0.25">
      <c r="A216" s="44" t="s">
        <v>6</v>
      </c>
      <c r="B216" s="33" t="s">
        <v>155</v>
      </c>
      <c r="C216" s="34" t="s">
        <v>8</v>
      </c>
      <c r="D216" s="66" t="s">
        <v>1230</v>
      </c>
      <c r="E216" s="66" t="str">
        <f>CONCATENATE(Tabela13[[#This Row],[TRAMITE_SETOR]],"_Atualiz")</f>
        <v>SECOFC_Atualiz</v>
      </c>
      <c r="F216" s="35" t="s">
        <v>911</v>
      </c>
      <c r="G216" s="35"/>
      <c r="H216" s="46">
        <v>41828.488888888889</v>
      </c>
      <c r="I216" s="46">
        <v>41828.548611111109</v>
      </c>
      <c r="J216" s="45" t="s">
        <v>7</v>
      </c>
      <c r="K216" s="37">
        <f t="shared" si="6"/>
        <v>5.9722222220443655E-2</v>
      </c>
      <c r="L216" s="38">
        <f t="shared" si="7"/>
        <v>5.9722222220443655E-2</v>
      </c>
      <c r="M216" s="166">
        <f>NETWORKDAYS.INTL(DATE(YEAR(H216),MONTH(I216),DAY(H216)),DATE(YEAR(I216),MONTH(I216),DAY(I216)),1,LISTAFERIADOS!$B$2:$B$194)</f>
        <v>1</v>
      </c>
      <c r="N216" s="170" t="str">
        <f>CONCATENATE(HOUR(Tabela13[[#This Row],[DATA INICIO]]),":",MINUTE(Tabela13[[#This Row],[DATA INICIO]]))</f>
        <v>11:44</v>
      </c>
      <c r="P216"/>
    </row>
    <row r="217" spans="1:16" ht="25.5" hidden="1" customHeight="1" x14ac:dyDescent="0.25">
      <c r="A217" s="44" t="s">
        <v>6</v>
      </c>
      <c r="B217" s="33" t="s">
        <v>155</v>
      </c>
      <c r="C217" s="34" t="s">
        <v>8</v>
      </c>
      <c r="D217" s="66" t="s">
        <v>1224</v>
      </c>
      <c r="E217" s="66" t="str">
        <f>CONCATENATE(Tabela13[[#This Row],[TRAMITE_SETOR]],"_Atualiz")</f>
        <v>DG_Atualiz</v>
      </c>
      <c r="F217" s="35" t="s">
        <v>906</v>
      </c>
      <c r="G217" s="35"/>
      <c r="H217" s="46">
        <v>41828.488888888889</v>
      </c>
      <c r="I217" s="46">
        <v>41829.59097222222</v>
      </c>
      <c r="J217" s="45" t="s">
        <v>7</v>
      </c>
      <c r="K217" s="37">
        <f t="shared" si="6"/>
        <v>1.1020833333313931</v>
      </c>
      <c r="L217" s="38">
        <f t="shared" si="7"/>
        <v>1.1020833333313931</v>
      </c>
      <c r="M217" s="166">
        <f>NETWORKDAYS.INTL(DATE(YEAR(H217),MONTH(I217),DAY(H217)),DATE(YEAR(I217),MONTH(I217),DAY(I217)),1,LISTAFERIADOS!$B$2:$B$194)</f>
        <v>2</v>
      </c>
      <c r="N217" s="170" t="str">
        <f>CONCATENATE(HOUR(Tabela13[[#This Row],[DATA INICIO]]),":",MINUTE(Tabela13[[#This Row],[DATA INICIO]]))</f>
        <v>11:44</v>
      </c>
      <c r="P217"/>
    </row>
    <row r="218" spans="1:16" ht="25.5" hidden="1" customHeight="1" x14ac:dyDescent="0.25">
      <c r="A218" s="44" t="s">
        <v>6</v>
      </c>
      <c r="B218" s="33" t="s">
        <v>155</v>
      </c>
      <c r="C218" s="34" t="s">
        <v>8</v>
      </c>
      <c r="D218" s="66" t="s">
        <v>1236</v>
      </c>
      <c r="E218" s="66" t="str">
        <f>CONCATENATE(Tabela13[[#This Row],[TRAMITE_SETOR]],"_Atualiz")</f>
        <v>ACO_Atualiz</v>
      </c>
      <c r="F218" s="35" t="s">
        <v>917</v>
      </c>
      <c r="G218" s="35"/>
      <c r="H218" s="46">
        <v>41829.59097222222</v>
      </c>
      <c r="I218" s="46">
        <v>41829.597916666666</v>
      </c>
      <c r="J218" s="45" t="s">
        <v>41</v>
      </c>
      <c r="K218" s="37">
        <f t="shared" si="6"/>
        <v>6.9444444452528842E-3</v>
      </c>
      <c r="L218" s="38">
        <f t="shared" si="7"/>
        <v>6.9444444452528842E-3</v>
      </c>
      <c r="M218" s="166">
        <f>NETWORKDAYS.INTL(DATE(YEAR(H218),MONTH(I218),DAY(H218)),DATE(YEAR(I218),MONTH(I218),DAY(I218)),1,LISTAFERIADOS!$B$2:$B$194)</f>
        <v>1</v>
      </c>
      <c r="N218" s="170" t="str">
        <f>CONCATENATE(HOUR(Tabela13[[#This Row],[DATA INICIO]]),":",MINUTE(Tabela13[[#This Row],[DATA INICIO]]))</f>
        <v>14:11</v>
      </c>
      <c r="P218"/>
    </row>
    <row r="219" spans="1:16" ht="25.5" hidden="1" customHeight="1" x14ac:dyDescent="0.25">
      <c r="A219" s="44" t="s">
        <v>6</v>
      </c>
      <c r="B219" s="33" t="s">
        <v>155</v>
      </c>
      <c r="C219" s="34" t="s">
        <v>8</v>
      </c>
      <c r="D219" s="66" t="s">
        <v>1237</v>
      </c>
      <c r="E219" s="66" t="str">
        <f>CONCATENATE(Tabela13[[#This Row],[TRAMITE_SETOR]],"_Atualiz")</f>
        <v>SAEO_Atualiz</v>
      </c>
      <c r="F219" s="35" t="s">
        <v>918</v>
      </c>
      <c r="G219" s="35"/>
      <c r="H219" s="46">
        <v>41829.597916666666</v>
      </c>
      <c r="I219" s="46">
        <v>41829.706250000003</v>
      </c>
      <c r="J219" s="45" t="s">
        <v>42</v>
      </c>
      <c r="K219" s="37">
        <f t="shared" si="6"/>
        <v>0.10833333333721384</v>
      </c>
      <c r="L219" s="38">
        <f t="shared" si="7"/>
        <v>0.10833333333721384</v>
      </c>
      <c r="M219" s="166">
        <f>NETWORKDAYS.INTL(DATE(YEAR(H219),MONTH(I219),DAY(H219)),DATE(YEAR(I219),MONTH(I219),DAY(I219)),1,LISTAFERIADOS!$B$2:$B$194)</f>
        <v>1</v>
      </c>
      <c r="N219" s="170" t="str">
        <f>CONCATENATE(HOUR(Tabela13[[#This Row],[DATA INICIO]]),":",MINUTE(Tabela13[[#This Row],[DATA INICIO]]))</f>
        <v>14:21</v>
      </c>
      <c r="P219"/>
    </row>
    <row r="220" spans="1:16" ht="25.5" hidden="1" customHeight="1" x14ac:dyDescent="0.25">
      <c r="A220" s="44" t="s">
        <v>6</v>
      </c>
      <c r="B220" s="33" t="s">
        <v>155</v>
      </c>
      <c r="C220" s="34" t="s">
        <v>8</v>
      </c>
      <c r="D220" s="66" t="s">
        <v>1231</v>
      </c>
      <c r="E220" s="66" t="str">
        <f>CONCATENATE(Tabela13[[#This Row],[TRAMITE_SETOR]],"_Atualiz")</f>
        <v>CLC_Atualiz</v>
      </c>
      <c r="F220" s="35" t="s">
        <v>912</v>
      </c>
      <c r="G220" s="35"/>
      <c r="H220" s="46">
        <v>41829.706250000003</v>
      </c>
      <c r="I220" s="46">
        <v>41830.613888888889</v>
      </c>
      <c r="J220" s="45" t="s">
        <v>150</v>
      </c>
      <c r="K220" s="37">
        <f t="shared" si="6"/>
        <v>0.90763888888614019</v>
      </c>
      <c r="L220" s="38">
        <f t="shared" si="7"/>
        <v>0.90763888888614019</v>
      </c>
      <c r="M220" s="166">
        <f>NETWORKDAYS.INTL(DATE(YEAR(H220),MONTH(I220),DAY(H220)),DATE(YEAR(I220),MONTH(I220),DAY(I220)),1,LISTAFERIADOS!$B$2:$B$194)</f>
        <v>2</v>
      </c>
      <c r="N220" s="170" t="str">
        <f>CONCATENATE(HOUR(Tabela13[[#This Row],[DATA INICIO]]),":",MINUTE(Tabela13[[#This Row],[DATA INICIO]]))</f>
        <v>16:57</v>
      </c>
      <c r="P220"/>
    </row>
    <row r="221" spans="1:16" ht="25.5" hidden="1" customHeight="1" x14ac:dyDescent="0.25">
      <c r="A221" s="44" t="s">
        <v>6</v>
      </c>
      <c r="B221" s="33" t="s">
        <v>155</v>
      </c>
      <c r="C221" s="34" t="s">
        <v>8</v>
      </c>
      <c r="D221" s="66" t="s">
        <v>1232</v>
      </c>
      <c r="E221" s="66" t="str">
        <f>CONCATENATE(Tabela13[[#This Row],[TRAMITE_SETOR]],"_Atualiz")</f>
        <v>SC_Atualiz</v>
      </c>
      <c r="F221" s="35" t="s">
        <v>913</v>
      </c>
      <c r="G221" s="35"/>
      <c r="H221" s="46">
        <v>41830.613888888889</v>
      </c>
      <c r="I221" s="46">
        <v>41835.542361111111</v>
      </c>
      <c r="J221" s="45" t="s">
        <v>151</v>
      </c>
      <c r="K221" s="37">
        <f t="shared" si="6"/>
        <v>4.9284722222218988</v>
      </c>
      <c r="L221" s="38">
        <f t="shared" si="7"/>
        <v>4.9284722222218988</v>
      </c>
      <c r="M221" s="166">
        <f>NETWORKDAYS.INTL(DATE(YEAR(H221),MONTH(I221),DAY(H221)),DATE(YEAR(I221),MONTH(I221),DAY(I221)),1,LISTAFERIADOS!$B$2:$B$194)</f>
        <v>4</v>
      </c>
      <c r="N221" s="170" t="str">
        <f>CONCATENATE(HOUR(Tabela13[[#This Row],[DATA INICIO]]),":",MINUTE(Tabela13[[#This Row],[DATA INICIO]]))</f>
        <v>14:44</v>
      </c>
      <c r="P221"/>
    </row>
    <row r="222" spans="1:16" ht="25.5" hidden="1" customHeight="1" x14ac:dyDescent="0.25">
      <c r="A222" s="44" t="s">
        <v>6</v>
      </c>
      <c r="B222" s="33" t="s">
        <v>155</v>
      </c>
      <c r="C222" s="34" t="s">
        <v>8</v>
      </c>
      <c r="D222" s="66" t="s">
        <v>1233</v>
      </c>
      <c r="E222" s="66" t="str">
        <f>CONCATENATE(Tabela13[[#This Row],[TRAMITE_SETOR]],"_Atualiz")</f>
        <v>SCON_Atualiz</v>
      </c>
      <c r="F222" s="35" t="s">
        <v>914</v>
      </c>
      <c r="G222" s="35"/>
      <c r="H222" s="46">
        <v>41835.542361111111</v>
      </c>
      <c r="I222" s="46">
        <v>41848.751388888886</v>
      </c>
      <c r="J222" s="45" t="s">
        <v>152</v>
      </c>
      <c r="K222" s="37">
        <f t="shared" si="6"/>
        <v>13.209027777775191</v>
      </c>
      <c r="L222" s="38">
        <f t="shared" si="7"/>
        <v>13.209027777775191</v>
      </c>
      <c r="M222" s="166">
        <f>NETWORKDAYS.INTL(DATE(YEAR(H222),MONTH(I222),DAY(H222)),DATE(YEAR(I222),MONTH(I222),DAY(I222)),1,LISTAFERIADOS!$B$2:$B$194)</f>
        <v>10</v>
      </c>
      <c r="N222" s="170" t="str">
        <f>CONCATENATE(HOUR(Tabela13[[#This Row],[DATA INICIO]]),":",MINUTE(Tabela13[[#This Row],[DATA INICIO]]))</f>
        <v>13:1</v>
      </c>
      <c r="P222"/>
    </row>
    <row r="223" spans="1:16" ht="25.5" hidden="1" customHeight="1" x14ac:dyDescent="0.25">
      <c r="A223" s="44" t="s">
        <v>6</v>
      </c>
      <c r="B223" s="33" t="s">
        <v>155</v>
      </c>
      <c r="C223" s="34" t="s">
        <v>8</v>
      </c>
      <c r="D223" s="66" t="s">
        <v>1231</v>
      </c>
      <c r="E223" s="66" t="str">
        <f>CONCATENATE(Tabela13[[#This Row],[TRAMITE_SETOR]],"_Atualiz")</f>
        <v>CLC_Atualiz</v>
      </c>
      <c r="F223" s="35" t="s">
        <v>912</v>
      </c>
      <c r="G223" s="35"/>
      <c r="H223" s="46">
        <v>41848.751388888886</v>
      </c>
      <c r="I223" s="46">
        <v>41849.804166666669</v>
      </c>
      <c r="J223" s="45" t="s">
        <v>153</v>
      </c>
      <c r="K223" s="37">
        <f t="shared" si="6"/>
        <v>1.0527777777824667</v>
      </c>
      <c r="L223" s="38">
        <f t="shared" si="7"/>
        <v>1.0527777777824667</v>
      </c>
      <c r="M223" s="166">
        <f>NETWORKDAYS.INTL(DATE(YEAR(H223),MONTH(I223),DAY(H223)),DATE(YEAR(I223),MONTH(I223),DAY(I223)),1,LISTAFERIADOS!$B$2:$B$194)</f>
        <v>2</v>
      </c>
      <c r="N223" s="170" t="str">
        <f>CONCATENATE(HOUR(Tabela13[[#This Row],[DATA INICIO]]),":",MINUTE(Tabela13[[#This Row],[DATA INICIO]]))</f>
        <v>18:2</v>
      </c>
      <c r="P223"/>
    </row>
    <row r="224" spans="1:16" ht="25.5" hidden="1" customHeight="1" x14ac:dyDescent="0.25">
      <c r="A224" s="44" t="s">
        <v>6</v>
      </c>
      <c r="B224" s="33" t="s">
        <v>155</v>
      </c>
      <c r="C224" s="34" t="s">
        <v>8</v>
      </c>
      <c r="D224" s="66" t="s">
        <v>1237</v>
      </c>
      <c r="E224" s="66" t="str">
        <f>CONCATENATE(Tabela13[[#This Row],[TRAMITE_SETOR]],"_Atualiz")</f>
        <v>SAEO_Atualiz</v>
      </c>
      <c r="F224" s="35" t="s">
        <v>918</v>
      </c>
      <c r="G224" s="35"/>
      <c r="H224" s="46">
        <v>41849.804166666669</v>
      </c>
      <c r="I224" s="46">
        <v>41850.62777777778</v>
      </c>
      <c r="J224" s="45" t="s">
        <v>154</v>
      </c>
      <c r="K224" s="37">
        <f t="shared" si="6"/>
        <v>0.82361111111094942</v>
      </c>
      <c r="L224" s="38">
        <f t="shared" si="7"/>
        <v>0.82361111111094942</v>
      </c>
      <c r="M224" s="166">
        <f>NETWORKDAYS.INTL(DATE(YEAR(H224),MONTH(I224),DAY(H224)),DATE(YEAR(I224),MONTH(I224),DAY(I224)),1,LISTAFERIADOS!$B$2:$B$194)</f>
        <v>2</v>
      </c>
      <c r="N224" s="170" t="str">
        <f>CONCATENATE(HOUR(Tabela13[[#This Row],[DATA INICIO]]),":",MINUTE(Tabela13[[#This Row],[DATA INICIO]]))</f>
        <v>19:18</v>
      </c>
      <c r="P224"/>
    </row>
    <row r="225" spans="1:16" ht="25.5" hidden="1" customHeight="1" x14ac:dyDescent="0.25">
      <c r="A225" s="6" t="s">
        <v>278</v>
      </c>
      <c r="B225" s="33" t="s">
        <v>277</v>
      </c>
      <c r="C225" s="34" t="s">
        <v>270</v>
      </c>
      <c r="D225" s="66" t="s">
        <v>1251</v>
      </c>
      <c r="E225" s="66" t="str">
        <f>CONCATENATE(Tabela13[[#This Row],[TRAMITE_SETOR]],"_Atualiz")</f>
        <v>SAPC_Atualiz</v>
      </c>
      <c r="F225" s="35" t="s">
        <v>927</v>
      </c>
      <c r="G225" s="35"/>
      <c r="H225" s="47" t="s">
        <v>7</v>
      </c>
      <c r="I225" s="36">
        <v>42020.709027777775</v>
      </c>
      <c r="J225" s="1" t="s">
        <v>7</v>
      </c>
      <c r="K225" s="37">
        <f t="shared" si="6"/>
        <v>0</v>
      </c>
      <c r="L225" s="38">
        <f t="shared" si="7"/>
        <v>0</v>
      </c>
      <c r="M225" s="166" t="e">
        <f>NETWORKDAYS.INTL(DATE(YEAR(H225),MONTH(I225),DAY(H225)),DATE(YEAR(I225),MONTH(I225),DAY(I225)),1,LISTAFERIADOS!$B$2:$B$194)</f>
        <v>#VALUE!</v>
      </c>
      <c r="N225" s="170" t="e">
        <f>CONCATENATE(HOUR(Tabela13[[#This Row],[DATA INICIO]]),":",MINUTE(Tabela13[[#This Row],[DATA INICIO]]))</f>
        <v>#VALUE!</v>
      </c>
      <c r="P225"/>
    </row>
    <row r="226" spans="1:16" ht="25.5" customHeight="1" x14ac:dyDescent="0.25">
      <c r="A226" s="6" t="s">
        <v>278</v>
      </c>
      <c r="B226" s="33" t="s">
        <v>277</v>
      </c>
      <c r="C226" s="34" t="s">
        <v>270</v>
      </c>
      <c r="D226" s="66" t="s">
        <v>1226</v>
      </c>
      <c r="E226" s="66" t="str">
        <f>CONCATENATE(Tabela13[[#This Row],[TRAMITE_SETOR]],"_Atualiz")</f>
        <v>CIP_Atualiz</v>
      </c>
      <c r="F226" s="35" t="s">
        <v>885</v>
      </c>
      <c r="G226" s="90" t="s">
        <v>1127</v>
      </c>
      <c r="H226" s="36">
        <v>42020.709027777775</v>
      </c>
      <c r="I226" s="36">
        <v>42028.700694444444</v>
      </c>
      <c r="J226" s="1" t="s">
        <v>156</v>
      </c>
      <c r="K226" s="37">
        <f t="shared" si="6"/>
        <v>7.9916666666686069</v>
      </c>
      <c r="L226" s="38">
        <f t="shared" si="7"/>
        <v>7.9916666666686069</v>
      </c>
      <c r="M226" s="166">
        <f>NETWORKDAYS.INTL(DATE(YEAR(H226),MONTH(I226),DAY(H226)),DATE(YEAR(I226),MONTH(I226),DAY(I226)),1,LISTAFERIADOS!$B$2:$B$194)</f>
        <v>6</v>
      </c>
      <c r="N226" s="170" t="str">
        <f>CONCATENATE(HOUR(Tabela13[[#This Row],[DATA INICIO]]),":",MINUTE(Tabela13[[#This Row],[DATA INICIO]]))</f>
        <v>17:1</v>
      </c>
      <c r="P226"/>
    </row>
    <row r="227" spans="1:16" ht="25.5" hidden="1" customHeight="1" x14ac:dyDescent="0.25">
      <c r="A227" s="6" t="s">
        <v>278</v>
      </c>
      <c r="B227" s="33" t="s">
        <v>277</v>
      </c>
      <c r="C227" s="34" t="s">
        <v>270</v>
      </c>
      <c r="D227" s="66" t="s">
        <v>1251</v>
      </c>
      <c r="E227" s="66" t="str">
        <f>CONCATENATE(Tabela13[[#This Row],[TRAMITE_SETOR]],"_Atualiz")</f>
        <v>SAPC_Atualiz</v>
      </c>
      <c r="F227" s="35" t="s">
        <v>927</v>
      </c>
      <c r="G227" s="35"/>
      <c r="H227" s="36">
        <v>42028.700694444444</v>
      </c>
      <c r="I227" s="36">
        <v>42054.691666666666</v>
      </c>
      <c r="J227" s="1" t="s">
        <v>157</v>
      </c>
      <c r="K227" s="37">
        <f t="shared" si="6"/>
        <v>25.990972222221899</v>
      </c>
      <c r="L227" s="38">
        <f t="shared" si="7"/>
        <v>25.990972222221899</v>
      </c>
      <c r="M227" s="166">
        <f>NETWORKDAYS.INTL(DATE(YEAR(H227),MONTH(I227),DAY(H227)),DATE(YEAR(I227),MONTH(I227),DAY(I227)),1,LISTAFERIADOS!$B$2:$B$194)</f>
        <v>-4</v>
      </c>
      <c r="N227" s="170" t="str">
        <f>CONCATENATE(HOUR(Tabela13[[#This Row],[DATA INICIO]]),":",MINUTE(Tabela13[[#This Row],[DATA INICIO]]))</f>
        <v>16:49</v>
      </c>
      <c r="P227"/>
    </row>
    <row r="228" spans="1:16" ht="25.5" customHeight="1" x14ac:dyDescent="0.25">
      <c r="A228" s="6" t="s">
        <v>278</v>
      </c>
      <c r="B228" s="33" t="s">
        <v>277</v>
      </c>
      <c r="C228" s="34" t="s">
        <v>270</v>
      </c>
      <c r="D228" s="66" t="s">
        <v>1226</v>
      </c>
      <c r="E228" s="66" t="str">
        <f>CONCATENATE(Tabela13[[#This Row],[TRAMITE_SETOR]],"_Atualiz")</f>
        <v>CIP_Atualiz</v>
      </c>
      <c r="F228" s="35" t="s">
        <v>885</v>
      </c>
      <c r="G228" s="90" t="s">
        <v>1127</v>
      </c>
      <c r="H228" s="36">
        <v>42054.691666666666</v>
      </c>
      <c r="I228" s="36">
        <v>42059.606944444444</v>
      </c>
      <c r="J228" s="1" t="s">
        <v>158</v>
      </c>
      <c r="K228" s="37">
        <f t="shared" si="6"/>
        <v>4.9152777777781012</v>
      </c>
      <c r="L228" s="38">
        <f t="shared" si="7"/>
        <v>4.9152777777781012</v>
      </c>
      <c r="M228" s="166">
        <f>NETWORKDAYS.INTL(DATE(YEAR(H228),MONTH(I228),DAY(H228)),DATE(YEAR(I228),MONTH(I228),DAY(I228)),1,LISTAFERIADOS!$B$2:$B$194)</f>
        <v>4</v>
      </c>
      <c r="N228" s="170" t="str">
        <f>CONCATENATE(HOUR(Tabela13[[#This Row],[DATA INICIO]]),":",MINUTE(Tabela13[[#This Row],[DATA INICIO]]))</f>
        <v>16:36</v>
      </c>
      <c r="P228"/>
    </row>
    <row r="229" spans="1:16" ht="25.5" hidden="1" customHeight="1" x14ac:dyDescent="0.25">
      <c r="A229" s="6" t="s">
        <v>278</v>
      </c>
      <c r="B229" s="33" t="s">
        <v>277</v>
      </c>
      <c r="C229" s="34" t="s">
        <v>270</v>
      </c>
      <c r="D229" s="66" t="s">
        <v>1251</v>
      </c>
      <c r="E229" s="66" t="str">
        <f>CONCATENATE(Tabela13[[#This Row],[TRAMITE_SETOR]],"_Atualiz")</f>
        <v>SAPC_Atualiz</v>
      </c>
      <c r="F229" s="35" t="s">
        <v>927</v>
      </c>
      <c r="G229" s="35"/>
      <c r="H229" s="36">
        <v>42059.606944444444</v>
      </c>
      <c r="I229" s="36">
        <v>42069.744444444441</v>
      </c>
      <c r="J229" s="1" t="s">
        <v>159</v>
      </c>
      <c r="K229" s="37">
        <f t="shared" si="6"/>
        <v>10.13749999999709</v>
      </c>
      <c r="L229" s="38">
        <f t="shared" si="7"/>
        <v>10.13749999999709</v>
      </c>
      <c r="M229" s="166">
        <f>NETWORKDAYS.INTL(DATE(YEAR(H229),MONTH(I229),DAY(H229)),DATE(YEAR(I229),MONTH(I229),DAY(I229)),1,LISTAFERIADOS!$B$2:$B$194)</f>
        <v>-13</v>
      </c>
      <c r="N229" s="170" t="str">
        <f>CONCATENATE(HOUR(Tabela13[[#This Row],[DATA INICIO]]),":",MINUTE(Tabela13[[#This Row],[DATA INICIO]]))</f>
        <v>14:34</v>
      </c>
      <c r="P229"/>
    </row>
    <row r="230" spans="1:16" ht="25.5" customHeight="1" x14ac:dyDescent="0.25">
      <c r="A230" s="6" t="s">
        <v>278</v>
      </c>
      <c r="B230" s="33" t="s">
        <v>277</v>
      </c>
      <c r="C230" s="34" t="s">
        <v>270</v>
      </c>
      <c r="D230" s="66" t="s">
        <v>1226</v>
      </c>
      <c r="E230" s="66" t="str">
        <f>CONCATENATE(Tabela13[[#This Row],[TRAMITE_SETOR]],"_Atualiz")</f>
        <v>CIP_Atualiz</v>
      </c>
      <c r="F230" s="35" t="s">
        <v>885</v>
      </c>
      <c r="G230" s="90" t="s">
        <v>1127</v>
      </c>
      <c r="H230" s="36">
        <v>42069.744444444441</v>
      </c>
      <c r="I230" s="36">
        <v>42075.662499999999</v>
      </c>
      <c r="J230" s="1" t="s">
        <v>160</v>
      </c>
      <c r="K230" s="37">
        <f t="shared" si="6"/>
        <v>5.9180555555576575</v>
      </c>
      <c r="L230" s="38">
        <f t="shared" si="7"/>
        <v>5.9180555555576575</v>
      </c>
      <c r="M230" s="166">
        <f>NETWORKDAYS.INTL(DATE(YEAR(H230),MONTH(I230),DAY(H230)),DATE(YEAR(I230),MONTH(I230),DAY(I230)),1,LISTAFERIADOS!$B$2:$B$194)</f>
        <v>5</v>
      </c>
      <c r="N230" s="170" t="str">
        <f>CONCATENATE(HOUR(Tabela13[[#This Row],[DATA INICIO]]),":",MINUTE(Tabela13[[#This Row],[DATA INICIO]]))</f>
        <v>17:52</v>
      </c>
      <c r="P230"/>
    </row>
    <row r="231" spans="1:16" ht="25.5" hidden="1" customHeight="1" x14ac:dyDescent="0.25">
      <c r="A231" s="6" t="s">
        <v>278</v>
      </c>
      <c r="B231" s="33" t="s">
        <v>277</v>
      </c>
      <c r="C231" s="34" t="s">
        <v>270</v>
      </c>
      <c r="D231" s="66" t="s">
        <v>1251</v>
      </c>
      <c r="E231" s="66" t="str">
        <f>CONCATENATE(Tabela13[[#This Row],[TRAMITE_SETOR]],"_Atualiz")</f>
        <v>SAPC_Atualiz</v>
      </c>
      <c r="F231" s="35" t="s">
        <v>927</v>
      </c>
      <c r="G231" s="35"/>
      <c r="H231" s="36">
        <v>42075.662499999999</v>
      </c>
      <c r="I231" s="36">
        <v>42081.771527777775</v>
      </c>
      <c r="J231" s="1" t="s">
        <v>26</v>
      </c>
      <c r="K231" s="37">
        <f t="shared" si="6"/>
        <v>6.109027777776646</v>
      </c>
      <c r="L231" s="38">
        <f t="shared" si="7"/>
        <v>6.109027777776646</v>
      </c>
      <c r="M231" s="166">
        <f>NETWORKDAYS.INTL(DATE(YEAR(H231),MONTH(I231),DAY(H231)),DATE(YEAR(I231),MONTH(I231),DAY(I231)),1,LISTAFERIADOS!$B$2:$B$194)</f>
        <v>5</v>
      </c>
      <c r="N231" s="170" t="str">
        <f>CONCATENATE(HOUR(Tabela13[[#This Row],[DATA INICIO]]),":",MINUTE(Tabela13[[#This Row],[DATA INICIO]]))</f>
        <v>15:54</v>
      </c>
      <c r="P231"/>
    </row>
    <row r="232" spans="1:16" ht="25.5" customHeight="1" x14ac:dyDescent="0.25">
      <c r="A232" s="6" t="s">
        <v>278</v>
      </c>
      <c r="B232" s="33" t="s">
        <v>277</v>
      </c>
      <c r="C232" s="34" t="s">
        <v>270</v>
      </c>
      <c r="D232" s="66" t="s">
        <v>1226</v>
      </c>
      <c r="E232" s="66" t="str">
        <f>CONCATENATE(Tabela13[[#This Row],[TRAMITE_SETOR]],"_Atualiz")</f>
        <v>CIP_Atualiz</v>
      </c>
      <c r="F232" s="35" t="s">
        <v>885</v>
      </c>
      <c r="G232" s="90" t="s">
        <v>1127</v>
      </c>
      <c r="H232" s="36">
        <v>42081.771527777775</v>
      </c>
      <c r="I232" s="36">
        <v>42086.669444444444</v>
      </c>
      <c r="J232" s="1" t="s">
        <v>116</v>
      </c>
      <c r="K232" s="37">
        <f t="shared" si="6"/>
        <v>4.8979166666686069</v>
      </c>
      <c r="L232" s="38">
        <f t="shared" si="7"/>
        <v>4.8979166666686069</v>
      </c>
      <c r="M232" s="166">
        <f>NETWORKDAYS.INTL(DATE(YEAR(H232),MONTH(I232),DAY(H232)),DATE(YEAR(I232),MONTH(I232),DAY(I232)),1,LISTAFERIADOS!$B$2:$B$194)</f>
        <v>4</v>
      </c>
      <c r="N232" s="170" t="str">
        <f>CONCATENATE(HOUR(Tabela13[[#This Row],[DATA INICIO]]),":",MINUTE(Tabela13[[#This Row],[DATA INICIO]]))</f>
        <v>18:31</v>
      </c>
      <c r="P232"/>
    </row>
    <row r="233" spans="1:16" ht="25.5" hidden="1" customHeight="1" x14ac:dyDescent="0.25">
      <c r="A233" s="6" t="s">
        <v>278</v>
      </c>
      <c r="B233" s="33" t="s">
        <v>277</v>
      </c>
      <c r="C233" s="34" t="s">
        <v>270</v>
      </c>
      <c r="D233" s="66" t="s">
        <v>1227</v>
      </c>
      <c r="E233" s="66" t="str">
        <f>CONCATENATE(Tabela13[[#This Row],[TRAMITE_SETOR]],"_Atualiz")</f>
        <v>SECADM_Atualiz</v>
      </c>
      <c r="F233" s="35" t="s">
        <v>908</v>
      </c>
      <c r="G233" s="35"/>
      <c r="H233" s="36">
        <v>42086.669444444444</v>
      </c>
      <c r="I233" s="36">
        <v>42086.832638888889</v>
      </c>
      <c r="J233" s="1" t="s">
        <v>161</v>
      </c>
      <c r="K233" s="37">
        <f t="shared" si="6"/>
        <v>0.16319444444525288</v>
      </c>
      <c r="L233" s="38">
        <f t="shared" si="7"/>
        <v>0.16319444444525288</v>
      </c>
      <c r="M233" s="166">
        <f>NETWORKDAYS.INTL(DATE(YEAR(H233),MONTH(I233),DAY(H233)),DATE(YEAR(I233),MONTH(I233),DAY(I233)),1,LISTAFERIADOS!$B$2:$B$194)</f>
        <v>1</v>
      </c>
      <c r="N233" s="170" t="str">
        <f>CONCATENATE(HOUR(Tabela13[[#This Row],[DATA INICIO]]),":",MINUTE(Tabela13[[#This Row],[DATA INICIO]]))</f>
        <v>16:4</v>
      </c>
      <c r="P233"/>
    </row>
    <row r="234" spans="1:16" ht="25.5" hidden="1" customHeight="1" x14ac:dyDescent="0.25">
      <c r="A234" s="6" t="s">
        <v>278</v>
      </c>
      <c r="B234" s="33" t="s">
        <v>277</v>
      </c>
      <c r="C234" s="34" t="s">
        <v>270</v>
      </c>
      <c r="D234" s="66" t="s">
        <v>1231</v>
      </c>
      <c r="E234" s="66" t="str">
        <f>CONCATENATE(Tabela13[[#This Row],[TRAMITE_SETOR]],"_Atualiz")</f>
        <v>CLC_Atualiz</v>
      </c>
      <c r="F234" s="35" t="s">
        <v>912</v>
      </c>
      <c r="G234" s="35"/>
      <c r="H234" s="36">
        <v>42086.832638888889</v>
      </c>
      <c r="I234" s="36">
        <v>42087.581944444442</v>
      </c>
      <c r="J234" s="1" t="s">
        <v>162</v>
      </c>
      <c r="K234" s="37">
        <f t="shared" si="6"/>
        <v>0.74930555555329192</v>
      </c>
      <c r="L234" s="38">
        <f t="shared" si="7"/>
        <v>0.74930555555329192</v>
      </c>
      <c r="M234" s="166">
        <f>NETWORKDAYS.INTL(DATE(YEAR(H234),MONTH(I234),DAY(H234)),DATE(YEAR(I234),MONTH(I234),DAY(I234)),1,LISTAFERIADOS!$B$2:$B$194)</f>
        <v>2</v>
      </c>
      <c r="N234" s="170" t="str">
        <f>CONCATENATE(HOUR(Tabela13[[#This Row],[DATA INICIO]]),":",MINUTE(Tabela13[[#This Row],[DATA INICIO]]))</f>
        <v>19:59</v>
      </c>
      <c r="P234"/>
    </row>
    <row r="235" spans="1:16" ht="25.5" hidden="1" customHeight="1" x14ac:dyDescent="0.25">
      <c r="A235" s="6" t="s">
        <v>278</v>
      </c>
      <c r="B235" s="33" t="s">
        <v>277</v>
      </c>
      <c r="C235" s="34" t="s">
        <v>270</v>
      </c>
      <c r="D235" s="66" t="s">
        <v>1232</v>
      </c>
      <c r="E235" s="66" t="str">
        <f>CONCATENATE(Tabela13[[#This Row],[TRAMITE_SETOR]],"_Atualiz")</f>
        <v>SC_Atualiz</v>
      </c>
      <c r="F235" s="35" t="s">
        <v>913</v>
      </c>
      <c r="G235" s="35"/>
      <c r="H235" s="36">
        <v>42087.581944444442</v>
      </c>
      <c r="I235" s="36">
        <v>42137.51458333333</v>
      </c>
      <c r="J235" s="1" t="s">
        <v>163</v>
      </c>
      <c r="K235" s="37">
        <f t="shared" si="6"/>
        <v>49.932638888887595</v>
      </c>
      <c r="L235" s="38">
        <f t="shared" si="7"/>
        <v>49.932638888887595</v>
      </c>
      <c r="M235" s="166">
        <f>NETWORKDAYS.INTL(DATE(YEAR(H235),MONTH(I235),DAY(H235)),DATE(YEAR(I235),MONTH(I235),DAY(I235)),1,LISTAFERIADOS!$B$2:$B$194)</f>
        <v>-8</v>
      </c>
      <c r="N235" s="170" t="str">
        <f>CONCATENATE(HOUR(Tabela13[[#This Row],[DATA INICIO]]),":",MINUTE(Tabela13[[#This Row],[DATA INICIO]]))</f>
        <v>13:58</v>
      </c>
      <c r="P235"/>
    </row>
    <row r="236" spans="1:16" ht="25.5" hidden="1" customHeight="1" x14ac:dyDescent="0.25">
      <c r="A236" s="6" t="s">
        <v>278</v>
      </c>
      <c r="B236" s="33" t="s">
        <v>277</v>
      </c>
      <c r="C236" s="34" t="s">
        <v>270</v>
      </c>
      <c r="D236" s="66" t="s">
        <v>1231</v>
      </c>
      <c r="E236" s="66" t="str">
        <f>CONCATENATE(Tabela13[[#This Row],[TRAMITE_SETOR]],"_Atualiz")</f>
        <v>CLC_Atualiz</v>
      </c>
      <c r="F236" s="35" t="s">
        <v>912</v>
      </c>
      <c r="G236" s="35"/>
      <c r="H236" s="36">
        <v>42137.51458333333</v>
      </c>
      <c r="I236" s="36">
        <v>42137.661111111112</v>
      </c>
      <c r="J236" s="1" t="s">
        <v>164</v>
      </c>
      <c r="K236" s="37">
        <f t="shared" si="6"/>
        <v>0.14652777778246673</v>
      </c>
      <c r="L236" s="38">
        <f t="shared" si="7"/>
        <v>0.14652777778246673</v>
      </c>
      <c r="M236" s="166">
        <f>NETWORKDAYS.INTL(DATE(YEAR(H236),MONTH(I236),DAY(H236)),DATE(YEAR(I236),MONTH(I236),DAY(I236)),1,LISTAFERIADOS!$B$2:$B$194)</f>
        <v>1</v>
      </c>
      <c r="N236" s="170" t="str">
        <f>CONCATENATE(HOUR(Tabela13[[#This Row],[DATA INICIO]]),":",MINUTE(Tabela13[[#This Row],[DATA INICIO]]))</f>
        <v>12:21</v>
      </c>
      <c r="P236"/>
    </row>
    <row r="237" spans="1:16" ht="25.5" hidden="1" customHeight="1" x14ac:dyDescent="0.25">
      <c r="A237" s="6" t="s">
        <v>278</v>
      </c>
      <c r="B237" s="33" t="s">
        <v>277</v>
      </c>
      <c r="C237" s="34" t="s">
        <v>270</v>
      </c>
      <c r="D237" s="66" t="s">
        <v>1228</v>
      </c>
      <c r="E237" s="66" t="str">
        <f>CONCATENATE(Tabela13[[#This Row],[TRAMITE_SETOR]],"_Atualiz")</f>
        <v>SPO_Atualiz</v>
      </c>
      <c r="F237" s="35" t="s">
        <v>909</v>
      </c>
      <c r="G237" s="35"/>
      <c r="H237" s="36">
        <v>42137.661111111112</v>
      </c>
      <c r="I237" s="36">
        <v>42137.761805555558</v>
      </c>
      <c r="J237" s="1" t="s">
        <v>18</v>
      </c>
      <c r="K237" s="37">
        <f t="shared" si="6"/>
        <v>0.10069444444525288</v>
      </c>
      <c r="L237" s="38">
        <f t="shared" si="7"/>
        <v>0.10069444444525288</v>
      </c>
      <c r="M237" s="166">
        <f>NETWORKDAYS.INTL(DATE(YEAR(H237),MONTH(I237),DAY(H237)),DATE(YEAR(I237),MONTH(I237),DAY(I237)),1,LISTAFERIADOS!$B$2:$B$194)</f>
        <v>1</v>
      </c>
      <c r="N237" s="170" t="str">
        <f>CONCATENATE(HOUR(Tabela13[[#This Row],[DATA INICIO]]),":",MINUTE(Tabela13[[#This Row],[DATA INICIO]]))</f>
        <v>15:52</v>
      </c>
      <c r="P237"/>
    </row>
    <row r="238" spans="1:16" ht="25.5" hidden="1" customHeight="1" x14ac:dyDescent="0.25">
      <c r="A238" s="6" t="s">
        <v>278</v>
      </c>
      <c r="B238" s="33" t="s">
        <v>277</v>
      </c>
      <c r="C238" s="34" t="s">
        <v>270</v>
      </c>
      <c r="D238" s="66" t="s">
        <v>1251</v>
      </c>
      <c r="E238" s="66" t="str">
        <f>CONCATENATE(Tabela13[[#This Row],[TRAMITE_SETOR]],"_Atualiz")</f>
        <v>SAPC_Atualiz</v>
      </c>
      <c r="F238" s="35" t="s">
        <v>927</v>
      </c>
      <c r="G238" s="35"/>
      <c r="H238" s="36">
        <v>42137.761805555558</v>
      </c>
      <c r="I238" s="36">
        <v>42138.749305555553</v>
      </c>
      <c r="J238" s="1" t="s">
        <v>165</v>
      </c>
      <c r="K238" s="37">
        <f t="shared" si="6"/>
        <v>0.98749999999563443</v>
      </c>
      <c r="L238" s="38">
        <f t="shared" si="7"/>
        <v>0.98749999999563443</v>
      </c>
      <c r="M238" s="166">
        <f>NETWORKDAYS.INTL(DATE(YEAR(H238),MONTH(I238),DAY(H238)),DATE(YEAR(I238),MONTH(I238),DAY(I238)),1,LISTAFERIADOS!$B$2:$B$194)</f>
        <v>2</v>
      </c>
      <c r="N238" s="170" t="str">
        <f>CONCATENATE(HOUR(Tabela13[[#This Row],[DATA INICIO]]),":",MINUTE(Tabela13[[#This Row],[DATA INICIO]]))</f>
        <v>18:17</v>
      </c>
      <c r="P238"/>
    </row>
    <row r="239" spans="1:16" ht="25.5" hidden="1" customHeight="1" x14ac:dyDescent="0.25">
      <c r="A239" s="6" t="s">
        <v>278</v>
      </c>
      <c r="B239" s="33" t="s">
        <v>277</v>
      </c>
      <c r="C239" s="34" t="s">
        <v>270</v>
      </c>
      <c r="D239" s="66" t="s">
        <v>1228</v>
      </c>
      <c r="E239" s="66" t="str">
        <f>CONCATENATE(Tabela13[[#This Row],[TRAMITE_SETOR]],"_Atualiz")</f>
        <v>SPO_Atualiz</v>
      </c>
      <c r="F239" s="35" t="s">
        <v>909</v>
      </c>
      <c r="G239" s="35"/>
      <c r="H239" s="36">
        <v>42138.749305555553</v>
      </c>
      <c r="I239" s="36">
        <v>42138.788888888892</v>
      </c>
      <c r="J239" s="1" t="s">
        <v>27</v>
      </c>
      <c r="K239" s="37">
        <f t="shared" si="6"/>
        <v>3.9583333338669036E-2</v>
      </c>
      <c r="L239" s="38">
        <f t="shared" si="7"/>
        <v>3.9583333338669036E-2</v>
      </c>
      <c r="M239" s="166">
        <f>NETWORKDAYS.INTL(DATE(YEAR(H239),MONTH(I239),DAY(H239)),DATE(YEAR(I239),MONTH(I239),DAY(I239)),1,LISTAFERIADOS!$B$2:$B$194)</f>
        <v>1</v>
      </c>
      <c r="N239" s="170" t="str">
        <f>CONCATENATE(HOUR(Tabela13[[#This Row],[DATA INICIO]]),":",MINUTE(Tabela13[[#This Row],[DATA INICIO]]))</f>
        <v>17:59</v>
      </c>
      <c r="P239"/>
    </row>
    <row r="240" spans="1:16" ht="25.5" hidden="1" customHeight="1" x14ac:dyDescent="0.25">
      <c r="A240" s="6" t="s">
        <v>278</v>
      </c>
      <c r="B240" s="33" t="s">
        <v>277</v>
      </c>
      <c r="C240" s="34" t="s">
        <v>270</v>
      </c>
      <c r="D240" s="66" t="s">
        <v>1229</v>
      </c>
      <c r="E240" s="66" t="str">
        <f>CONCATENATE(Tabela13[[#This Row],[TRAMITE_SETOR]],"_Atualiz")</f>
        <v>CO_Atualiz</v>
      </c>
      <c r="F240" s="35" t="s">
        <v>910</v>
      </c>
      <c r="G240" s="35"/>
      <c r="H240" s="36">
        <v>42138.788888888892</v>
      </c>
      <c r="I240" s="36">
        <v>42138.814583333333</v>
      </c>
      <c r="J240" s="1" t="s">
        <v>27</v>
      </c>
      <c r="K240" s="37">
        <f t="shared" si="6"/>
        <v>2.569444444088731E-2</v>
      </c>
      <c r="L240" s="38">
        <f t="shared" si="7"/>
        <v>2.569444444088731E-2</v>
      </c>
      <c r="M240" s="166">
        <f>NETWORKDAYS.INTL(DATE(YEAR(H240),MONTH(I240),DAY(H240)),DATE(YEAR(I240),MONTH(I240),DAY(I240)),1,LISTAFERIADOS!$B$2:$B$194)</f>
        <v>1</v>
      </c>
      <c r="N240" s="170" t="str">
        <f>CONCATENATE(HOUR(Tabela13[[#This Row],[DATA INICIO]]),":",MINUTE(Tabela13[[#This Row],[DATA INICIO]]))</f>
        <v>18:56</v>
      </c>
      <c r="P240"/>
    </row>
    <row r="241" spans="1:16" ht="25.5" hidden="1" customHeight="1" x14ac:dyDescent="0.25">
      <c r="A241" s="6" t="s">
        <v>278</v>
      </c>
      <c r="B241" s="33" t="s">
        <v>277</v>
      </c>
      <c r="C241" s="34" t="s">
        <v>270</v>
      </c>
      <c r="D241" s="66" t="s">
        <v>1230</v>
      </c>
      <c r="E241" s="66" t="str">
        <f>CONCATENATE(Tabela13[[#This Row],[TRAMITE_SETOR]],"_Atualiz")</f>
        <v>SECOFC_Atualiz</v>
      </c>
      <c r="F241" s="35" t="s">
        <v>911</v>
      </c>
      <c r="G241" s="35"/>
      <c r="H241" s="36">
        <v>42138.814583333333</v>
      </c>
      <c r="I241" s="36">
        <v>42139.703472222223</v>
      </c>
      <c r="J241" s="1" t="s">
        <v>20</v>
      </c>
      <c r="K241" s="37">
        <f t="shared" si="6"/>
        <v>0.88888888889050577</v>
      </c>
      <c r="L241" s="38">
        <f t="shared" si="7"/>
        <v>0.88888888889050577</v>
      </c>
      <c r="M241" s="166">
        <f>NETWORKDAYS.INTL(DATE(YEAR(H241),MONTH(I241),DAY(H241)),DATE(YEAR(I241),MONTH(I241),DAY(I241)),1,LISTAFERIADOS!$B$2:$B$194)</f>
        <v>2</v>
      </c>
      <c r="N241" s="170" t="str">
        <f>CONCATENATE(HOUR(Tabela13[[#This Row],[DATA INICIO]]),":",MINUTE(Tabela13[[#This Row],[DATA INICIO]]))</f>
        <v>19:33</v>
      </c>
      <c r="P241"/>
    </row>
    <row r="242" spans="1:16" ht="25.5" hidden="1" customHeight="1" x14ac:dyDescent="0.25">
      <c r="A242" s="6" t="s">
        <v>278</v>
      </c>
      <c r="B242" s="33" t="s">
        <v>277</v>
      </c>
      <c r="C242" s="34" t="s">
        <v>270</v>
      </c>
      <c r="D242" s="66" t="s">
        <v>1231</v>
      </c>
      <c r="E242" s="66" t="str">
        <f>CONCATENATE(Tabela13[[#This Row],[TRAMITE_SETOR]],"_Atualiz")</f>
        <v>CLC_Atualiz</v>
      </c>
      <c r="F242" s="35" t="s">
        <v>912</v>
      </c>
      <c r="G242" s="35"/>
      <c r="H242" s="36">
        <v>42139.703472222223</v>
      </c>
      <c r="I242" s="36">
        <v>42139.811805555553</v>
      </c>
      <c r="J242" s="1" t="s">
        <v>138</v>
      </c>
      <c r="K242" s="37">
        <f t="shared" si="6"/>
        <v>0.10833333332993789</v>
      </c>
      <c r="L242" s="38">
        <f t="shared" si="7"/>
        <v>0.10833333332993789</v>
      </c>
      <c r="M242" s="166">
        <f>NETWORKDAYS.INTL(DATE(YEAR(H242),MONTH(I242),DAY(H242)),DATE(YEAR(I242),MONTH(I242),DAY(I242)),1,LISTAFERIADOS!$B$2:$B$194)</f>
        <v>1</v>
      </c>
      <c r="N242" s="170" t="str">
        <f>CONCATENATE(HOUR(Tabela13[[#This Row],[DATA INICIO]]),":",MINUTE(Tabela13[[#This Row],[DATA INICIO]]))</f>
        <v>16:53</v>
      </c>
      <c r="P242"/>
    </row>
    <row r="243" spans="1:16" ht="25.5" hidden="1" customHeight="1" x14ac:dyDescent="0.25">
      <c r="A243" s="6" t="s">
        <v>278</v>
      </c>
      <c r="B243" s="33" t="s">
        <v>277</v>
      </c>
      <c r="C243" s="34" t="s">
        <v>270</v>
      </c>
      <c r="D243" s="66" t="s">
        <v>1232</v>
      </c>
      <c r="E243" s="66" t="str">
        <f>CONCATENATE(Tabela13[[#This Row],[TRAMITE_SETOR]],"_Atualiz")</f>
        <v>SC_Atualiz</v>
      </c>
      <c r="F243" s="35" t="s">
        <v>913</v>
      </c>
      <c r="G243" s="35"/>
      <c r="H243" s="36">
        <v>42139.811805555553</v>
      </c>
      <c r="I243" s="36">
        <v>42144.68472222222</v>
      </c>
      <c r="J243" s="1" t="s">
        <v>166</v>
      </c>
      <c r="K243" s="37">
        <f t="shared" si="6"/>
        <v>4.8729166666671517</v>
      </c>
      <c r="L243" s="38">
        <f t="shared" si="7"/>
        <v>4.8729166666671517</v>
      </c>
      <c r="M243" s="166">
        <f>NETWORKDAYS.INTL(DATE(YEAR(H243),MONTH(I243),DAY(H243)),DATE(YEAR(I243),MONTH(I243),DAY(I243)),1,LISTAFERIADOS!$B$2:$B$194)</f>
        <v>4</v>
      </c>
      <c r="N243" s="170" t="str">
        <f>CONCATENATE(HOUR(Tabela13[[#This Row],[DATA INICIO]]),":",MINUTE(Tabela13[[#This Row],[DATA INICIO]]))</f>
        <v>19:29</v>
      </c>
      <c r="P243"/>
    </row>
    <row r="244" spans="1:16" ht="25.5" hidden="1" customHeight="1" x14ac:dyDescent="0.25">
      <c r="A244" s="6" t="s">
        <v>278</v>
      </c>
      <c r="B244" s="33" t="s">
        <v>277</v>
      </c>
      <c r="C244" s="34" t="s">
        <v>270</v>
      </c>
      <c r="D244" s="66" t="s">
        <v>1231</v>
      </c>
      <c r="E244" s="66" t="str">
        <f>CONCATENATE(Tabela13[[#This Row],[TRAMITE_SETOR]],"_Atualiz")</f>
        <v>CLC_Atualiz</v>
      </c>
      <c r="F244" s="35" t="s">
        <v>912</v>
      </c>
      <c r="G244" s="35"/>
      <c r="H244" s="36">
        <v>42144.68472222222</v>
      </c>
      <c r="I244" s="36">
        <v>42144.771527777775</v>
      </c>
      <c r="J244" s="1" t="s">
        <v>167</v>
      </c>
      <c r="K244" s="37">
        <f t="shared" si="6"/>
        <v>8.6805555554747116E-2</v>
      </c>
      <c r="L244" s="38">
        <f t="shared" si="7"/>
        <v>8.6805555554747116E-2</v>
      </c>
      <c r="M244" s="166">
        <f>NETWORKDAYS.INTL(DATE(YEAR(H244),MONTH(I244),DAY(H244)),DATE(YEAR(I244),MONTH(I244),DAY(I244)),1,LISTAFERIADOS!$B$2:$B$194)</f>
        <v>1</v>
      </c>
      <c r="N244" s="170" t="str">
        <f>CONCATENATE(HOUR(Tabela13[[#This Row],[DATA INICIO]]),":",MINUTE(Tabela13[[#This Row],[DATA INICIO]]))</f>
        <v>16:26</v>
      </c>
      <c r="P244"/>
    </row>
    <row r="245" spans="1:16" ht="25.5" hidden="1" customHeight="1" x14ac:dyDescent="0.25">
      <c r="A245" s="6" t="s">
        <v>278</v>
      </c>
      <c r="B245" s="33" t="s">
        <v>277</v>
      </c>
      <c r="C245" s="34" t="s">
        <v>270</v>
      </c>
      <c r="D245" s="66" t="s">
        <v>1227</v>
      </c>
      <c r="E245" s="66" t="str">
        <f>CONCATENATE(Tabela13[[#This Row],[TRAMITE_SETOR]],"_Atualiz")</f>
        <v>SECADM_Atualiz</v>
      </c>
      <c r="F245" s="35" t="s">
        <v>908</v>
      </c>
      <c r="G245" s="35"/>
      <c r="H245" s="36">
        <v>42144.771527777775</v>
      </c>
      <c r="I245" s="36">
        <v>42144.857638888891</v>
      </c>
      <c r="J245" s="1" t="s">
        <v>168</v>
      </c>
      <c r="K245" s="37">
        <f t="shared" si="6"/>
        <v>8.6111111115314998E-2</v>
      </c>
      <c r="L245" s="38">
        <f t="shared" si="7"/>
        <v>8.6111111115314998E-2</v>
      </c>
      <c r="M245" s="166">
        <f>NETWORKDAYS.INTL(DATE(YEAR(H245),MONTH(I245),DAY(H245)),DATE(YEAR(I245),MONTH(I245),DAY(I245)),1,LISTAFERIADOS!$B$2:$B$194)</f>
        <v>1</v>
      </c>
      <c r="N245" s="170" t="str">
        <f>CONCATENATE(HOUR(Tabela13[[#This Row],[DATA INICIO]]),":",MINUTE(Tabela13[[#This Row],[DATA INICIO]]))</f>
        <v>18:31</v>
      </c>
      <c r="P245"/>
    </row>
    <row r="246" spans="1:16" ht="25.5" hidden="1" customHeight="1" x14ac:dyDescent="0.25">
      <c r="A246" s="6" t="s">
        <v>278</v>
      </c>
      <c r="B246" s="33" t="s">
        <v>277</v>
      </c>
      <c r="C246" s="34" t="s">
        <v>270</v>
      </c>
      <c r="D246" s="66" t="s">
        <v>1231</v>
      </c>
      <c r="E246" s="66" t="str">
        <f>CONCATENATE(Tabela13[[#This Row],[TRAMITE_SETOR]],"_Atualiz")</f>
        <v>CLC_Atualiz</v>
      </c>
      <c r="F246" s="35" t="s">
        <v>912</v>
      </c>
      <c r="G246" s="35"/>
      <c r="H246" s="36">
        <v>42144.857638888891</v>
      </c>
      <c r="I246" s="36">
        <v>42145.621527777781</v>
      </c>
      <c r="J246" s="1" t="s">
        <v>169</v>
      </c>
      <c r="K246" s="37">
        <f t="shared" si="6"/>
        <v>0.76388888889050577</v>
      </c>
      <c r="L246" s="38">
        <f t="shared" si="7"/>
        <v>0.76388888889050577</v>
      </c>
      <c r="M246" s="166">
        <f>NETWORKDAYS.INTL(DATE(YEAR(H246),MONTH(I246),DAY(H246)),DATE(YEAR(I246),MONTH(I246),DAY(I246)),1,LISTAFERIADOS!$B$2:$B$194)</f>
        <v>2</v>
      </c>
      <c r="N246" s="170" t="str">
        <f>CONCATENATE(HOUR(Tabela13[[#This Row],[DATA INICIO]]),":",MINUTE(Tabela13[[#This Row],[DATA INICIO]]))</f>
        <v>20:35</v>
      </c>
      <c r="P246"/>
    </row>
    <row r="247" spans="1:16" ht="25.5" hidden="1" customHeight="1" x14ac:dyDescent="0.25">
      <c r="A247" s="6" t="s">
        <v>278</v>
      </c>
      <c r="B247" s="33" t="s">
        <v>277</v>
      </c>
      <c r="C247" s="34" t="s">
        <v>270</v>
      </c>
      <c r="D247" s="66" t="s">
        <v>1252</v>
      </c>
      <c r="E247" s="66" t="str">
        <f>CONCATENATE(Tabela13[[#This Row],[TRAMITE_SETOR]],"_Atualiz")</f>
        <v>SLIC_Atualiz</v>
      </c>
      <c r="F247" s="35" t="s">
        <v>928</v>
      </c>
      <c r="G247" s="35"/>
      <c r="H247" s="36">
        <v>42145.621527777781</v>
      </c>
      <c r="I247" s="36">
        <v>42150.731249999997</v>
      </c>
      <c r="J247" s="1" t="s">
        <v>170</v>
      </c>
      <c r="K247" s="37">
        <f t="shared" si="6"/>
        <v>5.1097222222160781</v>
      </c>
      <c r="L247" s="38">
        <f t="shared" si="7"/>
        <v>5.1097222222160781</v>
      </c>
      <c r="M247" s="166">
        <f>NETWORKDAYS.INTL(DATE(YEAR(H247),MONTH(I247),DAY(H247)),DATE(YEAR(I247),MONTH(I247),DAY(I247)),1,LISTAFERIADOS!$B$2:$B$194)</f>
        <v>4</v>
      </c>
      <c r="N247" s="170" t="str">
        <f>CONCATENATE(HOUR(Tabela13[[#This Row],[DATA INICIO]]),":",MINUTE(Tabela13[[#This Row],[DATA INICIO]]))</f>
        <v>14:55</v>
      </c>
      <c r="P247"/>
    </row>
    <row r="248" spans="1:16" ht="25.5" hidden="1" customHeight="1" x14ac:dyDescent="0.25">
      <c r="A248" s="6" t="s">
        <v>278</v>
      </c>
      <c r="B248" s="33" t="s">
        <v>277</v>
      </c>
      <c r="C248" s="34" t="s">
        <v>270</v>
      </c>
      <c r="D248" s="66" t="s">
        <v>1233</v>
      </c>
      <c r="E248" s="66" t="str">
        <f>CONCATENATE(Tabela13[[#This Row],[TRAMITE_SETOR]],"_Atualiz")</f>
        <v>SCON_Atualiz</v>
      </c>
      <c r="F248" s="35" t="s">
        <v>914</v>
      </c>
      <c r="G248" s="35"/>
      <c r="H248" s="36">
        <v>42150.731249999997</v>
      </c>
      <c r="I248" s="36">
        <v>42151.698611111111</v>
      </c>
      <c r="J248" s="1" t="s">
        <v>171</v>
      </c>
      <c r="K248" s="37">
        <f t="shared" si="6"/>
        <v>0.96736111111385981</v>
      </c>
      <c r="L248" s="38">
        <f t="shared" si="7"/>
        <v>0.96736111111385981</v>
      </c>
      <c r="M248" s="166">
        <f>NETWORKDAYS.INTL(DATE(YEAR(H248),MONTH(I248),DAY(H248)),DATE(YEAR(I248),MONTH(I248),DAY(I248)),1,LISTAFERIADOS!$B$2:$B$194)</f>
        <v>2</v>
      </c>
      <c r="N248" s="170" t="str">
        <f>CONCATENATE(HOUR(Tabela13[[#This Row],[DATA INICIO]]),":",MINUTE(Tabela13[[#This Row],[DATA INICIO]]))</f>
        <v>17:33</v>
      </c>
      <c r="P248"/>
    </row>
    <row r="249" spans="1:16" ht="25.5" hidden="1" customHeight="1" x14ac:dyDescent="0.25">
      <c r="A249" s="6" t="s">
        <v>278</v>
      </c>
      <c r="B249" s="33" t="s">
        <v>277</v>
      </c>
      <c r="C249" s="34" t="s">
        <v>270</v>
      </c>
      <c r="D249" s="66" t="s">
        <v>1252</v>
      </c>
      <c r="E249" s="66" t="str">
        <f>CONCATENATE(Tabela13[[#This Row],[TRAMITE_SETOR]],"_Atualiz")</f>
        <v>SLIC_Atualiz</v>
      </c>
      <c r="F249" s="35" t="s">
        <v>928</v>
      </c>
      <c r="G249" s="35"/>
      <c r="H249" s="36">
        <v>42151.698611111111</v>
      </c>
      <c r="I249" s="36">
        <v>42151.77847222222</v>
      </c>
      <c r="J249" s="1" t="s">
        <v>172</v>
      </c>
      <c r="K249" s="37">
        <f t="shared" si="6"/>
        <v>7.9861111109494232E-2</v>
      </c>
      <c r="L249" s="38">
        <f t="shared" si="7"/>
        <v>7.9861111109494232E-2</v>
      </c>
      <c r="M249" s="166">
        <f>NETWORKDAYS.INTL(DATE(YEAR(H249),MONTH(I249),DAY(H249)),DATE(YEAR(I249),MONTH(I249),DAY(I249)),1,LISTAFERIADOS!$B$2:$B$194)</f>
        <v>1</v>
      </c>
      <c r="N249" s="170" t="str">
        <f>CONCATENATE(HOUR(Tabela13[[#This Row],[DATA INICIO]]),":",MINUTE(Tabela13[[#This Row],[DATA INICIO]]))</f>
        <v>16:46</v>
      </c>
      <c r="P249"/>
    </row>
    <row r="250" spans="1:16" ht="25.5" hidden="1" customHeight="1" x14ac:dyDescent="0.25">
      <c r="A250" s="6" t="s">
        <v>278</v>
      </c>
      <c r="B250" s="33" t="s">
        <v>277</v>
      </c>
      <c r="C250" s="34" t="s">
        <v>270</v>
      </c>
      <c r="D250" s="66" t="s">
        <v>1231</v>
      </c>
      <c r="E250" s="66" t="str">
        <f>CONCATENATE(Tabela13[[#This Row],[TRAMITE_SETOR]],"_Atualiz")</f>
        <v>CLC_Atualiz</v>
      </c>
      <c r="F250" s="35" t="s">
        <v>912</v>
      </c>
      <c r="G250" s="35"/>
      <c r="H250" s="36">
        <v>42151.77847222222</v>
      </c>
      <c r="I250" s="36">
        <v>42151.824999999997</v>
      </c>
      <c r="J250" s="1" t="s">
        <v>70</v>
      </c>
      <c r="K250" s="37">
        <f t="shared" si="6"/>
        <v>4.6527777776645962E-2</v>
      </c>
      <c r="L250" s="38">
        <f t="shared" si="7"/>
        <v>4.6527777776645962E-2</v>
      </c>
      <c r="M250" s="166">
        <f>NETWORKDAYS.INTL(DATE(YEAR(H250),MONTH(I250),DAY(H250)),DATE(YEAR(I250),MONTH(I250),DAY(I250)),1,LISTAFERIADOS!$B$2:$B$194)</f>
        <v>1</v>
      </c>
      <c r="N250" s="170" t="str">
        <f>CONCATENATE(HOUR(Tabela13[[#This Row],[DATA INICIO]]),":",MINUTE(Tabela13[[#This Row],[DATA INICIO]]))</f>
        <v>18:41</v>
      </c>
      <c r="P250"/>
    </row>
    <row r="251" spans="1:16" ht="25.5" hidden="1" customHeight="1" x14ac:dyDescent="0.25">
      <c r="A251" s="6" t="s">
        <v>278</v>
      </c>
      <c r="B251" s="33" t="s">
        <v>277</v>
      </c>
      <c r="C251" s="34" t="s">
        <v>270</v>
      </c>
      <c r="D251" s="66" t="s">
        <v>1227</v>
      </c>
      <c r="E251" s="66" t="str">
        <f>CONCATENATE(Tabela13[[#This Row],[TRAMITE_SETOR]],"_Atualiz")</f>
        <v>SECADM_Atualiz</v>
      </c>
      <c r="F251" s="35" t="s">
        <v>908</v>
      </c>
      <c r="G251" s="35"/>
      <c r="H251" s="36">
        <v>42151.824999999997</v>
      </c>
      <c r="I251" s="36">
        <v>42152.802777777775</v>
      </c>
      <c r="J251" s="1" t="s">
        <v>173</v>
      </c>
      <c r="K251" s="37">
        <f t="shared" si="6"/>
        <v>0.97777777777810115</v>
      </c>
      <c r="L251" s="38">
        <f t="shared" si="7"/>
        <v>0.97777777777810115</v>
      </c>
      <c r="M251" s="166">
        <f>NETWORKDAYS.INTL(DATE(YEAR(H251),MONTH(I251),DAY(H251)),DATE(YEAR(I251),MONTH(I251),DAY(I251)),1,LISTAFERIADOS!$B$2:$B$194)</f>
        <v>2</v>
      </c>
      <c r="N251" s="170" t="str">
        <f>CONCATENATE(HOUR(Tabela13[[#This Row],[DATA INICIO]]),":",MINUTE(Tabela13[[#This Row],[DATA INICIO]]))</f>
        <v>19:48</v>
      </c>
      <c r="P251"/>
    </row>
    <row r="252" spans="1:16" ht="25.5" customHeight="1" x14ac:dyDescent="0.25">
      <c r="A252" s="6" t="s">
        <v>278</v>
      </c>
      <c r="B252" s="33" t="s">
        <v>277</v>
      </c>
      <c r="C252" s="34" t="s">
        <v>270</v>
      </c>
      <c r="D252" s="66" t="s">
        <v>1226</v>
      </c>
      <c r="E252" s="66" t="str">
        <f>CONCATENATE(Tabela13[[#This Row],[TRAMITE_SETOR]],"_Atualiz")</f>
        <v>CIP_Atualiz</v>
      </c>
      <c r="F252" s="35" t="s">
        <v>885</v>
      </c>
      <c r="G252" s="90" t="s">
        <v>1127</v>
      </c>
      <c r="H252" s="36">
        <v>42152.802777777775</v>
      </c>
      <c r="I252" s="36">
        <v>42153.430555555555</v>
      </c>
      <c r="J252" s="1" t="s">
        <v>174</v>
      </c>
      <c r="K252" s="37">
        <f t="shared" si="6"/>
        <v>0.62777777777955635</v>
      </c>
      <c r="L252" s="38">
        <f t="shared" si="7"/>
        <v>0.62777777777955635</v>
      </c>
      <c r="M252" s="166">
        <f>NETWORKDAYS.INTL(DATE(YEAR(H252),MONTH(I252),DAY(H252)),DATE(YEAR(I252),MONTH(I252),DAY(I252)),1,LISTAFERIADOS!$B$2:$B$194)</f>
        <v>2</v>
      </c>
      <c r="N252" s="170" t="str">
        <f>CONCATENATE(HOUR(Tabela13[[#This Row],[DATA INICIO]]),":",MINUTE(Tabela13[[#This Row],[DATA INICIO]]))</f>
        <v>19:16</v>
      </c>
      <c r="P252"/>
    </row>
    <row r="253" spans="1:16" ht="25.5" hidden="1" customHeight="1" x14ac:dyDescent="0.25">
      <c r="A253" s="6" t="s">
        <v>278</v>
      </c>
      <c r="B253" s="33" t="s">
        <v>277</v>
      </c>
      <c r="C253" s="34" t="s">
        <v>270</v>
      </c>
      <c r="D253" s="66" t="s">
        <v>1251</v>
      </c>
      <c r="E253" s="66" t="str">
        <f>CONCATENATE(Tabela13[[#This Row],[TRAMITE_SETOR]],"_Atualiz")</f>
        <v>SAPC_Atualiz</v>
      </c>
      <c r="F253" s="35" t="s">
        <v>927</v>
      </c>
      <c r="G253" s="35"/>
      <c r="H253" s="36">
        <v>42153.430555555555</v>
      </c>
      <c r="I253" s="36">
        <v>42153.549305555556</v>
      </c>
      <c r="J253" s="1" t="s">
        <v>175</v>
      </c>
      <c r="K253" s="37">
        <f t="shared" si="6"/>
        <v>0.11875000000145519</v>
      </c>
      <c r="L253" s="38">
        <f t="shared" si="7"/>
        <v>0.11875000000145519</v>
      </c>
      <c r="M253" s="166">
        <f>NETWORKDAYS.INTL(DATE(YEAR(H253),MONTH(I253),DAY(H253)),DATE(YEAR(I253),MONTH(I253),DAY(I253)),1,LISTAFERIADOS!$B$2:$B$194)</f>
        <v>1</v>
      </c>
      <c r="N253" s="170" t="str">
        <f>CONCATENATE(HOUR(Tabela13[[#This Row],[DATA INICIO]]),":",MINUTE(Tabela13[[#This Row],[DATA INICIO]]))</f>
        <v>10:20</v>
      </c>
      <c r="P253"/>
    </row>
    <row r="254" spans="1:16" ht="25.5" hidden="1" customHeight="1" x14ac:dyDescent="0.25">
      <c r="A254" s="6" t="s">
        <v>278</v>
      </c>
      <c r="B254" s="33" t="s">
        <v>277</v>
      </c>
      <c r="C254" s="34" t="s">
        <v>270</v>
      </c>
      <c r="D254" s="66" t="s">
        <v>1252</v>
      </c>
      <c r="E254" s="66" t="str">
        <f>CONCATENATE(Tabela13[[#This Row],[TRAMITE_SETOR]],"_Atualiz")</f>
        <v>SLIC_Atualiz</v>
      </c>
      <c r="F254" s="35" t="s">
        <v>928</v>
      </c>
      <c r="G254" s="35"/>
      <c r="H254" s="36">
        <v>42153.549305555556</v>
      </c>
      <c r="I254" s="36">
        <v>42156.777777777781</v>
      </c>
      <c r="J254" s="1" t="s">
        <v>176</v>
      </c>
      <c r="K254" s="37">
        <f t="shared" si="6"/>
        <v>3.2284722222248092</v>
      </c>
      <c r="L254" s="38">
        <f t="shared" si="7"/>
        <v>3.2284722222248092</v>
      </c>
      <c r="M254" s="166">
        <f>NETWORKDAYS.INTL(DATE(YEAR(H254),MONTH(I254),DAY(H254)),DATE(YEAR(I254),MONTH(I254),DAY(I254)),1,LISTAFERIADOS!$B$2:$B$194)</f>
        <v>-20</v>
      </c>
      <c r="N254" s="170" t="str">
        <f>CONCATENATE(HOUR(Tabela13[[#This Row],[DATA INICIO]]),":",MINUTE(Tabela13[[#This Row],[DATA INICIO]]))</f>
        <v>13:11</v>
      </c>
      <c r="P254"/>
    </row>
    <row r="255" spans="1:16" ht="25.5" hidden="1" customHeight="1" x14ac:dyDescent="0.25">
      <c r="A255" s="6" t="s">
        <v>278</v>
      </c>
      <c r="B255" s="33" t="s">
        <v>277</v>
      </c>
      <c r="C255" s="34" t="s">
        <v>270</v>
      </c>
      <c r="D255" s="66" t="s">
        <v>1231</v>
      </c>
      <c r="E255" s="66" t="str">
        <f>CONCATENATE(Tabela13[[#This Row],[TRAMITE_SETOR]],"_Atualiz")</f>
        <v>CLC_Atualiz</v>
      </c>
      <c r="F255" s="35" t="s">
        <v>912</v>
      </c>
      <c r="G255" s="35"/>
      <c r="H255" s="36">
        <v>42156.777777777781</v>
      </c>
      <c r="I255" s="36">
        <v>42156.847222222219</v>
      </c>
      <c r="J255" s="1" t="s">
        <v>70</v>
      </c>
      <c r="K255" s="37">
        <f t="shared" si="6"/>
        <v>6.9444444437976927E-2</v>
      </c>
      <c r="L255" s="38">
        <f t="shared" si="7"/>
        <v>6.9444444437976927E-2</v>
      </c>
      <c r="M255" s="166">
        <f>NETWORKDAYS.INTL(DATE(YEAR(H255),MONTH(I255),DAY(H255)),DATE(YEAR(I255),MONTH(I255),DAY(I255)),1,LISTAFERIADOS!$B$2:$B$194)</f>
        <v>1</v>
      </c>
      <c r="N255" s="170" t="str">
        <f>CONCATENATE(HOUR(Tabela13[[#This Row],[DATA INICIO]]),":",MINUTE(Tabela13[[#This Row],[DATA INICIO]]))</f>
        <v>18:40</v>
      </c>
      <c r="P255"/>
    </row>
    <row r="256" spans="1:16" ht="25.5" hidden="1" customHeight="1" x14ac:dyDescent="0.25">
      <c r="A256" s="6" t="s">
        <v>278</v>
      </c>
      <c r="B256" s="33" t="s">
        <v>277</v>
      </c>
      <c r="C256" s="34" t="s">
        <v>270</v>
      </c>
      <c r="D256" s="66" t="s">
        <v>1227</v>
      </c>
      <c r="E256" s="66" t="str">
        <f>CONCATENATE(Tabela13[[#This Row],[TRAMITE_SETOR]],"_Atualiz")</f>
        <v>SECADM_Atualiz</v>
      </c>
      <c r="F256" s="35" t="s">
        <v>908</v>
      </c>
      <c r="G256" s="35"/>
      <c r="H256" s="36">
        <v>42156.847222222219</v>
      </c>
      <c r="I256" s="36">
        <v>42158.827777777777</v>
      </c>
      <c r="J256" s="1" t="s">
        <v>173</v>
      </c>
      <c r="K256" s="37">
        <f t="shared" si="6"/>
        <v>1.9805555555576575</v>
      </c>
      <c r="L256" s="38">
        <f t="shared" si="7"/>
        <v>1.9805555555576575</v>
      </c>
      <c r="M256" s="166">
        <f>NETWORKDAYS.INTL(DATE(YEAR(H256),MONTH(I256),DAY(H256)),DATE(YEAR(I256),MONTH(I256),DAY(I256)),1,LISTAFERIADOS!$B$2:$B$194)</f>
        <v>3</v>
      </c>
      <c r="N256" s="170" t="str">
        <f>CONCATENATE(HOUR(Tabela13[[#This Row],[DATA INICIO]]),":",MINUTE(Tabela13[[#This Row],[DATA INICIO]]))</f>
        <v>20:20</v>
      </c>
      <c r="P256"/>
    </row>
    <row r="257" spans="1:16" ht="25.5" hidden="1" customHeight="1" x14ac:dyDescent="0.25">
      <c r="A257" s="6" t="s">
        <v>278</v>
      </c>
      <c r="B257" s="33" t="s">
        <v>277</v>
      </c>
      <c r="C257" s="34" t="s">
        <v>270</v>
      </c>
      <c r="D257" s="66" t="s">
        <v>1234</v>
      </c>
      <c r="E257" s="66" t="str">
        <f>CONCATENATE(Tabela13[[#This Row],[TRAMITE_SETOR]],"_Atualiz")</f>
        <v>CPL_Atualiz</v>
      </c>
      <c r="F257" s="35" t="s">
        <v>915</v>
      </c>
      <c r="G257" s="35"/>
      <c r="H257" s="36">
        <v>42158.827777777777</v>
      </c>
      <c r="I257" s="36">
        <v>42160.645833333336</v>
      </c>
      <c r="J257" s="1" t="s">
        <v>131</v>
      </c>
      <c r="K257" s="37">
        <f t="shared" si="6"/>
        <v>1.8180555555591127</v>
      </c>
      <c r="L257" s="38">
        <f t="shared" si="7"/>
        <v>1.8180555555591127</v>
      </c>
      <c r="M257" s="166">
        <f>NETWORKDAYS.INTL(DATE(YEAR(H257),MONTH(I257),DAY(H257)),DATE(YEAR(I257),MONTH(I257),DAY(I257)),1,LISTAFERIADOS!$B$2:$B$194)</f>
        <v>2</v>
      </c>
      <c r="N257" s="170" t="str">
        <f>CONCATENATE(HOUR(Tabela13[[#This Row],[DATA INICIO]]),":",MINUTE(Tabela13[[#This Row],[DATA INICIO]]))</f>
        <v>19:52</v>
      </c>
      <c r="P257"/>
    </row>
    <row r="258" spans="1:16" ht="25.5" hidden="1" customHeight="1" x14ac:dyDescent="0.25">
      <c r="A258" s="6" t="s">
        <v>278</v>
      </c>
      <c r="B258" s="33" t="s">
        <v>277</v>
      </c>
      <c r="C258" s="34" t="s">
        <v>270</v>
      </c>
      <c r="D258" s="66" t="s">
        <v>1235</v>
      </c>
      <c r="E258" s="66" t="str">
        <f>CONCATENATE(Tabela13[[#This Row],[TRAMITE_SETOR]],"_Atualiz")</f>
        <v>ASSDG_Atualiz</v>
      </c>
      <c r="F258" s="35" t="s">
        <v>916</v>
      </c>
      <c r="G258" s="35"/>
      <c r="H258" s="36">
        <v>42160.645833333336</v>
      </c>
      <c r="I258" s="36">
        <v>42167.644444444442</v>
      </c>
      <c r="J258" s="1" t="s">
        <v>177</v>
      </c>
      <c r="K258" s="37">
        <f t="shared" si="6"/>
        <v>6.9986111111065838</v>
      </c>
      <c r="L258" s="38">
        <f t="shared" si="7"/>
        <v>6.9986111111065838</v>
      </c>
      <c r="M258" s="166">
        <f>NETWORKDAYS.INTL(DATE(YEAR(H258),MONTH(I258),DAY(H258)),DATE(YEAR(I258),MONTH(I258),DAY(I258)),1,LISTAFERIADOS!$B$2:$B$194)</f>
        <v>6</v>
      </c>
      <c r="N258" s="170" t="str">
        <f>CONCATENATE(HOUR(Tabela13[[#This Row],[DATA INICIO]]),":",MINUTE(Tabela13[[#This Row],[DATA INICIO]]))</f>
        <v>15:30</v>
      </c>
      <c r="P258"/>
    </row>
    <row r="259" spans="1:16" ht="25.5" hidden="1" customHeight="1" x14ac:dyDescent="0.25">
      <c r="A259" s="6" t="s">
        <v>278</v>
      </c>
      <c r="B259" s="33" t="s">
        <v>277</v>
      </c>
      <c r="C259" s="34" t="s">
        <v>270</v>
      </c>
      <c r="D259" s="66" t="s">
        <v>1224</v>
      </c>
      <c r="E259" s="66" t="str">
        <f>CONCATENATE(Tabela13[[#This Row],[TRAMITE_SETOR]],"_Atualiz")</f>
        <v>DG_Atualiz</v>
      </c>
      <c r="F259" s="35" t="s">
        <v>906</v>
      </c>
      <c r="G259" s="35"/>
      <c r="H259" s="36">
        <v>42167.644444444442</v>
      </c>
      <c r="I259" s="36">
        <v>42167.7</v>
      </c>
      <c r="J259" s="1" t="s">
        <v>56</v>
      </c>
      <c r="K259" s="37">
        <f t="shared" ref="K259:K322" si="8">IF(OR(H259="-",I259="-"),0,I259-H259)</f>
        <v>5.5555555554747116E-2</v>
      </c>
      <c r="L259" s="38">
        <f t="shared" ref="L259:L322" si="9">K259</f>
        <v>5.5555555554747116E-2</v>
      </c>
      <c r="M259" s="166">
        <f>NETWORKDAYS.INTL(DATE(YEAR(H259),MONTH(I259),DAY(H259)),DATE(YEAR(I259),MONTH(I259),DAY(I259)),1,LISTAFERIADOS!$B$2:$B$194)</f>
        <v>1</v>
      </c>
      <c r="N259" s="170" t="str">
        <f>CONCATENATE(HOUR(Tabela13[[#This Row],[DATA INICIO]]),":",MINUTE(Tabela13[[#This Row],[DATA INICIO]]))</f>
        <v>15:28</v>
      </c>
      <c r="P259"/>
    </row>
    <row r="260" spans="1:16" ht="25.5" hidden="1" customHeight="1" x14ac:dyDescent="0.25">
      <c r="A260" s="6" t="s">
        <v>278</v>
      </c>
      <c r="B260" s="33" t="s">
        <v>277</v>
      </c>
      <c r="C260" s="34" t="s">
        <v>270</v>
      </c>
      <c r="D260" s="66" t="s">
        <v>1252</v>
      </c>
      <c r="E260" s="66" t="str">
        <f>CONCATENATE(Tabela13[[#This Row],[TRAMITE_SETOR]],"_Atualiz")</f>
        <v>SLIC_Atualiz</v>
      </c>
      <c r="F260" s="35" t="s">
        <v>928</v>
      </c>
      <c r="G260" s="35"/>
      <c r="H260" s="36">
        <v>42167.7</v>
      </c>
      <c r="I260" s="36">
        <v>42172.623611111114</v>
      </c>
      <c r="J260" s="1" t="s">
        <v>178</v>
      </c>
      <c r="K260" s="37">
        <f t="shared" si="8"/>
        <v>4.9236111111167702</v>
      </c>
      <c r="L260" s="38">
        <f t="shared" si="9"/>
        <v>4.9236111111167702</v>
      </c>
      <c r="M260" s="166">
        <f>NETWORKDAYS.INTL(DATE(YEAR(H260),MONTH(I260),DAY(H260)),DATE(YEAR(I260),MONTH(I260),DAY(I260)),1,LISTAFERIADOS!$B$2:$B$194)</f>
        <v>4</v>
      </c>
      <c r="N260" s="170" t="str">
        <f>CONCATENATE(HOUR(Tabela13[[#This Row],[DATA INICIO]]),":",MINUTE(Tabela13[[#This Row],[DATA INICIO]]))</f>
        <v>16:48</v>
      </c>
      <c r="P260"/>
    </row>
    <row r="261" spans="1:16" ht="25.5" hidden="1" customHeight="1" x14ac:dyDescent="0.25">
      <c r="A261" s="6" t="s">
        <v>278</v>
      </c>
      <c r="B261" s="33" t="s">
        <v>277</v>
      </c>
      <c r="C261" s="34" t="s">
        <v>270</v>
      </c>
      <c r="D261" s="66" t="s">
        <v>1234</v>
      </c>
      <c r="E261" s="66" t="str">
        <f>CONCATENATE(Tabela13[[#This Row],[TRAMITE_SETOR]],"_Atualiz")</f>
        <v>CPL_Atualiz</v>
      </c>
      <c r="F261" s="35" t="s">
        <v>915</v>
      </c>
      <c r="G261" s="35"/>
      <c r="H261" s="36">
        <v>42172.623611111114</v>
      </c>
      <c r="I261" s="36">
        <v>42172.763888888891</v>
      </c>
      <c r="J261" s="1" t="s">
        <v>179</v>
      </c>
      <c r="K261" s="37">
        <f t="shared" si="8"/>
        <v>0.14027777777664596</v>
      </c>
      <c r="L261" s="38">
        <f t="shared" si="9"/>
        <v>0.14027777777664596</v>
      </c>
      <c r="M261" s="166">
        <f>NETWORKDAYS.INTL(DATE(YEAR(H261),MONTH(I261),DAY(H261)),DATE(YEAR(I261),MONTH(I261),DAY(I261)),1,LISTAFERIADOS!$B$2:$B$194)</f>
        <v>1</v>
      </c>
      <c r="N261" s="170" t="str">
        <f>CONCATENATE(HOUR(Tabela13[[#This Row],[DATA INICIO]]),":",MINUTE(Tabela13[[#This Row],[DATA INICIO]]))</f>
        <v>14:58</v>
      </c>
      <c r="P261"/>
    </row>
    <row r="262" spans="1:16" ht="25.5" hidden="1" customHeight="1" x14ac:dyDescent="0.25">
      <c r="A262" s="6" t="s">
        <v>278</v>
      </c>
      <c r="B262" s="33" t="s">
        <v>277</v>
      </c>
      <c r="C262" s="34" t="s">
        <v>270</v>
      </c>
      <c r="D262" s="66" t="s">
        <v>1252</v>
      </c>
      <c r="E262" s="66" t="str">
        <f>CONCATENATE(Tabela13[[#This Row],[TRAMITE_SETOR]],"_Atualiz")</f>
        <v>SLIC_Atualiz</v>
      </c>
      <c r="F262" s="35" t="s">
        <v>928</v>
      </c>
      <c r="G262" s="35"/>
      <c r="H262" s="36">
        <v>42172.763888888891</v>
      </c>
      <c r="I262" s="36">
        <v>42173.643750000003</v>
      </c>
      <c r="J262" s="1" t="s">
        <v>180</v>
      </c>
      <c r="K262" s="37">
        <f t="shared" si="8"/>
        <v>0.87986111111240461</v>
      </c>
      <c r="L262" s="38">
        <f t="shared" si="9"/>
        <v>0.87986111111240461</v>
      </c>
      <c r="M262" s="166">
        <f>NETWORKDAYS.INTL(DATE(YEAR(H262),MONTH(I262),DAY(H262)),DATE(YEAR(I262),MONTH(I262),DAY(I262)),1,LISTAFERIADOS!$B$2:$B$194)</f>
        <v>2</v>
      </c>
      <c r="N262" s="170" t="str">
        <f>CONCATENATE(HOUR(Tabela13[[#This Row],[DATA INICIO]]),":",MINUTE(Tabela13[[#This Row],[DATA INICIO]]))</f>
        <v>18:20</v>
      </c>
      <c r="P262"/>
    </row>
    <row r="263" spans="1:16" ht="25.5" hidden="1" customHeight="1" x14ac:dyDescent="0.25">
      <c r="A263" s="6" t="s">
        <v>278</v>
      </c>
      <c r="B263" s="33" t="s">
        <v>277</v>
      </c>
      <c r="C263" s="34" t="s">
        <v>270</v>
      </c>
      <c r="D263" s="66" t="s">
        <v>1234</v>
      </c>
      <c r="E263" s="66" t="str">
        <f>CONCATENATE(Tabela13[[#This Row],[TRAMITE_SETOR]],"_Atualiz")</f>
        <v>CPL_Atualiz</v>
      </c>
      <c r="F263" s="35" t="s">
        <v>915</v>
      </c>
      <c r="G263" s="35"/>
      <c r="H263" s="36">
        <v>42173.643750000003</v>
      </c>
      <c r="I263" s="36">
        <v>42179.638194444444</v>
      </c>
      <c r="J263" s="1" t="s">
        <v>181</v>
      </c>
      <c r="K263" s="37">
        <f t="shared" si="8"/>
        <v>5.9944444444408873</v>
      </c>
      <c r="L263" s="38">
        <f t="shared" si="9"/>
        <v>5.9944444444408873</v>
      </c>
      <c r="M263" s="166">
        <f>NETWORKDAYS.INTL(DATE(YEAR(H263),MONTH(I263),DAY(H263)),DATE(YEAR(I263),MONTH(I263),DAY(I263)),1,LISTAFERIADOS!$B$2:$B$194)</f>
        <v>5</v>
      </c>
      <c r="N263" s="170" t="str">
        <f>CONCATENATE(HOUR(Tabela13[[#This Row],[DATA INICIO]]),":",MINUTE(Tabela13[[#This Row],[DATA INICIO]]))</f>
        <v>15:27</v>
      </c>
      <c r="P263"/>
    </row>
    <row r="264" spans="1:16" ht="25.5" customHeight="1" x14ac:dyDescent="0.25">
      <c r="A264" s="6" t="s">
        <v>278</v>
      </c>
      <c r="B264" s="33" t="s">
        <v>277</v>
      </c>
      <c r="C264" s="34" t="s">
        <v>270</v>
      </c>
      <c r="D264" s="66" t="s">
        <v>1226</v>
      </c>
      <c r="E264" s="66" t="str">
        <f>CONCATENATE(Tabela13[[#This Row],[TRAMITE_SETOR]],"_Atualiz")</f>
        <v>CIP_Atualiz</v>
      </c>
      <c r="F264" s="35" t="s">
        <v>885</v>
      </c>
      <c r="G264" s="90" t="s">
        <v>1127</v>
      </c>
      <c r="H264" s="36">
        <v>42179.638194444444</v>
      </c>
      <c r="I264" s="36">
        <v>42180.6875</v>
      </c>
      <c r="J264" s="1" t="s">
        <v>182</v>
      </c>
      <c r="K264" s="37">
        <f t="shared" si="8"/>
        <v>1.0493055555562023</v>
      </c>
      <c r="L264" s="38">
        <f t="shared" si="9"/>
        <v>1.0493055555562023</v>
      </c>
      <c r="M264" s="166">
        <f>NETWORKDAYS.INTL(DATE(YEAR(H264),MONTH(I264),DAY(H264)),DATE(YEAR(I264),MONTH(I264),DAY(I264)),1,LISTAFERIADOS!$B$2:$B$194)</f>
        <v>2</v>
      </c>
      <c r="N264" s="170" t="str">
        <f>CONCATENATE(HOUR(Tabela13[[#This Row],[DATA INICIO]]),":",MINUTE(Tabela13[[#This Row],[DATA INICIO]]))</f>
        <v>15:19</v>
      </c>
      <c r="P264"/>
    </row>
    <row r="265" spans="1:16" ht="25.5" hidden="1" customHeight="1" x14ac:dyDescent="0.25">
      <c r="A265" s="6" t="s">
        <v>278</v>
      </c>
      <c r="B265" s="33" t="s">
        <v>277</v>
      </c>
      <c r="C265" s="34" t="s">
        <v>270</v>
      </c>
      <c r="D265" s="66" t="s">
        <v>1251</v>
      </c>
      <c r="E265" s="66" t="str">
        <f>CONCATENATE(Tabela13[[#This Row],[TRAMITE_SETOR]],"_Atualiz")</f>
        <v>SAPC_Atualiz</v>
      </c>
      <c r="F265" s="35" t="s">
        <v>927</v>
      </c>
      <c r="G265" s="35"/>
      <c r="H265" s="36">
        <v>42180.6875</v>
      </c>
      <c r="I265" s="36">
        <v>42180.790972222225</v>
      </c>
      <c r="J265" s="1" t="s">
        <v>183</v>
      </c>
      <c r="K265" s="37">
        <f t="shared" si="8"/>
        <v>0.10347222222480923</v>
      </c>
      <c r="L265" s="38">
        <f t="shared" si="9"/>
        <v>0.10347222222480923</v>
      </c>
      <c r="M265" s="166">
        <f>NETWORKDAYS.INTL(DATE(YEAR(H265),MONTH(I265),DAY(H265)),DATE(YEAR(I265),MONTH(I265),DAY(I265)),1,LISTAFERIADOS!$B$2:$B$194)</f>
        <v>1</v>
      </c>
      <c r="N265" s="170" t="str">
        <f>CONCATENATE(HOUR(Tabela13[[#This Row],[DATA INICIO]]),":",MINUTE(Tabela13[[#This Row],[DATA INICIO]]))</f>
        <v>16:30</v>
      </c>
      <c r="P265"/>
    </row>
    <row r="266" spans="1:16" ht="25.5" hidden="1" customHeight="1" x14ac:dyDescent="0.25">
      <c r="A266" s="6" t="s">
        <v>278</v>
      </c>
      <c r="B266" s="33" t="s">
        <v>277</v>
      </c>
      <c r="C266" s="34" t="s">
        <v>270</v>
      </c>
      <c r="D266" s="66" t="s">
        <v>1234</v>
      </c>
      <c r="E266" s="66" t="str">
        <f>CONCATENATE(Tabela13[[#This Row],[TRAMITE_SETOR]],"_Atualiz")</f>
        <v>CPL_Atualiz</v>
      </c>
      <c r="F266" s="35" t="s">
        <v>915</v>
      </c>
      <c r="G266" s="35"/>
      <c r="H266" s="36">
        <v>42180.790972222225</v>
      </c>
      <c r="I266" s="36">
        <v>42180.801388888889</v>
      </c>
      <c r="J266" s="1" t="s">
        <v>184</v>
      </c>
      <c r="K266" s="37">
        <f t="shared" si="8"/>
        <v>1.0416666664241347E-2</v>
      </c>
      <c r="L266" s="38">
        <f t="shared" si="9"/>
        <v>1.0416666664241347E-2</v>
      </c>
      <c r="M266" s="166">
        <f>NETWORKDAYS.INTL(DATE(YEAR(H266),MONTH(I266),DAY(H266)),DATE(YEAR(I266),MONTH(I266),DAY(I266)),1,LISTAFERIADOS!$B$2:$B$194)</f>
        <v>1</v>
      </c>
      <c r="N266" s="170" t="str">
        <f>CONCATENATE(HOUR(Tabela13[[#This Row],[DATA INICIO]]),":",MINUTE(Tabela13[[#This Row],[DATA INICIO]]))</f>
        <v>18:59</v>
      </c>
      <c r="P266"/>
    </row>
    <row r="267" spans="1:16" ht="25.5" hidden="1" customHeight="1" x14ac:dyDescent="0.25">
      <c r="A267" s="6" t="s">
        <v>278</v>
      </c>
      <c r="B267" s="33" t="s">
        <v>277</v>
      </c>
      <c r="C267" s="34" t="s">
        <v>270</v>
      </c>
      <c r="D267" s="66" t="s">
        <v>1251</v>
      </c>
      <c r="E267" s="66" t="str">
        <f>CONCATENATE(Tabela13[[#This Row],[TRAMITE_SETOR]],"_Atualiz")</f>
        <v>SAPC_Atualiz</v>
      </c>
      <c r="F267" s="35" t="s">
        <v>927</v>
      </c>
      <c r="G267" s="35"/>
      <c r="H267" s="36">
        <v>42180.801388888889</v>
      </c>
      <c r="I267" s="36">
        <v>42181.57916666667</v>
      </c>
      <c r="J267" s="1" t="s">
        <v>185</v>
      </c>
      <c r="K267" s="37">
        <f t="shared" si="8"/>
        <v>0.77777777778101154</v>
      </c>
      <c r="L267" s="38">
        <f t="shared" si="9"/>
        <v>0.77777777778101154</v>
      </c>
      <c r="M267" s="166">
        <f>NETWORKDAYS.INTL(DATE(YEAR(H267),MONTH(I267),DAY(H267)),DATE(YEAR(I267),MONTH(I267),DAY(I267)),1,LISTAFERIADOS!$B$2:$B$194)</f>
        <v>2</v>
      </c>
      <c r="N267" s="170" t="str">
        <f>CONCATENATE(HOUR(Tabela13[[#This Row],[DATA INICIO]]),":",MINUTE(Tabela13[[#This Row],[DATA INICIO]]))</f>
        <v>19:14</v>
      </c>
      <c r="P267"/>
    </row>
    <row r="268" spans="1:16" ht="25.5" customHeight="1" x14ac:dyDescent="0.25">
      <c r="A268" s="6" t="s">
        <v>278</v>
      </c>
      <c r="B268" s="33" t="s">
        <v>277</v>
      </c>
      <c r="C268" s="34" t="s">
        <v>270</v>
      </c>
      <c r="D268" s="66" t="s">
        <v>1226</v>
      </c>
      <c r="E268" s="66" t="str">
        <f>CONCATENATE(Tabela13[[#This Row],[TRAMITE_SETOR]],"_Atualiz")</f>
        <v>CIP_Atualiz</v>
      </c>
      <c r="F268" s="35" t="s">
        <v>885</v>
      </c>
      <c r="G268" s="90" t="s">
        <v>1127</v>
      </c>
      <c r="H268" s="36">
        <v>42181.57916666667</v>
      </c>
      <c r="I268" s="36">
        <v>42181.599999999999</v>
      </c>
      <c r="J268" s="1" t="s">
        <v>186</v>
      </c>
      <c r="K268" s="37">
        <f t="shared" si="8"/>
        <v>2.0833333328482695E-2</v>
      </c>
      <c r="L268" s="38">
        <f t="shared" si="9"/>
        <v>2.0833333328482695E-2</v>
      </c>
      <c r="M268" s="166">
        <f>NETWORKDAYS.INTL(DATE(YEAR(H268),MONTH(I268),DAY(H268)),DATE(YEAR(I268),MONTH(I268),DAY(I268)),1,LISTAFERIADOS!$B$2:$B$194)</f>
        <v>1</v>
      </c>
      <c r="N268" s="170" t="str">
        <f>CONCATENATE(HOUR(Tabela13[[#This Row],[DATA INICIO]]),":",MINUTE(Tabela13[[#This Row],[DATA INICIO]]))</f>
        <v>13:54</v>
      </c>
      <c r="P268"/>
    </row>
    <row r="269" spans="1:16" ht="25.5" hidden="1" customHeight="1" x14ac:dyDescent="0.25">
      <c r="A269" s="6" t="s">
        <v>278</v>
      </c>
      <c r="B269" s="33" t="s">
        <v>277</v>
      </c>
      <c r="C269" s="34" t="s">
        <v>270</v>
      </c>
      <c r="D269" s="66" t="s">
        <v>1234</v>
      </c>
      <c r="E269" s="66" t="str">
        <f>CONCATENATE(Tabela13[[#This Row],[TRAMITE_SETOR]],"_Atualiz")</f>
        <v>CPL_Atualiz</v>
      </c>
      <c r="F269" s="35" t="s">
        <v>915</v>
      </c>
      <c r="G269" s="35"/>
      <c r="H269" s="36">
        <v>42181.599999999999</v>
      </c>
      <c r="I269" s="36">
        <v>42181.606249999997</v>
      </c>
      <c r="J269" s="1" t="s">
        <v>187</v>
      </c>
      <c r="K269" s="37">
        <f t="shared" si="8"/>
        <v>6.2499999985448085E-3</v>
      </c>
      <c r="L269" s="38">
        <f t="shared" si="9"/>
        <v>6.2499999985448085E-3</v>
      </c>
      <c r="M269" s="166">
        <f>NETWORKDAYS.INTL(DATE(YEAR(H269),MONTH(I269),DAY(H269)),DATE(YEAR(I269),MONTH(I269),DAY(I269)),1,LISTAFERIADOS!$B$2:$B$194)</f>
        <v>1</v>
      </c>
      <c r="N269" s="170" t="str">
        <f>CONCATENATE(HOUR(Tabela13[[#This Row],[DATA INICIO]]),":",MINUTE(Tabela13[[#This Row],[DATA INICIO]]))</f>
        <v>14:24</v>
      </c>
      <c r="P269"/>
    </row>
    <row r="270" spans="1:16" ht="25.5" hidden="1" customHeight="1" x14ac:dyDescent="0.25">
      <c r="A270" s="6" t="s">
        <v>278</v>
      </c>
      <c r="B270" s="33" t="s">
        <v>277</v>
      </c>
      <c r="C270" s="34" t="s">
        <v>270</v>
      </c>
      <c r="D270" s="66" t="s">
        <v>1252</v>
      </c>
      <c r="E270" s="66" t="str">
        <f>CONCATENATE(Tabela13[[#This Row],[TRAMITE_SETOR]],"_Atualiz")</f>
        <v>SLIC_Atualiz</v>
      </c>
      <c r="F270" s="35" t="s">
        <v>928</v>
      </c>
      <c r="G270" s="35"/>
      <c r="H270" s="36">
        <v>42181.606249999997</v>
      </c>
      <c r="I270" s="36">
        <v>42185.404166666667</v>
      </c>
      <c r="J270" s="1" t="s">
        <v>188</v>
      </c>
      <c r="K270" s="37">
        <f t="shared" si="8"/>
        <v>3.7979166666700621</v>
      </c>
      <c r="L270" s="38">
        <f t="shared" si="9"/>
        <v>3.7979166666700621</v>
      </c>
      <c r="M270" s="166">
        <f>NETWORKDAYS.INTL(DATE(YEAR(H270),MONTH(I270),DAY(H270)),DATE(YEAR(I270),MONTH(I270),DAY(I270)),1,LISTAFERIADOS!$B$2:$B$194)</f>
        <v>3</v>
      </c>
      <c r="N270" s="170" t="str">
        <f>CONCATENATE(HOUR(Tabela13[[#This Row],[DATA INICIO]]),":",MINUTE(Tabela13[[#This Row],[DATA INICIO]]))</f>
        <v>14:33</v>
      </c>
      <c r="P270"/>
    </row>
    <row r="271" spans="1:16" ht="25.5" hidden="1" customHeight="1" x14ac:dyDescent="0.25">
      <c r="A271" s="6" t="s">
        <v>278</v>
      </c>
      <c r="B271" s="33" t="s">
        <v>277</v>
      </c>
      <c r="C271" s="34" t="s">
        <v>270</v>
      </c>
      <c r="D271" s="66" t="s">
        <v>1234</v>
      </c>
      <c r="E271" s="66" t="str">
        <f>CONCATENATE(Tabela13[[#This Row],[TRAMITE_SETOR]],"_Atualiz")</f>
        <v>CPL_Atualiz</v>
      </c>
      <c r="F271" s="35" t="s">
        <v>915</v>
      </c>
      <c r="G271" s="35"/>
      <c r="H271" s="36">
        <v>42185.404166666667</v>
      </c>
      <c r="I271" s="36">
        <v>42185.672222222223</v>
      </c>
      <c r="J271" s="1" t="s">
        <v>189</v>
      </c>
      <c r="K271" s="37">
        <f t="shared" si="8"/>
        <v>0.26805555555620231</v>
      </c>
      <c r="L271" s="38">
        <f t="shared" si="9"/>
        <v>0.26805555555620231</v>
      </c>
      <c r="M271" s="166">
        <f>NETWORKDAYS.INTL(DATE(YEAR(H271),MONTH(I271),DAY(H271)),DATE(YEAR(I271),MONTH(I271),DAY(I271)),1,LISTAFERIADOS!$B$2:$B$194)</f>
        <v>1</v>
      </c>
      <c r="N271" s="170" t="str">
        <f>CONCATENATE(HOUR(Tabela13[[#This Row],[DATA INICIO]]),":",MINUTE(Tabela13[[#This Row],[DATA INICIO]]))</f>
        <v>9:42</v>
      </c>
      <c r="P271"/>
    </row>
    <row r="272" spans="1:16" ht="25.5" customHeight="1" x14ac:dyDescent="0.25">
      <c r="A272" s="6" t="s">
        <v>278</v>
      </c>
      <c r="B272" s="33" t="s">
        <v>277</v>
      </c>
      <c r="C272" s="34" t="s">
        <v>270</v>
      </c>
      <c r="D272" s="66" t="s">
        <v>1226</v>
      </c>
      <c r="E272" s="66" t="str">
        <f>CONCATENATE(Tabela13[[#This Row],[TRAMITE_SETOR]],"_Atualiz")</f>
        <v>CIP_Atualiz</v>
      </c>
      <c r="F272" s="35" t="s">
        <v>885</v>
      </c>
      <c r="G272" s="90" t="s">
        <v>1127</v>
      </c>
      <c r="H272" s="36">
        <v>42185.672222222223</v>
      </c>
      <c r="I272" s="36">
        <v>42186.623611111114</v>
      </c>
      <c r="J272" s="1" t="s">
        <v>190</v>
      </c>
      <c r="K272" s="37">
        <f t="shared" si="8"/>
        <v>0.95138888889050577</v>
      </c>
      <c r="L272" s="38">
        <f t="shared" si="9"/>
        <v>0.95138888889050577</v>
      </c>
      <c r="M272" s="166">
        <f>NETWORKDAYS.INTL(DATE(YEAR(H272),MONTH(I272),DAY(H272)),DATE(YEAR(I272),MONTH(I272),DAY(I272)),1,LISTAFERIADOS!$B$2:$B$194)</f>
        <v>-22</v>
      </c>
      <c r="N272" s="170" t="str">
        <f>CONCATENATE(HOUR(Tabela13[[#This Row],[DATA INICIO]]),":",MINUTE(Tabela13[[#This Row],[DATA INICIO]]))</f>
        <v>16:8</v>
      </c>
      <c r="P272"/>
    </row>
    <row r="273" spans="1:16" ht="25.5" hidden="1" customHeight="1" x14ac:dyDescent="0.25">
      <c r="A273" s="6" t="s">
        <v>278</v>
      </c>
      <c r="B273" s="33" t="s">
        <v>277</v>
      </c>
      <c r="C273" s="34" t="s">
        <v>270</v>
      </c>
      <c r="D273" s="66" t="s">
        <v>1251</v>
      </c>
      <c r="E273" s="66" t="str">
        <f>CONCATENATE(Tabela13[[#This Row],[TRAMITE_SETOR]],"_Atualiz")</f>
        <v>SAPC_Atualiz</v>
      </c>
      <c r="F273" s="35" t="s">
        <v>927</v>
      </c>
      <c r="G273" s="35"/>
      <c r="H273" s="36">
        <v>42186.623611111114</v>
      </c>
      <c r="I273" s="36">
        <v>42195.722916666666</v>
      </c>
      <c r="J273" s="1" t="s">
        <v>191</v>
      </c>
      <c r="K273" s="37">
        <f t="shared" si="8"/>
        <v>9.0993055555518367</v>
      </c>
      <c r="L273" s="38">
        <f t="shared" si="9"/>
        <v>9.0993055555518367</v>
      </c>
      <c r="M273" s="166">
        <f>NETWORKDAYS.INTL(DATE(YEAR(H273),MONTH(I273),DAY(H273)),DATE(YEAR(I273),MONTH(I273),DAY(I273)),1,LISTAFERIADOS!$B$2:$B$194)</f>
        <v>8</v>
      </c>
      <c r="N273" s="170" t="str">
        <f>CONCATENATE(HOUR(Tabela13[[#This Row],[DATA INICIO]]),":",MINUTE(Tabela13[[#This Row],[DATA INICIO]]))</f>
        <v>14:58</v>
      </c>
      <c r="P273"/>
    </row>
    <row r="274" spans="1:16" ht="25.5" customHeight="1" x14ac:dyDescent="0.25">
      <c r="A274" s="6" t="s">
        <v>278</v>
      </c>
      <c r="B274" s="33" t="s">
        <v>277</v>
      </c>
      <c r="C274" s="34" t="s">
        <v>270</v>
      </c>
      <c r="D274" s="66" t="s">
        <v>1226</v>
      </c>
      <c r="E274" s="66" t="str">
        <f>CONCATENATE(Tabela13[[#This Row],[TRAMITE_SETOR]],"_Atualiz")</f>
        <v>CIP_Atualiz</v>
      </c>
      <c r="F274" s="35" t="s">
        <v>885</v>
      </c>
      <c r="G274" s="90" t="s">
        <v>1127</v>
      </c>
      <c r="H274" s="36">
        <v>42195.722916666666</v>
      </c>
      <c r="I274" s="36">
        <v>42198.70416666667</v>
      </c>
      <c r="J274" s="1" t="s">
        <v>192</v>
      </c>
      <c r="K274" s="37">
        <f t="shared" si="8"/>
        <v>2.9812500000043656</v>
      </c>
      <c r="L274" s="38">
        <f t="shared" si="9"/>
        <v>2.9812500000043656</v>
      </c>
      <c r="M274" s="166">
        <f>NETWORKDAYS.INTL(DATE(YEAR(H274),MONTH(I274),DAY(H274)),DATE(YEAR(I274),MONTH(I274),DAY(I274)),1,LISTAFERIADOS!$B$2:$B$194)</f>
        <v>2</v>
      </c>
      <c r="N274" s="170" t="str">
        <f>CONCATENATE(HOUR(Tabela13[[#This Row],[DATA INICIO]]),":",MINUTE(Tabela13[[#This Row],[DATA INICIO]]))</f>
        <v>17:21</v>
      </c>
      <c r="P274"/>
    </row>
    <row r="275" spans="1:16" ht="25.5" hidden="1" customHeight="1" x14ac:dyDescent="0.25">
      <c r="A275" s="6" t="s">
        <v>278</v>
      </c>
      <c r="B275" s="33" t="s">
        <v>277</v>
      </c>
      <c r="C275" s="34" t="s">
        <v>270</v>
      </c>
      <c r="D275" s="66" t="s">
        <v>1251</v>
      </c>
      <c r="E275" s="66" t="str">
        <f>CONCATENATE(Tabela13[[#This Row],[TRAMITE_SETOR]],"_Atualiz")</f>
        <v>SAPC_Atualiz</v>
      </c>
      <c r="F275" s="35" t="s">
        <v>927</v>
      </c>
      <c r="G275" s="35"/>
      <c r="H275" s="36">
        <v>42198.70416666667</v>
      </c>
      <c r="I275" s="36">
        <v>42199.624305555553</v>
      </c>
      <c r="J275" s="1" t="s">
        <v>193</v>
      </c>
      <c r="K275" s="37">
        <f t="shared" si="8"/>
        <v>0.92013888888322981</v>
      </c>
      <c r="L275" s="38">
        <f t="shared" si="9"/>
        <v>0.92013888888322981</v>
      </c>
      <c r="M275" s="166">
        <f>NETWORKDAYS.INTL(DATE(YEAR(H275),MONTH(I275),DAY(H275)),DATE(YEAR(I275),MONTH(I275),DAY(I275)),1,LISTAFERIADOS!$B$2:$B$194)</f>
        <v>2</v>
      </c>
      <c r="N275" s="170" t="str">
        <f>CONCATENATE(HOUR(Tabela13[[#This Row],[DATA INICIO]]),":",MINUTE(Tabela13[[#This Row],[DATA INICIO]]))</f>
        <v>16:54</v>
      </c>
      <c r="P275"/>
    </row>
    <row r="276" spans="1:16" ht="25.5" customHeight="1" x14ac:dyDescent="0.25">
      <c r="A276" s="6" t="s">
        <v>278</v>
      </c>
      <c r="B276" s="33" t="s">
        <v>277</v>
      </c>
      <c r="C276" s="34" t="s">
        <v>270</v>
      </c>
      <c r="D276" s="66" t="s">
        <v>1226</v>
      </c>
      <c r="E276" s="66" t="str">
        <f>CONCATENATE(Tabela13[[#This Row],[TRAMITE_SETOR]],"_Atualiz")</f>
        <v>CIP_Atualiz</v>
      </c>
      <c r="F276" s="35" t="s">
        <v>885</v>
      </c>
      <c r="G276" s="90" t="s">
        <v>1127</v>
      </c>
      <c r="H276" s="36">
        <v>42199.624305555553</v>
      </c>
      <c r="I276" s="36">
        <v>42200.565972222219</v>
      </c>
      <c r="J276" s="1" t="s">
        <v>186</v>
      </c>
      <c r="K276" s="37">
        <f t="shared" si="8"/>
        <v>0.94166666666569654</v>
      </c>
      <c r="L276" s="38">
        <f t="shared" si="9"/>
        <v>0.94166666666569654</v>
      </c>
      <c r="M276" s="166">
        <f>NETWORKDAYS.INTL(DATE(YEAR(H276),MONTH(I276),DAY(H276)),DATE(YEAR(I276),MONTH(I276),DAY(I276)),1,LISTAFERIADOS!$B$2:$B$194)</f>
        <v>2</v>
      </c>
      <c r="N276" s="170" t="str">
        <f>CONCATENATE(HOUR(Tabela13[[#This Row],[DATA INICIO]]),":",MINUTE(Tabela13[[#This Row],[DATA INICIO]]))</f>
        <v>14:59</v>
      </c>
      <c r="P276"/>
    </row>
    <row r="277" spans="1:16" ht="25.5" hidden="1" customHeight="1" x14ac:dyDescent="0.25">
      <c r="A277" s="6" t="s">
        <v>278</v>
      </c>
      <c r="B277" s="33" t="s">
        <v>277</v>
      </c>
      <c r="C277" s="34" t="s">
        <v>270</v>
      </c>
      <c r="D277" s="66" t="s">
        <v>1251</v>
      </c>
      <c r="E277" s="66" t="str">
        <f>CONCATENATE(Tabela13[[#This Row],[TRAMITE_SETOR]],"_Atualiz")</f>
        <v>SAPC_Atualiz</v>
      </c>
      <c r="F277" s="35" t="s">
        <v>927</v>
      </c>
      <c r="G277" s="35"/>
      <c r="H277" s="36">
        <v>42200.565972222219</v>
      </c>
      <c r="I277" s="36">
        <v>42237.756249999999</v>
      </c>
      <c r="J277" s="1" t="s">
        <v>194</v>
      </c>
      <c r="K277" s="37">
        <f t="shared" si="8"/>
        <v>37.190277777779556</v>
      </c>
      <c r="L277" s="38">
        <f t="shared" si="9"/>
        <v>37.190277777779556</v>
      </c>
      <c r="M277" s="166">
        <f>NETWORKDAYS.INTL(DATE(YEAR(H277),MONTH(I277),DAY(H277)),DATE(YEAR(I277),MONTH(I277),DAY(I277)),1,LISTAFERIADOS!$B$2:$B$194)</f>
        <v>5</v>
      </c>
      <c r="N277" s="170" t="str">
        <f>CONCATENATE(HOUR(Tabela13[[#This Row],[DATA INICIO]]),":",MINUTE(Tabela13[[#This Row],[DATA INICIO]]))</f>
        <v>13:35</v>
      </c>
      <c r="P277"/>
    </row>
    <row r="278" spans="1:16" ht="25.5" customHeight="1" x14ac:dyDescent="0.25">
      <c r="A278" s="6" t="s">
        <v>278</v>
      </c>
      <c r="B278" s="33" t="s">
        <v>277</v>
      </c>
      <c r="C278" s="34" t="s">
        <v>270</v>
      </c>
      <c r="D278" s="66" t="s">
        <v>1226</v>
      </c>
      <c r="E278" s="66" t="str">
        <f>CONCATENATE(Tabela13[[#This Row],[TRAMITE_SETOR]],"_Atualiz")</f>
        <v>CIP_Atualiz</v>
      </c>
      <c r="F278" s="35" t="s">
        <v>885</v>
      </c>
      <c r="G278" s="90" t="s">
        <v>1127</v>
      </c>
      <c r="H278" s="36">
        <v>42237.756249999999</v>
      </c>
      <c r="I278" s="36">
        <v>42241.70208333333</v>
      </c>
      <c r="J278" s="1" t="s">
        <v>195</v>
      </c>
      <c r="K278" s="37">
        <f t="shared" si="8"/>
        <v>3.9458333333313931</v>
      </c>
      <c r="L278" s="38">
        <f t="shared" si="9"/>
        <v>3.9458333333313931</v>
      </c>
      <c r="M278" s="166">
        <f>NETWORKDAYS.INTL(DATE(YEAR(H278),MONTH(I278),DAY(H278)),DATE(YEAR(I278),MONTH(I278),DAY(I278)),1,LISTAFERIADOS!$B$2:$B$194)</f>
        <v>3</v>
      </c>
      <c r="N278" s="170" t="str">
        <f>CONCATENATE(HOUR(Tabela13[[#This Row],[DATA INICIO]]),":",MINUTE(Tabela13[[#This Row],[DATA INICIO]]))</f>
        <v>18:9</v>
      </c>
      <c r="P278"/>
    </row>
    <row r="279" spans="1:16" ht="25.5" hidden="1" customHeight="1" x14ac:dyDescent="0.25">
      <c r="A279" s="6" t="s">
        <v>278</v>
      </c>
      <c r="B279" s="33" t="s">
        <v>277</v>
      </c>
      <c r="C279" s="34" t="s">
        <v>270</v>
      </c>
      <c r="D279" s="66" t="s">
        <v>1251</v>
      </c>
      <c r="E279" s="66" t="str">
        <f>CONCATENATE(Tabela13[[#This Row],[TRAMITE_SETOR]],"_Atualiz")</f>
        <v>SAPC_Atualiz</v>
      </c>
      <c r="F279" s="35" t="s">
        <v>927</v>
      </c>
      <c r="G279" s="35"/>
      <c r="H279" s="36">
        <v>42241.70208333333</v>
      </c>
      <c r="I279" s="36">
        <v>42247.625694444447</v>
      </c>
      <c r="J279" s="1" t="s">
        <v>117</v>
      </c>
      <c r="K279" s="37">
        <f t="shared" si="8"/>
        <v>5.9236111111167702</v>
      </c>
      <c r="L279" s="38">
        <f t="shared" si="9"/>
        <v>5.9236111111167702</v>
      </c>
      <c r="M279" s="166">
        <f>NETWORKDAYS.INTL(DATE(YEAR(H279),MONTH(I279),DAY(H279)),DATE(YEAR(I279),MONTH(I279),DAY(I279)),1,LISTAFERIADOS!$B$2:$B$194)</f>
        <v>5</v>
      </c>
      <c r="N279" s="170" t="str">
        <f>CONCATENATE(HOUR(Tabela13[[#This Row],[DATA INICIO]]),":",MINUTE(Tabela13[[#This Row],[DATA INICIO]]))</f>
        <v>16:51</v>
      </c>
      <c r="P279"/>
    </row>
    <row r="280" spans="1:16" ht="25.5" customHeight="1" x14ac:dyDescent="0.25">
      <c r="A280" s="6" t="s">
        <v>278</v>
      </c>
      <c r="B280" s="33" t="s">
        <v>277</v>
      </c>
      <c r="C280" s="34" t="s">
        <v>270</v>
      </c>
      <c r="D280" s="66" t="s">
        <v>1226</v>
      </c>
      <c r="E280" s="66" t="str">
        <f>CONCATENATE(Tabela13[[#This Row],[TRAMITE_SETOR]],"_Atualiz")</f>
        <v>CIP_Atualiz</v>
      </c>
      <c r="F280" s="35" t="s">
        <v>885</v>
      </c>
      <c r="G280" s="90" t="s">
        <v>1127</v>
      </c>
      <c r="H280" s="36">
        <v>42247.625694444447</v>
      </c>
      <c r="I280" s="36">
        <v>42248.611805555556</v>
      </c>
      <c r="J280" s="1" t="s">
        <v>196</v>
      </c>
      <c r="K280" s="37">
        <f t="shared" si="8"/>
        <v>0.98611111110949423</v>
      </c>
      <c r="L280" s="38">
        <f t="shared" si="9"/>
        <v>0.98611111110949423</v>
      </c>
      <c r="M280" s="166">
        <f>NETWORKDAYS.INTL(DATE(YEAR(H280),MONTH(I280),DAY(H280)),DATE(YEAR(I280),MONTH(I280),DAY(I280)),1,LISTAFERIADOS!$B$2:$B$194)</f>
        <v>-21</v>
      </c>
      <c r="N280" s="170" t="str">
        <f>CONCATENATE(HOUR(Tabela13[[#This Row],[DATA INICIO]]),":",MINUTE(Tabela13[[#This Row],[DATA INICIO]]))</f>
        <v>15:1</v>
      </c>
      <c r="P280"/>
    </row>
    <row r="281" spans="1:16" ht="25.5" hidden="1" customHeight="1" x14ac:dyDescent="0.25">
      <c r="A281" s="6" t="s">
        <v>278</v>
      </c>
      <c r="B281" s="33" t="s">
        <v>277</v>
      </c>
      <c r="C281" s="34" t="s">
        <v>270</v>
      </c>
      <c r="D281" s="66" t="s">
        <v>1227</v>
      </c>
      <c r="E281" s="66" t="str">
        <f>CONCATENATE(Tabela13[[#This Row],[TRAMITE_SETOR]],"_Atualiz")</f>
        <v>SECADM_Atualiz</v>
      </c>
      <c r="F281" s="35" t="s">
        <v>908</v>
      </c>
      <c r="G281" s="35"/>
      <c r="H281" s="36">
        <v>42248.611805555556</v>
      </c>
      <c r="I281" s="36">
        <v>42248.763194444444</v>
      </c>
      <c r="J281" s="1" t="s">
        <v>197</v>
      </c>
      <c r="K281" s="37">
        <f t="shared" si="8"/>
        <v>0.15138888888759539</v>
      </c>
      <c r="L281" s="38">
        <f t="shared" si="9"/>
        <v>0.15138888888759539</v>
      </c>
      <c r="M281" s="166">
        <f>NETWORKDAYS.INTL(DATE(YEAR(H281),MONTH(I281),DAY(H281)),DATE(YEAR(I281),MONTH(I281),DAY(I281)),1,LISTAFERIADOS!$B$2:$B$194)</f>
        <v>1</v>
      </c>
      <c r="N281" s="170" t="str">
        <f>CONCATENATE(HOUR(Tabela13[[#This Row],[DATA INICIO]]),":",MINUTE(Tabela13[[#This Row],[DATA INICIO]]))</f>
        <v>14:41</v>
      </c>
      <c r="P281"/>
    </row>
    <row r="282" spans="1:16" ht="25.5" customHeight="1" x14ac:dyDescent="0.25">
      <c r="A282" s="6" t="s">
        <v>278</v>
      </c>
      <c r="B282" s="33" t="s">
        <v>277</v>
      </c>
      <c r="C282" s="34" t="s">
        <v>270</v>
      </c>
      <c r="D282" s="66" t="s">
        <v>1226</v>
      </c>
      <c r="E282" s="66" t="str">
        <f>CONCATENATE(Tabela13[[#This Row],[TRAMITE_SETOR]],"_Atualiz")</f>
        <v>CIP_Atualiz</v>
      </c>
      <c r="F282" s="35" t="s">
        <v>885</v>
      </c>
      <c r="G282" s="90" t="s">
        <v>1127</v>
      </c>
      <c r="H282" s="36">
        <v>42248.763194444444</v>
      </c>
      <c r="I282" s="36">
        <v>42249.539583333331</v>
      </c>
      <c r="J282" s="1" t="s">
        <v>198</v>
      </c>
      <c r="K282" s="37">
        <f t="shared" si="8"/>
        <v>0.77638888888759539</v>
      </c>
      <c r="L282" s="38">
        <f t="shared" si="9"/>
        <v>0.77638888888759539</v>
      </c>
      <c r="M282" s="166">
        <f>NETWORKDAYS.INTL(DATE(YEAR(H282),MONTH(I282),DAY(H282)),DATE(YEAR(I282),MONTH(I282),DAY(I282)),1,LISTAFERIADOS!$B$2:$B$194)</f>
        <v>2</v>
      </c>
      <c r="N282" s="170" t="str">
        <f>CONCATENATE(HOUR(Tabela13[[#This Row],[DATA INICIO]]),":",MINUTE(Tabela13[[#This Row],[DATA INICIO]]))</f>
        <v>18:19</v>
      </c>
      <c r="P282"/>
    </row>
    <row r="283" spans="1:16" ht="25.5" hidden="1" customHeight="1" x14ac:dyDescent="0.25">
      <c r="A283" s="6" t="s">
        <v>278</v>
      </c>
      <c r="B283" s="33" t="s">
        <v>277</v>
      </c>
      <c r="C283" s="34" t="s">
        <v>270</v>
      </c>
      <c r="D283" s="66" t="s">
        <v>1227</v>
      </c>
      <c r="E283" s="66" t="str">
        <f>CONCATENATE(Tabela13[[#This Row],[TRAMITE_SETOR]],"_Atualiz")</f>
        <v>SECADM_Atualiz</v>
      </c>
      <c r="F283" s="35" t="s">
        <v>908</v>
      </c>
      <c r="G283" s="35"/>
      <c r="H283" s="36">
        <v>42249.539583333331</v>
      </c>
      <c r="I283" s="36">
        <v>42250.806250000001</v>
      </c>
      <c r="J283" s="1" t="s">
        <v>199</v>
      </c>
      <c r="K283" s="37">
        <f t="shared" si="8"/>
        <v>1.2666666666700621</v>
      </c>
      <c r="L283" s="38">
        <f t="shared" si="9"/>
        <v>1.2666666666700621</v>
      </c>
      <c r="M283" s="166">
        <f>NETWORKDAYS.INTL(DATE(YEAR(H283),MONTH(I283),DAY(H283)),DATE(YEAR(I283),MONTH(I283),DAY(I283)),1,LISTAFERIADOS!$B$2:$B$194)</f>
        <v>2</v>
      </c>
      <c r="N283" s="170" t="str">
        <f>CONCATENATE(HOUR(Tabela13[[#This Row],[DATA INICIO]]),":",MINUTE(Tabela13[[#This Row],[DATA INICIO]]))</f>
        <v>12:57</v>
      </c>
      <c r="P283"/>
    </row>
    <row r="284" spans="1:16" ht="25.5" hidden="1" customHeight="1" x14ac:dyDescent="0.25">
      <c r="A284" s="6" t="s">
        <v>278</v>
      </c>
      <c r="B284" s="33" t="s">
        <v>277</v>
      </c>
      <c r="C284" s="34" t="s">
        <v>270</v>
      </c>
      <c r="D284" s="66" t="s">
        <v>1234</v>
      </c>
      <c r="E284" s="66" t="str">
        <f>CONCATENATE(Tabela13[[#This Row],[TRAMITE_SETOR]],"_Atualiz")</f>
        <v>CPL_Atualiz</v>
      </c>
      <c r="F284" s="35" t="s">
        <v>915</v>
      </c>
      <c r="G284" s="35"/>
      <c r="H284" s="36">
        <v>42250.806250000001</v>
      </c>
      <c r="I284" s="36">
        <v>42250.834027777775</v>
      </c>
      <c r="J284" s="1" t="s">
        <v>200</v>
      </c>
      <c r="K284" s="37">
        <f t="shared" si="8"/>
        <v>2.7777777773735579E-2</v>
      </c>
      <c r="L284" s="38">
        <f t="shared" si="9"/>
        <v>2.7777777773735579E-2</v>
      </c>
      <c r="M284" s="166">
        <f>NETWORKDAYS.INTL(DATE(YEAR(H284),MONTH(I284),DAY(H284)),DATE(YEAR(I284),MONTH(I284),DAY(I284)),1,LISTAFERIADOS!$B$2:$B$194)</f>
        <v>1</v>
      </c>
      <c r="N284" s="170" t="str">
        <f>CONCATENATE(HOUR(Tabela13[[#This Row],[DATA INICIO]]),":",MINUTE(Tabela13[[#This Row],[DATA INICIO]]))</f>
        <v>19:21</v>
      </c>
      <c r="P284"/>
    </row>
    <row r="285" spans="1:16" ht="25.5" hidden="1" customHeight="1" x14ac:dyDescent="0.25">
      <c r="A285" s="6" t="s">
        <v>278</v>
      </c>
      <c r="B285" s="33" t="s">
        <v>277</v>
      </c>
      <c r="C285" s="34" t="s">
        <v>270</v>
      </c>
      <c r="D285" s="66" t="s">
        <v>1252</v>
      </c>
      <c r="E285" s="66" t="str">
        <f>CONCATENATE(Tabela13[[#This Row],[TRAMITE_SETOR]],"_Atualiz")</f>
        <v>SLIC_Atualiz</v>
      </c>
      <c r="F285" s="35" t="s">
        <v>928</v>
      </c>
      <c r="G285" s="35"/>
      <c r="H285" s="36">
        <v>42250.834027777775</v>
      </c>
      <c r="I285" s="36">
        <v>42258.726388888892</v>
      </c>
      <c r="J285" s="1" t="s">
        <v>201</v>
      </c>
      <c r="K285" s="37">
        <f t="shared" si="8"/>
        <v>7.8923611111167702</v>
      </c>
      <c r="L285" s="38">
        <f t="shared" si="9"/>
        <v>7.8923611111167702</v>
      </c>
      <c r="M285" s="166">
        <f>NETWORKDAYS.INTL(DATE(YEAR(H285),MONTH(I285),DAY(H285)),DATE(YEAR(I285),MONTH(I285),DAY(I285)),1,LISTAFERIADOS!$B$2:$B$194)</f>
        <v>5</v>
      </c>
      <c r="N285" s="170" t="str">
        <f>CONCATENATE(HOUR(Tabela13[[#This Row],[DATA INICIO]]),":",MINUTE(Tabela13[[#This Row],[DATA INICIO]]))</f>
        <v>20:1</v>
      </c>
      <c r="P285"/>
    </row>
    <row r="286" spans="1:16" ht="25.5" hidden="1" customHeight="1" x14ac:dyDescent="0.25">
      <c r="A286" s="6" t="s">
        <v>278</v>
      </c>
      <c r="B286" s="33" t="s">
        <v>277</v>
      </c>
      <c r="C286" s="34" t="s">
        <v>270</v>
      </c>
      <c r="D286" s="66" t="s">
        <v>1231</v>
      </c>
      <c r="E286" s="66" t="str">
        <f>CONCATENATE(Tabela13[[#This Row],[TRAMITE_SETOR]],"_Atualiz")</f>
        <v>CLC_Atualiz</v>
      </c>
      <c r="F286" s="35" t="s">
        <v>912</v>
      </c>
      <c r="G286" s="35"/>
      <c r="H286" s="36">
        <v>42258.726388888892</v>
      </c>
      <c r="I286" s="36">
        <v>42262.771527777775</v>
      </c>
      <c r="J286" s="1" t="s">
        <v>202</v>
      </c>
      <c r="K286" s="37">
        <f t="shared" si="8"/>
        <v>4.0451388888832298</v>
      </c>
      <c r="L286" s="38">
        <f t="shared" si="9"/>
        <v>4.0451388888832298</v>
      </c>
      <c r="M286" s="166">
        <f>NETWORKDAYS.INTL(DATE(YEAR(H286),MONTH(I286),DAY(H286)),DATE(YEAR(I286),MONTH(I286),DAY(I286)),1,LISTAFERIADOS!$B$2:$B$194)</f>
        <v>3</v>
      </c>
      <c r="N286" s="170" t="str">
        <f>CONCATENATE(HOUR(Tabela13[[#This Row],[DATA INICIO]]),":",MINUTE(Tabela13[[#This Row],[DATA INICIO]]))</f>
        <v>17:26</v>
      </c>
      <c r="P286"/>
    </row>
    <row r="287" spans="1:16" ht="25.5" hidden="1" customHeight="1" x14ac:dyDescent="0.25">
      <c r="A287" s="6" t="s">
        <v>278</v>
      </c>
      <c r="B287" s="33" t="s">
        <v>277</v>
      </c>
      <c r="C287" s="34" t="s">
        <v>270</v>
      </c>
      <c r="D287" s="66" t="s">
        <v>1227</v>
      </c>
      <c r="E287" s="66" t="str">
        <f>CONCATENATE(Tabela13[[#This Row],[TRAMITE_SETOR]],"_Atualiz")</f>
        <v>SECADM_Atualiz</v>
      </c>
      <c r="F287" s="35" t="s">
        <v>908</v>
      </c>
      <c r="G287" s="35"/>
      <c r="H287" s="36">
        <v>42262.771527777775</v>
      </c>
      <c r="I287" s="36">
        <v>42262.824999999997</v>
      </c>
      <c r="J287" s="1" t="s">
        <v>203</v>
      </c>
      <c r="K287" s="37">
        <f t="shared" si="8"/>
        <v>5.3472222221898846E-2</v>
      </c>
      <c r="L287" s="38">
        <f t="shared" si="9"/>
        <v>5.3472222221898846E-2</v>
      </c>
      <c r="M287" s="166">
        <f>NETWORKDAYS.INTL(DATE(YEAR(H287),MONTH(I287),DAY(H287)),DATE(YEAR(I287),MONTH(I287),DAY(I287)),1,LISTAFERIADOS!$B$2:$B$194)</f>
        <v>1</v>
      </c>
      <c r="N287" s="170" t="str">
        <f>CONCATENATE(HOUR(Tabela13[[#This Row],[DATA INICIO]]),":",MINUTE(Tabela13[[#This Row],[DATA INICIO]]))</f>
        <v>18:31</v>
      </c>
      <c r="P287"/>
    </row>
    <row r="288" spans="1:16" ht="25.5" customHeight="1" x14ac:dyDescent="0.25">
      <c r="A288" s="6" t="s">
        <v>278</v>
      </c>
      <c r="B288" s="33" t="s">
        <v>277</v>
      </c>
      <c r="C288" s="34" t="s">
        <v>270</v>
      </c>
      <c r="D288" s="66" t="s">
        <v>1226</v>
      </c>
      <c r="E288" s="66" t="str">
        <f>CONCATENATE(Tabela13[[#This Row],[TRAMITE_SETOR]],"_Atualiz")</f>
        <v>CIP_Atualiz</v>
      </c>
      <c r="F288" s="35" t="s">
        <v>885</v>
      </c>
      <c r="G288" s="90" t="s">
        <v>1127</v>
      </c>
      <c r="H288" s="36">
        <v>42262.824999999997</v>
      </c>
      <c r="I288" s="36">
        <v>42268.742361111108</v>
      </c>
      <c r="J288" s="1" t="s">
        <v>204</v>
      </c>
      <c r="K288" s="37">
        <f t="shared" si="8"/>
        <v>5.9173611111109494</v>
      </c>
      <c r="L288" s="38">
        <f t="shared" si="9"/>
        <v>5.9173611111109494</v>
      </c>
      <c r="M288" s="166">
        <f>NETWORKDAYS.INTL(DATE(YEAR(H288),MONTH(I288),DAY(H288)),DATE(YEAR(I288),MONTH(I288),DAY(I288)),1,LISTAFERIADOS!$B$2:$B$194)</f>
        <v>5</v>
      </c>
      <c r="N288" s="170" t="str">
        <f>CONCATENATE(HOUR(Tabela13[[#This Row],[DATA INICIO]]),":",MINUTE(Tabela13[[#This Row],[DATA INICIO]]))</f>
        <v>19:48</v>
      </c>
      <c r="P288"/>
    </row>
    <row r="289" spans="1:16" ht="25.5" hidden="1" customHeight="1" x14ac:dyDescent="0.25">
      <c r="A289" s="6" t="s">
        <v>278</v>
      </c>
      <c r="B289" s="33" t="s">
        <v>277</v>
      </c>
      <c r="C289" s="34" t="s">
        <v>270</v>
      </c>
      <c r="D289" s="66" t="s">
        <v>1251</v>
      </c>
      <c r="E289" s="66" t="str">
        <f>CONCATENATE(Tabela13[[#This Row],[TRAMITE_SETOR]],"_Atualiz")</f>
        <v>SAPC_Atualiz</v>
      </c>
      <c r="F289" s="35" t="s">
        <v>927</v>
      </c>
      <c r="G289" s="35"/>
      <c r="H289" s="36">
        <v>42268.742361111108</v>
      </c>
      <c r="I289" s="36">
        <v>42278.743055555555</v>
      </c>
      <c r="J289" s="1" t="s">
        <v>205</v>
      </c>
      <c r="K289" s="37">
        <f t="shared" si="8"/>
        <v>10.000694444446708</v>
      </c>
      <c r="L289" s="38">
        <f t="shared" si="9"/>
        <v>10.000694444446708</v>
      </c>
      <c r="M289" s="166">
        <f>NETWORKDAYS.INTL(DATE(YEAR(H289),MONTH(I289),DAY(H289)),DATE(YEAR(I289),MONTH(I289),DAY(I289)),1,LISTAFERIADOS!$B$2:$B$194)</f>
        <v>-14</v>
      </c>
      <c r="N289" s="170" t="str">
        <f>CONCATENATE(HOUR(Tabela13[[#This Row],[DATA INICIO]]),":",MINUTE(Tabela13[[#This Row],[DATA INICIO]]))</f>
        <v>17:49</v>
      </c>
      <c r="P289"/>
    </row>
    <row r="290" spans="1:16" ht="25.5" customHeight="1" x14ac:dyDescent="0.25">
      <c r="A290" s="6" t="s">
        <v>278</v>
      </c>
      <c r="B290" s="33" t="s">
        <v>277</v>
      </c>
      <c r="C290" s="34" t="s">
        <v>270</v>
      </c>
      <c r="D290" s="66" t="s">
        <v>1226</v>
      </c>
      <c r="E290" s="66" t="str">
        <f>CONCATENATE(Tabela13[[#This Row],[TRAMITE_SETOR]],"_Atualiz")</f>
        <v>CIP_Atualiz</v>
      </c>
      <c r="F290" s="35" t="s">
        <v>885</v>
      </c>
      <c r="G290" s="90" t="s">
        <v>1127</v>
      </c>
      <c r="H290" s="36">
        <v>42278.743055555555</v>
      </c>
      <c r="I290" s="36">
        <v>42283.576388888891</v>
      </c>
      <c r="J290" s="1" t="s">
        <v>206</v>
      </c>
      <c r="K290" s="37">
        <f t="shared" si="8"/>
        <v>4.8333333333357587</v>
      </c>
      <c r="L290" s="38">
        <f t="shared" si="9"/>
        <v>4.8333333333357587</v>
      </c>
      <c r="M290" s="166">
        <f>NETWORKDAYS.INTL(DATE(YEAR(H290),MONTH(I290),DAY(H290)),DATE(YEAR(I290),MONTH(I290),DAY(I290)),1,LISTAFERIADOS!$B$2:$B$194)</f>
        <v>4</v>
      </c>
      <c r="N290" s="170" t="str">
        <f>CONCATENATE(HOUR(Tabela13[[#This Row],[DATA INICIO]]),":",MINUTE(Tabela13[[#This Row],[DATA INICIO]]))</f>
        <v>17:50</v>
      </c>
      <c r="P290"/>
    </row>
    <row r="291" spans="1:16" ht="25.5" hidden="1" customHeight="1" x14ac:dyDescent="0.25">
      <c r="A291" s="6" t="s">
        <v>278</v>
      </c>
      <c r="B291" s="33" t="s">
        <v>277</v>
      </c>
      <c r="C291" s="34" t="s">
        <v>270</v>
      </c>
      <c r="D291" s="66" t="s">
        <v>1227</v>
      </c>
      <c r="E291" s="66" t="str">
        <f>CONCATENATE(Tabela13[[#This Row],[TRAMITE_SETOR]],"_Atualiz")</f>
        <v>SECADM_Atualiz</v>
      </c>
      <c r="F291" s="35" t="s">
        <v>908</v>
      </c>
      <c r="G291" s="35"/>
      <c r="H291" s="36">
        <v>42283.576388888891</v>
      </c>
      <c r="I291" s="36">
        <v>42285.701388888891</v>
      </c>
      <c r="J291" s="1" t="s">
        <v>17</v>
      </c>
      <c r="K291" s="37">
        <f t="shared" si="8"/>
        <v>2.125</v>
      </c>
      <c r="L291" s="38">
        <f t="shared" si="9"/>
        <v>2.125</v>
      </c>
      <c r="M291" s="166">
        <f>NETWORKDAYS.INTL(DATE(YEAR(H291),MONTH(I291),DAY(H291)),DATE(YEAR(I291),MONTH(I291),DAY(I291)),1,LISTAFERIADOS!$B$2:$B$194)</f>
        <v>3</v>
      </c>
      <c r="N291" s="170" t="str">
        <f>CONCATENATE(HOUR(Tabela13[[#This Row],[DATA INICIO]]),":",MINUTE(Tabela13[[#This Row],[DATA INICIO]]))</f>
        <v>13:50</v>
      </c>
      <c r="P291"/>
    </row>
    <row r="292" spans="1:16" ht="25.5" hidden="1" customHeight="1" x14ac:dyDescent="0.25">
      <c r="A292" s="6" t="s">
        <v>278</v>
      </c>
      <c r="B292" s="33" t="s">
        <v>277</v>
      </c>
      <c r="C292" s="34" t="s">
        <v>270</v>
      </c>
      <c r="D292" s="66" t="s">
        <v>1231</v>
      </c>
      <c r="E292" s="66" t="str">
        <f>CONCATENATE(Tabela13[[#This Row],[TRAMITE_SETOR]],"_Atualiz")</f>
        <v>CLC_Atualiz</v>
      </c>
      <c r="F292" s="35" t="s">
        <v>912</v>
      </c>
      <c r="G292" s="35"/>
      <c r="H292" s="36">
        <v>42285.701388888891</v>
      </c>
      <c r="I292" s="36">
        <v>42285.753472222219</v>
      </c>
      <c r="J292" s="1" t="s">
        <v>207</v>
      </c>
      <c r="K292" s="37">
        <f t="shared" si="8"/>
        <v>5.2083333328482695E-2</v>
      </c>
      <c r="L292" s="38">
        <f t="shared" si="9"/>
        <v>5.2083333328482695E-2</v>
      </c>
      <c r="M292" s="166">
        <f>NETWORKDAYS.INTL(DATE(YEAR(H292),MONTH(I292),DAY(H292)),DATE(YEAR(I292),MONTH(I292),DAY(I292)),1,LISTAFERIADOS!$B$2:$B$194)</f>
        <v>1</v>
      </c>
      <c r="N292" s="170" t="str">
        <f>CONCATENATE(HOUR(Tabela13[[#This Row],[DATA INICIO]]),":",MINUTE(Tabela13[[#This Row],[DATA INICIO]]))</f>
        <v>16:50</v>
      </c>
      <c r="P292"/>
    </row>
    <row r="293" spans="1:16" ht="25.5" hidden="1" customHeight="1" x14ac:dyDescent="0.25">
      <c r="A293" s="6" t="s">
        <v>278</v>
      </c>
      <c r="B293" s="33" t="s">
        <v>277</v>
      </c>
      <c r="C293" s="34" t="s">
        <v>270</v>
      </c>
      <c r="D293" s="66" t="s">
        <v>1252</v>
      </c>
      <c r="E293" s="66" t="str">
        <f>CONCATENATE(Tabela13[[#This Row],[TRAMITE_SETOR]],"_Atualiz")</f>
        <v>SLIC_Atualiz</v>
      </c>
      <c r="F293" s="35" t="s">
        <v>928</v>
      </c>
      <c r="G293" s="35"/>
      <c r="H293" s="36">
        <v>42285.753472222219</v>
      </c>
      <c r="I293" s="36">
        <v>42293.67291666667</v>
      </c>
      <c r="J293" s="1" t="s">
        <v>208</v>
      </c>
      <c r="K293" s="37">
        <f t="shared" si="8"/>
        <v>7.9194444444510737</v>
      </c>
      <c r="L293" s="38">
        <f t="shared" si="9"/>
        <v>7.9194444444510737</v>
      </c>
      <c r="M293" s="166">
        <f>NETWORKDAYS.INTL(DATE(YEAR(H293),MONTH(I293),DAY(H293)),DATE(YEAR(I293),MONTH(I293),DAY(I293)),1,LISTAFERIADOS!$B$2:$B$194)</f>
        <v>6</v>
      </c>
      <c r="N293" s="170" t="str">
        <f>CONCATENATE(HOUR(Tabela13[[#This Row],[DATA INICIO]]),":",MINUTE(Tabela13[[#This Row],[DATA INICIO]]))</f>
        <v>18:5</v>
      </c>
      <c r="P293"/>
    </row>
    <row r="294" spans="1:16" ht="25.5" hidden="1" customHeight="1" x14ac:dyDescent="0.25">
      <c r="A294" s="6" t="s">
        <v>278</v>
      </c>
      <c r="B294" s="33" t="s">
        <v>277</v>
      </c>
      <c r="C294" s="34" t="s">
        <v>270</v>
      </c>
      <c r="D294" s="66" t="s">
        <v>1233</v>
      </c>
      <c r="E294" s="66" t="str">
        <f>CONCATENATE(Tabela13[[#This Row],[TRAMITE_SETOR]],"_Atualiz")</f>
        <v>SCON_Atualiz</v>
      </c>
      <c r="F294" s="35" t="s">
        <v>914</v>
      </c>
      <c r="G294" s="35"/>
      <c r="H294" s="36">
        <v>42293.67291666667</v>
      </c>
      <c r="I294" s="36">
        <v>42297.71875</v>
      </c>
      <c r="J294" s="1" t="s">
        <v>209</v>
      </c>
      <c r="K294" s="37">
        <f t="shared" si="8"/>
        <v>4.0458333333299379</v>
      </c>
      <c r="L294" s="38">
        <f t="shared" si="9"/>
        <v>4.0458333333299379</v>
      </c>
      <c r="M294" s="166">
        <f>NETWORKDAYS.INTL(DATE(YEAR(H294),MONTH(I294),DAY(H294)),DATE(YEAR(I294),MONTH(I294),DAY(I294)),1,LISTAFERIADOS!$B$2:$B$194)</f>
        <v>3</v>
      </c>
      <c r="N294" s="170" t="str">
        <f>CONCATENATE(HOUR(Tabela13[[#This Row],[DATA INICIO]]),":",MINUTE(Tabela13[[#This Row],[DATA INICIO]]))</f>
        <v>16:9</v>
      </c>
      <c r="P294"/>
    </row>
    <row r="295" spans="1:16" ht="25.5" hidden="1" customHeight="1" x14ac:dyDescent="0.25">
      <c r="A295" s="6" t="s">
        <v>278</v>
      </c>
      <c r="B295" s="33" t="s">
        <v>277</v>
      </c>
      <c r="C295" s="34" t="s">
        <v>270</v>
      </c>
      <c r="D295" s="66" t="s">
        <v>1252</v>
      </c>
      <c r="E295" s="66" t="str">
        <f>CONCATENATE(Tabela13[[#This Row],[TRAMITE_SETOR]],"_Atualiz")</f>
        <v>SLIC_Atualiz</v>
      </c>
      <c r="F295" s="35" t="s">
        <v>928</v>
      </c>
      <c r="G295" s="35"/>
      <c r="H295" s="36">
        <v>42297.71875</v>
      </c>
      <c r="I295" s="36">
        <v>42297.82916666667</v>
      </c>
      <c r="J295" s="1" t="s">
        <v>210</v>
      </c>
      <c r="K295" s="37">
        <f t="shared" si="8"/>
        <v>0.11041666667006211</v>
      </c>
      <c r="L295" s="38">
        <f t="shared" si="9"/>
        <v>0.11041666667006211</v>
      </c>
      <c r="M295" s="166">
        <f>NETWORKDAYS.INTL(DATE(YEAR(H295),MONTH(I295),DAY(H295)),DATE(YEAR(I295),MONTH(I295),DAY(I295)),1,LISTAFERIADOS!$B$2:$B$194)</f>
        <v>1</v>
      </c>
      <c r="N295" s="170" t="str">
        <f>CONCATENATE(HOUR(Tabela13[[#This Row],[DATA INICIO]]),":",MINUTE(Tabela13[[#This Row],[DATA INICIO]]))</f>
        <v>17:15</v>
      </c>
      <c r="P295"/>
    </row>
    <row r="296" spans="1:16" ht="25.5" hidden="1" customHeight="1" x14ac:dyDescent="0.25">
      <c r="A296" s="6" t="s">
        <v>278</v>
      </c>
      <c r="B296" s="33" t="s">
        <v>277</v>
      </c>
      <c r="C296" s="34" t="s">
        <v>270</v>
      </c>
      <c r="D296" s="66" t="s">
        <v>1231</v>
      </c>
      <c r="E296" s="66" t="str">
        <f>CONCATENATE(Tabela13[[#This Row],[TRAMITE_SETOR]],"_Atualiz")</f>
        <v>CLC_Atualiz</v>
      </c>
      <c r="F296" s="35" t="s">
        <v>912</v>
      </c>
      <c r="G296" s="35"/>
      <c r="H296" s="36">
        <v>42297.82916666667</v>
      </c>
      <c r="I296" s="36">
        <v>42298.826388888891</v>
      </c>
      <c r="J296" s="1" t="s">
        <v>211</v>
      </c>
      <c r="K296" s="37">
        <f t="shared" si="8"/>
        <v>0.99722222222044365</v>
      </c>
      <c r="L296" s="38">
        <f t="shared" si="9"/>
        <v>0.99722222222044365</v>
      </c>
      <c r="M296" s="166">
        <f>NETWORKDAYS.INTL(DATE(YEAR(H296),MONTH(I296),DAY(H296)),DATE(YEAR(I296),MONTH(I296),DAY(I296)),1,LISTAFERIADOS!$B$2:$B$194)</f>
        <v>2</v>
      </c>
      <c r="N296" s="170" t="str">
        <f>CONCATENATE(HOUR(Tabela13[[#This Row],[DATA INICIO]]),":",MINUTE(Tabela13[[#This Row],[DATA INICIO]]))</f>
        <v>19:54</v>
      </c>
      <c r="P296"/>
    </row>
    <row r="297" spans="1:16" ht="25.5" hidden="1" customHeight="1" x14ac:dyDescent="0.25">
      <c r="A297" s="6" t="s">
        <v>278</v>
      </c>
      <c r="B297" s="33" t="s">
        <v>277</v>
      </c>
      <c r="C297" s="34" t="s">
        <v>270</v>
      </c>
      <c r="D297" s="66" t="s">
        <v>1227</v>
      </c>
      <c r="E297" s="66" t="str">
        <f>CONCATENATE(Tabela13[[#This Row],[TRAMITE_SETOR]],"_Atualiz")</f>
        <v>SECADM_Atualiz</v>
      </c>
      <c r="F297" s="35" t="s">
        <v>908</v>
      </c>
      <c r="G297" s="35"/>
      <c r="H297" s="36">
        <v>42298.826388888891</v>
      </c>
      <c r="I297" s="36">
        <v>42298.857638888891</v>
      </c>
      <c r="J297" s="1" t="s">
        <v>17</v>
      </c>
      <c r="K297" s="37">
        <f t="shared" si="8"/>
        <v>3.125E-2</v>
      </c>
      <c r="L297" s="38">
        <f t="shared" si="9"/>
        <v>3.125E-2</v>
      </c>
      <c r="M297" s="166">
        <f>NETWORKDAYS.INTL(DATE(YEAR(H297),MONTH(I297),DAY(H297)),DATE(YEAR(I297),MONTH(I297),DAY(I297)),1,LISTAFERIADOS!$B$2:$B$194)</f>
        <v>1</v>
      </c>
      <c r="N297" s="170" t="str">
        <f>CONCATENATE(HOUR(Tabela13[[#This Row],[DATA INICIO]]),":",MINUTE(Tabela13[[#This Row],[DATA INICIO]]))</f>
        <v>19:50</v>
      </c>
      <c r="P297"/>
    </row>
    <row r="298" spans="1:16" ht="25.5" hidden="1" customHeight="1" x14ac:dyDescent="0.25">
      <c r="A298" s="6" t="s">
        <v>278</v>
      </c>
      <c r="B298" s="33" t="s">
        <v>277</v>
      </c>
      <c r="C298" s="34" t="s">
        <v>270</v>
      </c>
      <c r="D298" s="66" t="s">
        <v>1234</v>
      </c>
      <c r="E298" s="66" t="str">
        <f>CONCATENATE(Tabela13[[#This Row],[TRAMITE_SETOR]],"_Atualiz")</f>
        <v>CPL_Atualiz</v>
      </c>
      <c r="F298" s="35" t="s">
        <v>915</v>
      </c>
      <c r="G298" s="35"/>
      <c r="H298" s="36">
        <v>42298.857638888891</v>
      </c>
      <c r="I298" s="36">
        <v>42299.811805555553</v>
      </c>
      <c r="J298" s="1" t="s">
        <v>212</v>
      </c>
      <c r="K298" s="37">
        <f t="shared" si="8"/>
        <v>0.95416666666278616</v>
      </c>
      <c r="L298" s="38">
        <f t="shared" si="9"/>
        <v>0.95416666666278616</v>
      </c>
      <c r="M298" s="166">
        <f>NETWORKDAYS.INTL(DATE(YEAR(H298),MONTH(I298),DAY(H298)),DATE(YEAR(I298),MONTH(I298),DAY(I298)),1,LISTAFERIADOS!$B$2:$B$194)</f>
        <v>2</v>
      </c>
      <c r="N298" s="170" t="str">
        <f>CONCATENATE(HOUR(Tabela13[[#This Row],[DATA INICIO]]),":",MINUTE(Tabela13[[#This Row],[DATA INICIO]]))</f>
        <v>20:35</v>
      </c>
      <c r="P298"/>
    </row>
    <row r="299" spans="1:16" ht="25.5" hidden="1" customHeight="1" x14ac:dyDescent="0.25">
      <c r="A299" s="6" t="s">
        <v>278</v>
      </c>
      <c r="B299" s="33" t="s">
        <v>277</v>
      </c>
      <c r="C299" s="34" t="s">
        <v>270</v>
      </c>
      <c r="D299" s="66" t="s">
        <v>1235</v>
      </c>
      <c r="E299" s="66" t="str">
        <f>CONCATENATE(Tabela13[[#This Row],[TRAMITE_SETOR]],"_Atualiz")</f>
        <v>ASSDG_Atualiz</v>
      </c>
      <c r="F299" s="35" t="s">
        <v>916</v>
      </c>
      <c r="G299" s="35"/>
      <c r="H299" s="36">
        <v>42299.811805555553</v>
      </c>
      <c r="I299" s="36">
        <v>42300.681250000001</v>
      </c>
      <c r="J299" s="1" t="s">
        <v>213</v>
      </c>
      <c r="K299" s="37">
        <f t="shared" si="8"/>
        <v>0.86944444444816327</v>
      </c>
      <c r="L299" s="38">
        <f t="shared" si="9"/>
        <v>0.86944444444816327</v>
      </c>
      <c r="M299" s="166">
        <f>NETWORKDAYS.INTL(DATE(YEAR(H299),MONTH(I299),DAY(H299)),DATE(YEAR(I299),MONTH(I299),DAY(I299)),1,LISTAFERIADOS!$B$2:$B$194)</f>
        <v>2</v>
      </c>
      <c r="N299" s="170" t="str">
        <f>CONCATENATE(HOUR(Tabela13[[#This Row],[DATA INICIO]]),":",MINUTE(Tabela13[[#This Row],[DATA INICIO]]))</f>
        <v>19:29</v>
      </c>
      <c r="P299"/>
    </row>
    <row r="300" spans="1:16" ht="25.5" hidden="1" customHeight="1" x14ac:dyDescent="0.25">
      <c r="A300" s="6" t="s">
        <v>278</v>
      </c>
      <c r="B300" s="33" t="s">
        <v>277</v>
      </c>
      <c r="C300" s="34" t="s">
        <v>270</v>
      </c>
      <c r="D300" s="66" t="s">
        <v>1252</v>
      </c>
      <c r="E300" s="66" t="str">
        <f>CONCATENATE(Tabela13[[#This Row],[TRAMITE_SETOR]],"_Atualiz")</f>
        <v>SLIC_Atualiz</v>
      </c>
      <c r="F300" s="35" t="s">
        <v>928</v>
      </c>
      <c r="G300" s="35"/>
      <c r="H300" s="36">
        <v>42300.681250000001</v>
      </c>
      <c r="I300" s="36">
        <v>42303.686111111114</v>
      </c>
      <c r="J300" s="1" t="s">
        <v>202</v>
      </c>
      <c r="K300" s="37">
        <f t="shared" si="8"/>
        <v>3.0048611111124046</v>
      </c>
      <c r="L300" s="38">
        <f t="shared" si="9"/>
        <v>3.0048611111124046</v>
      </c>
      <c r="M300" s="166">
        <f>NETWORKDAYS.INTL(DATE(YEAR(H300),MONTH(I300),DAY(H300)),DATE(YEAR(I300),MONTH(I300),DAY(I300)),1,LISTAFERIADOS!$B$2:$B$194)</f>
        <v>2</v>
      </c>
      <c r="N300" s="170" t="str">
        <f>CONCATENATE(HOUR(Tabela13[[#This Row],[DATA INICIO]]),":",MINUTE(Tabela13[[#This Row],[DATA INICIO]]))</f>
        <v>16:21</v>
      </c>
      <c r="P300"/>
    </row>
    <row r="301" spans="1:16" ht="25.5" hidden="1" customHeight="1" x14ac:dyDescent="0.25">
      <c r="A301" s="6" t="s">
        <v>278</v>
      </c>
      <c r="B301" s="33" t="s">
        <v>277</v>
      </c>
      <c r="C301" s="34" t="s">
        <v>270</v>
      </c>
      <c r="D301" s="66" t="s">
        <v>1235</v>
      </c>
      <c r="E301" s="66" t="str">
        <f>CONCATENATE(Tabela13[[#This Row],[TRAMITE_SETOR]],"_Atualiz")</f>
        <v>ASSDG_Atualiz</v>
      </c>
      <c r="F301" s="35" t="s">
        <v>916</v>
      </c>
      <c r="G301" s="35"/>
      <c r="H301" s="36">
        <v>42303.686111111114</v>
      </c>
      <c r="I301" s="36">
        <v>42304.675000000003</v>
      </c>
      <c r="J301" s="1" t="s">
        <v>189</v>
      </c>
      <c r="K301" s="37">
        <f t="shared" si="8"/>
        <v>0.98888888888905058</v>
      </c>
      <c r="L301" s="38">
        <f t="shared" si="9"/>
        <v>0.98888888888905058</v>
      </c>
      <c r="M301" s="166">
        <f>NETWORKDAYS.INTL(DATE(YEAR(H301),MONTH(I301),DAY(H301)),DATE(YEAR(I301),MONTH(I301),DAY(I301)),1,LISTAFERIADOS!$B$2:$B$194)</f>
        <v>2</v>
      </c>
      <c r="N301" s="170" t="str">
        <f>CONCATENATE(HOUR(Tabela13[[#This Row],[DATA INICIO]]),":",MINUTE(Tabela13[[#This Row],[DATA INICIO]]))</f>
        <v>16:28</v>
      </c>
      <c r="P301"/>
    </row>
    <row r="302" spans="1:16" ht="25.5" hidden="1" customHeight="1" x14ac:dyDescent="0.25">
      <c r="A302" s="6" t="s">
        <v>278</v>
      </c>
      <c r="B302" s="33" t="s">
        <v>277</v>
      </c>
      <c r="C302" s="34" t="s">
        <v>270</v>
      </c>
      <c r="D302" s="66" t="s">
        <v>1224</v>
      </c>
      <c r="E302" s="66" t="str">
        <f>CONCATENATE(Tabela13[[#This Row],[TRAMITE_SETOR]],"_Atualiz")</f>
        <v>DG_Atualiz</v>
      </c>
      <c r="F302" s="35" t="s">
        <v>906</v>
      </c>
      <c r="G302" s="35"/>
      <c r="H302" s="36">
        <v>42304.675000000003</v>
      </c>
      <c r="I302" s="36">
        <v>42304.77847222222</v>
      </c>
      <c r="J302" s="1" t="s">
        <v>214</v>
      </c>
      <c r="K302" s="37">
        <f t="shared" si="8"/>
        <v>0.10347222221753327</v>
      </c>
      <c r="L302" s="38">
        <f t="shared" si="9"/>
        <v>0.10347222221753327</v>
      </c>
      <c r="M302" s="166">
        <f>NETWORKDAYS.INTL(DATE(YEAR(H302),MONTH(I302),DAY(H302)),DATE(YEAR(I302),MONTH(I302),DAY(I302)),1,LISTAFERIADOS!$B$2:$B$194)</f>
        <v>1</v>
      </c>
      <c r="N302" s="170" t="str">
        <f>CONCATENATE(HOUR(Tabela13[[#This Row],[DATA INICIO]]),":",MINUTE(Tabela13[[#This Row],[DATA INICIO]]))</f>
        <v>16:12</v>
      </c>
      <c r="P302"/>
    </row>
    <row r="303" spans="1:16" ht="25.5" hidden="1" customHeight="1" x14ac:dyDescent="0.25">
      <c r="A303" s="6" t="s">
        <v>278</v>
      </c>
      <c r="B303" s="33" t="s">
        <v>277</v>
      </c>
      <c r="C303" s="34" t="s">
        <v>270</v>
      </c>
      <c r="D303" s="66" t="s">
        <v>1252</v>
      </c>
      <c r="E303" s="66" t="str">
        <f>CONCATENATE(Tabela13[[#This Row],[TRAMITE_SETOR]],"_Atualiz")</f>
        <v>SLIC_Atualiz</v>
      </c>
      <c r="F303" s="35" t="s">
        <v>928</v>
      </c>
      <c r="G303" s="35"/>
      <c r="H303" s="36">
        <v>42304.77847222222</v>
      </c>
      <c r="I303" s="36">
        <v>42305.468055555553</v>
      </c>
      <c r="J303" s="1" t="s">
        <v>215</v>
      </c>
      <c r="K303" s="37">
        <f t="shared" si="8"/>
        <v>0.68958333333284827</v>
      </c>
      <c r="L303" s="38">
        <f t="shared" si="9"/>
        <v>0.68958333333284827</v>
      </c>
      <c r="M303" s="166">
        <f>NETWORKDAYS.INTL(DATE(YEAR(H303),MONTH(I303),DAY(H303)),DATE(YEAR(I303),MONTH(I303),DAY(I303)),1,LISTAFERIADOS!$B$2:$B$194)</f>
        <v>2</v>
      </c>
      <c r="N303" s="170" t="str">
        <f>CONCATENATE(HOUR(Tabela13[[#This Row],[DATA INICIO]]),":",MINUTE(Tabela13[[#This Row],[DATA INICIO]]))</f>
        <v>18:41</v>
      </c>
      <c r="P303"/>
    </row>
    <row r="304" spans="1:16" ht="25.5" hidden="1" customHeight="1" x14ac:dyDescent="0.25">
      <c r="A304" s="6" t="s">
        <v>278</v>
      </c>
      <c r="B304" s="33" t="s">
        <v>277</v>
      </c>
      <c r="C304" s="34" t="s">
        <v>270</v>
      </c>
      <c r="D304" s="66" t="s">
        <v>1234</v>
      </c>
      <c r="E304" s="66" t="str">
        <f>CONCATENATE(Tabela13[[#This Row],[TRAMITE_SETOR]],"_Atualiz")</f>
        <v>CPL_Atualiz</v>
      </c>
      <c r="F304" s="35" t="s">
        <v>915</v>
      </c>
      <c r="G304" s="35"/>
      <c r="H304" s="36">
        <v>42305.468055555553</v>
      </c>
      <c r="I304" s="36">
        <v>42305.589583333334</v>
      </c>
      <c r="J304" s="1" t="s">
        <v>216</v>
      </c>
      <c r="K304" s="37">
        <f t="shared" si="8"/>
        <v>0.12152777778101154</v>
      </c>
      <c r="L304" s="38">
        <f t="shared" si="9"/>
        <v>0.12152777778101154</v>
      </c>
      <c r="M304" s="166">
        <f>NETWORKDAYS.INTL(DATE(YEAR(H304),MONTH(I304),DAY(H304)),DATE(YEAR(I304),MONTH(I304),DAY(I304)),1,LISTAFERIADOS!$B$2:$B$194)</f>
        <v>1</v>
      </c>
      <c r="N304" s="170" t="str">
        <f>CONCATENATE(HOUR(Tabela13[[#This Row],[DATA INICIO]]),":",MINUTE(Tabela13[[#This Row],[DATA INICIO]]))</f>
        <v>11:14</v>
      </c>
      <c r="P304"/>
    </row>
    <row r="305" spans="1:16" ht="25.5" hidden="1" customHeight="1" x14ac:dyDescent="0.25">
      <c r="A305" s="6" t="s">
        <v>278</v>
      </c>
      <c r="B305" s="33" t="s">
        <v>277</v>
      </c>
      <c r="C305" s="34" t="s">
        <v>270</v>
      </c>
      <c r="D305" s="66" t="s">
        <v>1252</v>
      </c>
      <c r="E305" s="66" t="str">
        <f>CONCATENATE(Tabela13[[#This Row],[TRAMITE_SETOR]],"_Atualiz")</f>
        <v>SLIC_Atualiz</v>
      </c>
      <c r="F305" s="35" t="s">
        <v>928</v>
      </c>
      <c r="G305" s="35"/>
      <c r="H305" s="36">
        <v>42305.589583333334</v>
      </c>
      <c r="I305" s="36">
        <v>42311.688888888886</v>
      </c>
      <c r="J305" s="1" t="s">
        <v>180</v>
      </c>
      <c r="K305" s="37">
        <f t="shared" si="8"/>
        <v>6.0993055555518367</v>
      </c>
      <c r="L305" s="38">
        <f t="shared" si="9"/>
        <v>6.0993055555518367</v>
      </c>
      <c r="M305" s="166">
        <f>NETWORKDAYS.INTL(DATE(YEAR(H305),MONTH(I305),DAY(H305)),DATE(YEAR(I305),MONTH(I305),DAY(I305)),1,LISTAFERIADOS!$B$2:$B$194)</f>
        <v>-19</v>
      </c>
      <c r="N305" s="170" t="str">
        <f>CONCATENATE(HOUR(Tabela13[[#This Row],[DATA INICIO]]),":",MINUTE(Tabela13[[#This Row],[DATA INICIO]]))</f>
        <v>14:9</v>
      </c>
      <c r="P305"/>
    </row>
    <row r="306" spans="1:16" ht="25.5" hidden="1" customHeight="1" x14ac:dyDescent="0.25">
      <c r="A306" s="6" t="s">
        <v>278</v>
      </c>
      <c r="B306" s="33" t="s">
        <v>277</v>
      </c>
      <c r="C306" s="34" t="s">
        <v>270</v>
      </c>
      <c r="D306" s="66" t="s">
        <v>1234</v>
      </c>
      <c r="E306" s="66" t="str">
        <f>CONCATENATE(Tabela13[[#This Row],[TRAMITE_SETOR]],"_Atualiz")</f>
        <v>CPL_Atualiz</v>
      </c>
      <c r="F306" s="35" t="s">
        <v>915</v>
      </c>
      <c r="G306" s="35"/>
      <c r="H306" s="36">
        <v>42311.688888888886</v>
      </c>
      <c r="I306" s="36">
        <v>42318.744444444441</v>
      </c>
      <c r="J306" s="1" t="s">
        <v>217</v>
      </c>
      <c r="K306" s="37">
        <f t="shared" si="8"/>
        <v>7.0555555555547471</v>
      </c>
      <c r="L306" s="38">
        <f t="shared" si="9"/>
        <v>7.0555555555547471</v>
      </c>
      <c r="M306" s="166">
        <f>NETWORKDAYS.INTL(DATE(YEAR(H306),MONTH(I306),DAY(H306)),DATE(YEAR(I306),MONTH(I306),DAY(I306)),1,LISTAFERIADOS!$B$2:$B$194)</f>
        <v>6</v>
      </c>
      <c r="N306" s="170" t="str">
        <f>CONCATENATE(HOUR(Tabela13[[#This Row],[DATA INICIO]]),":",MINUTE(Tabela13[[#This Row],[DATA INICIO]]))</f>
        <v>16:32</v>
      </c>
      <c r="P306"/>
    </row>
    <row r="307" spans="1:16" ht="25.5" customHeight="1" x14ac:dyDescent="0.25">
      <c r="A307" s="6" t="s">
        <v>278</v>
      </c>
      <c r="B307" s="33" t="s">
        <v>277</v>
      </c>
      <c r="C307" s="34" t="s">
        <v>270</v>
      </c>
      <c r="D307" s="66" t="s">
        <v>1226</v>
      </c>
      <c r="E307" s="66" t="str">
        <f>CONCATENATE(Tabela13[[#This Row],[TRAMITE_SETOR]],"_Atualiz")</f>
        <v>CIP_Atualiz</v>
      </c>
      <c r="F307" s="35" t="s">
        <v>885</v>
      </c>
      <c r="G307" s="90" t="s">
        <v>1127</v>
      </c>
      <c r="H307" s="36">
        <v>42318.744444444441</v>
      </c>
      <c r="I307" s="36">
        <v>42319.698611111111</v>
      </c>
      <c r="J307" s="1" t="s">
        <v>36</v>
      </c>
      <c r="K307" s="37">
        <f t="shared" si="8"/>
        <v>0.95416666667006211</v>
      </c>
      <c r="L307" s="38">
        <f t="shared" si="9"/>
        <v>0.95416666667006211</v>
      </c>
      <c r="M307" s="166">
        <f>NETWORKDAYS.INTL(DATE(YEAR(H307),MONTH(I307),DAY(H307)),DATE(YEAR(I307),MONTH(I307),DAY(I307)),1,LISTAFERIADOS!$B$2:$B$194)</f>
        <v>2</v>
      </c>
      <c r="N307" s="170" t="str">
        <f>CONCATENATE(HOUR(Tabela13[[#This Row],[DATA INICIO]]),":",MINUTE(Tabela13[[#This Row],[DATA INICIO]]))</f>
        <v>17:52</v>
      </c>
      <c r="P307"/>
    </row>
    <row r="308" spans="1:16" ht="25.5" hidden="1" customHeight="1" x14ac:dyDescent="0.25">
      <c r="A308" s="6" t="s">
        <v>278</v>
      </c>
      <c r="B308" s="33" t="s">
        <v>277</v>
      </c>
      <c r="C308" s="34" t="s">
        <v>270</v>
      </c>
      <c r="D308" s="66" t="s">
        <v>1234</v>
      </c>
      <c r="E308" s="66" t="str">
        <f>CONCATENATE(Tabela13[[#This Row],[TRAMITE_SETOR]],"_Atualiz")</f>
        <v>CPL_Atualiz</v>
      </c>
      <c r="F308" s="35" t="s">
        <v>915</v>
      </c>
      <c r="G308" s="35"/>
      <c r="H308" s="36">
        <v>42319.698611111111</v>
      </c>
      <c r="I308" s="36">
        <v>42320.713888888888</v>
      </c>
      <c r="J308" s="1" t="s">
        <v>88</v>
      </c>
      <c r="K308" s="37">
        <f t="shared" si="8"/>
        <v>1.015277777776646</v>
      </c>
      <c r="L308" s="38">
        <f t="shared" si="9"/>
        <v>1.015277777776646</v>
      </c>
      <c r="M308" s="166">
        <f>NETWORKDAYS.INTL(DATE(YEAR(H308),MONTH(I308),DAY(H308)),DATE(YEAR(I308),MONTH(I308),DAY(I308)),1,LISTAFERIADOS!$B$2:$B$194)</f>
        <v>2</v>
      </c>
      <c r="N308" s="170" t="str">
        <f>CONCATENATE(HOUR(Tabela13[[#This Row],[DATA INICIO]]),":",MINUTE(Tabela13[[#This Row],[DATA INICIO]]))</f>
        <v>16:46</v>
      </c>
      <c r="P308"/>
    </row>
    <row r="309" spans="1:16" ht="25.5" hidden="1" customHeight="1" x14ac:dyDescent="0.25">
      <c r="A309" s="6" t="s">
        <v>278</v>
      </c>
      <c r="B309" s="33" t="s">
        <v>277</v>
      </c>
      <c r="C309" s="34" t="s">
        <v>270</v>
      </c>
      <c r="D309" s="66" t="s">
        <v>1235</v>
      </c>
      <c r="E309" s="66" t="str">
        <f>CONCATENATE(Tabela13[[#This Row],[TRAMITE_SETOR]],"_Atualiz")</f>
        <v>ASSDG_Atualiz</v>
      </c>
      <c r="F309" s="35" t="s">
        <v>916</v>
      </c>
      <c r="G309" s="35"/>
      <c r="H309" s="36">
        <v>42320.713888888888</v>
      </c>
      <c r="I309" s="36">
        <v>42320.770138888889</v>
      </c>
      <c r="J309" s="1" t="s">
        <v>218</v>
      </c>
      <c r="K309" s="37">
        <f t="shared" si="8"/>
        <v>5.6250000001455192E-2</v>
      </c>
      <c r="L309" s="38">
        <f t="shared" si="9"/>
        <v>5.6250000001455192E-2</v>
      </c>
      <c r="M309" s="166">
        <f>NETWORKDAYS.INTL(DATE(YEAR(H309),MONTH(I309),DAY(H309)),DATE(YEAR(I309),MONTH(I309),DAY(I309)),1,LISTAFERIADOS!$B$2:$B$194)</f>
        <v>1</v>
      </c>
      <c r="N309" s="170" t="str">
        <f>CONCATENATE(HOUR(Tabela13[[#This Row],[DATA INICIO]]),":",MINUTE(Tabela13[[#This Row],[DATA INICIO]]))</f>
        <v>17:8</v>
      </c>
      <c r="P309"/>
    </row>
    <row r="310" spans="1:16" ht="25.5" hidden="1" customHeight="1" x14ac:dyDescent="0.25">
      <c r="A310" s="6" t="s">
        <v>278</v>
      </c>
      <c r="B310" s="33" t="s">
        <v>277</v>
      </c>
      <c r="C310" s="34" t="s">
        <v>270</v>
      </c>
      <c r="D310" s="66" t="s">
        <v>1224</v>
      </c>
      <c r="E310" s="66" t="str">
        <f>CONCATENATE(Tabela13[[#This Row],[TRAMITE_SETOR]],"_Atualiz")</f>
        <v>DG_Atualiz</v>
      </c>
      <c r="F310" s="35" t="s">
        <v>906</v>
      </c>
      <c r="G310" s="35"/>
      <c r="H310" s="36">
        <v>42320.770138888889</v>
      </c>
      <c r="I310" s="36">
        <v>42320.774305555555</v>
      </c>
      <c r="J310" s="1" t="s">
        <v>56</v>
      </c>
      <c r="K310" s="37">
        <f t="shared" si="8"/>
        <v>4.166666665696539E-3</v>
      </c>
      <c r="L310" s="38">
        <f t="shared" si="9"/>
        <v>4.166666665696539E-3</v>
      </c>
      <c r="M310" s="166">
        <f>NETWORKDAYS.INTL(DATE(YEAR(H310),MONTH(I310),DAY(H310)),DATE(YEAR(I310),MONTH(I310),DAY(I310)),1,LISTAFERIADOS!$B$2:$B$194)</f>
        <v>1</v>
      </c>
      <c r="N310" s="170" t="str">
        <f>CONCATENATE(HOUR(Tabela13[[#This Row],[DATA INICIO]]),":",MINUTE(Tabela13[[#This Row],[DATA INICIO]]))</f>
        <v>18:29</v>
      </c>
      <c r="P310"/>
    </row>
    <row r="311" spans="1:16" ht="25.5" hidden="1" customHeight="1" x14ac:dyDescent="0.25">
      <c r="A311" s="6" t="s">
        <v>278</v>
      </c>
      <c r="B311" s="33" t="s">
        <v>277</v>
      </c>
      <c r="C311" s="34" t="s">
        <v>270</v>
      </c>
      <c r="D311" s="66" t="s">
        <v>1234</v>
      </c>
      <c r="E311" s="66" t="str">
        <f>CONCATENATE(Tabela13[[#This Row],[TRAMITE_SETOR]],"_Atualiz")</f>
        <v>CPL_Atualiz</v>
      </c>
      <c r="F311" s="35" t="s">
        <v>915</v>
      </c>
      <c r="G311" s="35"/>
      <c r="H311" s="36">
        <v>42320.774305555555</v>
      </c>
      <c r="I311" s="36">
        <v>42320.813888888886</v>
      </c>
      <c r="J311" s="1" t="s">
        <v>219</v>
      </c>
      <c r="K311" s="37">
        <f t="shared" si="8"/>
        <v>3.9583333331393078E-2</v>
      </c>
      <c r="L311" s="38">
        <f t="shared" si="9"/>
        <v>3.9583333331393078E-2</v>
      </c>
      <c r="M311" s="166">
        <f>NETWORKDAYS.INTL(DATE(YEAR(H311),MONTH(I311),DAY(H311)),DATE(YEAR(I311),MONTH(I311),DAY(I311)),1,LISTAFERIADOS!$B$2:$B$194)</f>
        <v>1</v>
      </c>
      <c r="N311" s="170" t="str">
        <f>CONCATENATE(HOUR(Tabela13[[#This Row],[DATA INICIO]]),":",MINUTE(Tabela13[[#This Row],[DATA INICIO]]))</f>
        <v>18:35</v>
      </c>
      <c r="P311"/>
    </row>
    <row r="312" spans="1:16" ht="25.5" hidden="1" customHeight="1" x14ac:dyDescent="0.25">
      <c r="A312" s="6" t="s">
        <v>278</v>
      </c>
      <c r="B312" s="33" t="s">
        <v>277</v>
      </c>
      <c r="C312" s="34" t="s">
        <v>270</v>
      </c>
      <c r="D312" s="66" t="s">
        <v>1252</v>
      </c>
      <c r="E312" s="66" t="str">
        <f>CONCATENATE(Tabela13[[#This Row],[TRAMITE_SETOR]],"_Atualiz")</f>
        <v>SLIC_Atualiz</v>
      </c>
      <c r="F312" s="35" t="s">
        <v>928</v>
      </c>
      <c r="G312" s="35"/>
      <c r="H312" s="36">
        <v>42320.813888888886</v>
      </c>
      <c r="I312" s="36">
        <v>42321.597222222219</v>
      </c>
      <c r="J312" s="1" t="s">
        <v>220</v>
      </c>
      <c r="K312" s="37">
        <f t="shared" si="8"/>
        <v>0.78333333333284827</v>
      </c>
      <c r="L312" s="38">
        <f t="shared" si="9"/>
        <v>0.78333333333284827</v>
      </c>
      <c r="M312" s="166">
        <f>NETWORKDAYS.INTL(DATE(YEAR(H312),MONTH(I312),DAY(H312)),DATE(YEAR(I312),MONTH(I312),DAY(I312)),1,LISTAFERIADOS!$B$2:$B$194)</f>
        <v>2</v>
      </c>
      <c r="N312" s="170" t="str">
        <f>CONCATENATE(HOUR(Tabela13[[#This Row],[DATA INICIO]]),":",MINUTE(Tabela13[[#This Row],[DATA INICIO]]))</f>
        <v>19:32</v>
      </c>
      <c r="P312"/>
    </row>
    <row r="313" spans="1:16" ht="25.5" hidden="1" customHeight="1" x14ac:dyDescent="0.25">
      <c r="A313" s="6" t="s">
        <v>278</v>
      </c>
      <c r="B313" s="33" t="s">
        <v>277</v>
      </c>
      <c r="C313" s="34" t="s">
        <v>270</v>
      </c>
      <c r="D313" s="66" t="s">
        <v>1234</v>
      </c>
      <c r="E313" s="66" t="str">
        <f>CONCATENATE(Tabela13[[#This Row],[TRAMITE_SETOR]],"_Atualiz")</f>
        <v>CPL_Atualiz</v>
      </c>
      <c r="F313" s="35" t="s">
        <v>915</v>
      </c>
      <c r="G313" s="35"/>
      <c r="H313" s="36">
        <v>42321.597222222219</v>
      </c>
      <c r="I313" s="36">
        <v>42321.640972222223</v>
      </c>
      <c r="J313" s="1" t="s">
        <v>221</v>
      </c>
      <c r="K313" s="37">
        <f t="shared" si="8"/>
        <v>4.3750000004365575E-2</v>
      </c>
      <c r="L313" s="38">
        <f t="shared" si="9"/>
        <v>4.3750000004365575E-2</v>
      </c>
      <c r="M313" s="166">
        <f>NETWORKDAYS.INTL(DATE(YEAR(H313),MONTH(I313),DAY(H313)),DATE(YEAR(I313),MONTH(I313),DAY(I313)),1,LISTAFERIADOS!$B$2:$B$194)</f>
        <v>1</v>
      </c>
      <c r="N313" s="170" t="str">
        <f>CONCATENATE(HOUR(Tabela13[[#This Row],[DATA INICIO]]),":",MINUTE(Tabela13[[#This Row],[DATA INICIO]]))</f>
        <v>14:20</v>
      </c>
      <c r="P313"/>
    </row>
    <row r="314" spans="1:16" ht="25.5" hidden="1" customHeight="1" x14ac:dyDescent="0.25">
      <c r="A314" s="6" t="s">
        <v>278</v>
      </c>
      <c r="B314" s="33" t="s">
        <v>277</v>
      </c>
      <c r="C314" s="34" t="s">
        <v>270</v>
      </c>
      <c r="D314" s="66" t="s">
        <v>1252</v>
      </c>
      <c r="E314" s="66" t="str">
        <f>CONCATENATE(Tabela13[[#This Row],[TRAMITE_SETOR]],"_Atualiz")</f>
        <v>SLIC_Atualiz</v>
      </c>
      <c r="F314" s="35" t="s">
        <v>928</v>
      </c>
      <c r="G314" s="35"/>
      <c r="H314" s="36">
        <v>42321.640972222223</v>
      </c>
      <c r="I314" s="36">
        <v>42324.747916666667</v>
      </c>
      <c r="J314" s="1" t="s">
        <v>180</v>
      </c>
      <c r="K314" s="37">
        <f t="shared" si="8"/>
        <v>3.1069444444437977</v>
      </c>
      <c r="L314" s="38">
        <f t="shared" si="9"/>
        <v>3.1069444444437977</v>
      </c>
      <c r="M314" s="166">
        <f>NETWORKDAYS.INTL(DATE(YEAR(H314),MONTH(I314),DAY(H314)),DATE(YEAR(I314),MONTH(I314),DAY(I314)),1,LISTAFERIADOS!$B$2:$B$194)</f>
        <v>2</v>
      </c>
      <c r="N314" s="170" t="str">
        <f>CONCATENATE(HOUR(Tabela13[[#This Row],[DATA INICIO]]),":",MINUTE(Tabela13[[#This Row],[DATA INICIO]]))</f>
        <v>15:23</v>
      </c>
      <c r="P314"/>
    </row>
    <row r="315" spans="1:16" ht="25.5" hidden="1" customHeight="1" x14ac:dyDescent="0.25">
      <c r="A315" s="6" t="s">
        <v>278</v>
      </c>
      <c r="B315" s="33" t="s">
        <v>277</v>
      </c>
      <c r="C315" s="34" t="s">
        <v>270</v>
      </c>
      <c r="D315" s="66" t="s">
        <v>1234</v>
      </c>
      <c r="E315" s="66" t="str">
        <f>CONCATENATE(Tabela13[[#This Row],[TRAMITE_SETOR]],"_Atualiz")</f>
        <v>CPL_Atualiz</v>
      </c>
      <c r="F315" s="35" t="s">
        <v>915</v>
      </c>
      <c r="G315" s="35"/>
      <c r="H315" s="36">
        <v>42324.747916666667</v>
      </c>
      <c r="I315" s="36">
        <v>42355.612500000003</v>
      </c>
      <c r="J315" s="1" t="s">
        <v>222</v>
      </c>
      <c r="K315" s="37">
        <f t="shared" si="8"/>
        <v>30.864583333335759</v>
      </c>
      <c r="L315" s="38">
        <f t="shared" si="9"/>
        <v>30.864583333335759</v>
      </c>
      <c r="M315" s="166">
        <f>NETWORKDAYS.INTL(DATE(YEAR(H315),MONTH(I315),DAY(H315)),DATE(YEAR(I315),MONTH(I315),DAY(I315)),1,LISTAFERIADOS!$B$2:$B$194)</f>
        <v>2</v>
      </c>
      <c r="N315" s="170" t="str">
        <f>CONCATENATE(HOUR(Tabela13[[#This Row],[DATA INICIO]]),":",MINUTE(Tabela13[[#This Row],[DATA INICIO]]))</f>
        <v>17:57</v>
      </c>
      <c r="P315"/>
    </row>
    <row r="316" spans="1:16" ht="25.5" hidden="1" customHeight="1" x14ac:dyDescent="0.25">
      <c r="A316" s="6" t="s">
        <v>278</v>
      </c>
      <c r="B316" s="33" t="s">
        <v>277</v>
      </c>
      <c r="C316" s="34" t="s">
        <v>270</v>
      </c>
      <c r="D316" s="66" t="s">
        <v>1235</v>
      </c>
      <c r="E316" s="66" t="str">
        <f>CONCATENATE(Tabela13[[#This Row],[TRAMITE_SETOR]],"_Atualiz")</f>
        <v>ASSDG_Atualiz</v>
      </c>
      <c r="F316" s="35" t="s">
        <v>916</v>
      </c>
      <c r="G316" s="35"/>
      <c r="H316" s="36">
        <v>42355.612500000003</v>
      </c>
      <c r="I316" s="36">
        <v>42355.78125</v>
      </c>
      <c r="J316" s="1" t="s">
        <v>223</v>
      </c>
      <c r="K316" s="37">
        <f t="shared" si="8"/>
        <v>0.16874999999708962</v>
      </c>
      <c r="L316" s="38">
        <f t="shared" si="9"/>
        <v>0.16874999999708962</v>
      </c>
      <c r="M316" s="166">
        <f>NETWORKDAYS.INTL(DATE(YEAR(H316),MONTH(I316),DAY(H316)),DATE(YEAR(I316),MONTH(I316),DAY(I316)),1,LISTAFERIADOS!$B$2:$B$194)</f>
        <v>1</v>
      </c>
      <c r="N316" s="170" t="str">
        <f>CONCATENATE(HOUR(Tabela13[[#This Row],[DATA INICIO]]),":",MINUTE(Tabela13[[#This Row],[DATA INICIO]]))</f>
        <v>14:42</v>
      </c>
      <c r="P316"/>
    </row>
    <row r="317" spans="1:16" ht="25.5" hidden="1" customHeight="1" x14ac:dyDescent="0.25">
      <c r="A317" s="6" t="s">
        <v>278</v>
      </c>
      <c r="B317" s="33" t="s">
        <v>277</v>
      </c>
      <c r="C317" s="34" t="s">
        <v>270</v>
      </c>
      <c r="D317" s="66" t="s">
        <v>1224</v>
      </c>
      <c r="E317" s="66" t="str">
        <f>CONCATENATE(Tabela13[[#This Row],[TRAMITE_SETOR]],"_Atualiz")</f>
        <v>DG_Atualiz</v>
      </c>
      <c r="F317" s="35" t="s">
        <v>906</v>
      </c>
      <c r="G317" s="35"/>
      <c r="H317" s="36">
        <v>42355.78125</v>
      </c>
      <c r="I317" s="36">
        <v>42355.793749999997</v>
      </c>
      <c r="J317" s="1" t="s">
        <v>224</v>
      </c>
      <c r="K317" s="37">
        <f t="shared" si="8"/>
        <v>1.2499999997089617E-2</v>
      </c>
      <c r="L317" s="38">
        <f t="shared" si="9"/>
        <v>1.2499999997089617E-2</v>
      </c>
      <c r="M317" s="166">
        <f>NETWORKDAYS.INTL(DATE(YEAR(H317),MONTH(I317),DAY(H317)),DATE(YEAR(I317),MONTH(I317),DAY(I317)),1,LISTAFERIADOS!$B$2:$B$194)</f>
        <v>1</v>
      </c>
      <c r="N317" s="170" t="str">
        <f>CONCATENATE(HOUR(Tabela13[[#This Row],[DATA INICIO]]),":",MINUTE(Tabela13[[#This Row],[DATA INICIO]]))</f>
        <v>18:45</v>
      </c>
      <c r="P317"/>
    </row>
    <row r="318" spans="1:16" ht="25.5" hidden="1" customHeight="1" x14ac:dyDescent="0.25">
      <c r="A318" s="6" t="s">
        <v>278</v>
      </c>
      <c r="B318" s="33" t="s">
        <v>277</v>
      </c>
      <c r="C318" s="34" t="s">
        <v>270</v>
      </c>
      <c r="D318" s="66" t="s">
        <v>1234</v>
      </c>
      <c r="E318" s="66" t="str">
        <f>CONCATENATE(Tabela13[[#This Row],[TRAMITE_SETOR]],"_Atualiz")</f>
        <v>CPL_Atualiz</v>
      </c>
      <c r="F318" s="35" t="s">
        <v>915</v>
      </c>
      <c r="G318" s="35"/>
      <c r="H318" s="36">
        <v>42355.793749999997</v>
      </c>
      <c r="I318" s="36">
        <v>42360.472222222219</v>
      </c>
      <c r="J318" s="1" t="s">
        <v>225</v>
      </c>
      <c r="K318" s="37">
        <f t="shared" si="8"/>
        <v>4.6784722222218988</v>
      </c>
      <c r="L318" s="38">
        <f t="shared" si="9"/>
        <v>4.6784722222218988</v>
      </c>
      <c r="M318" s="166">
        <f>NETWORKDAYS.INTL(DATE(YEAR(H318),MONTH(I318),DAY(H318)),DATE(YEAR(I318),MONTH(I318),DAY(I318)),1,LISTAFERIADOS!$B$2:$B$194)</f>
        <v>2</v>
      </c>
      <c r="N318" s="170" t="str">
        <f>CONCATENATE(HOUR(Tabela13[[#This Row],[DATA INICIO]]),":",MINUTE(Tabela13[[#This Row],[DATA INICIO]]))</f>
        <v>19:3</v>
      </c>
      <c r="P318"/>
    </row>
    <row r="319" spans="1:16" ht="25.5" hidden="1" customHeight="1" x14ac:dyDescent="0.25">
      <c r="A319" s="6" t="s">
        <v>278</v>
      </c>
      <c r="B319" s="33" t="s">
        <v>277</v>
      </c>
      <c r="C319" s="34" t="s">
        <v>270</v>
      </c>
      <c r="D319" s="66" t="s">
        <v>1235</v>
      </c>
      <c r="E319" s="66" t="str">
        <f>CONCATENATE(Tabela13[[#This Row],[TRAMITE_SETOR]],"_Atualiz")</f>
        <v>ASSDG_Atualiz</v>
      </c>
      <c r="F319" s="35" t="s">
        <v>916</v>
      </c>
      <c r="G319" s="35"/>
      <c r="H319" s="36">
        <v>42360.472222222219</v>
      </c>
      <c r="I319" s="36">
        <v>42360.655555555553</v>
      </c>
      <c r="J319" s="1" t="s">
        <v>226</v>
      </c>
      <c r="K319" s="37">
        <f t="shared" si="8"/>
        <v>0.18333333333430346</v>
      </c>
      <c r="L319" s="38">
        <f t="shared" si="9"/>
        <v>0.18333333333430346</v>
      </c>
      <c r="M319" s="166">
        <f>NETWORKDAYS.INTL(DATE(YEAR(H319),MONTH(I319),DAY(H319)),DATE(YEAR(I319),MONTH(I319),DAY(I319)),1,LISTAFERIADOS!$B$2:$B$194)</f>
        <v>0</v>
      </c>
      <c r="N319" s="170" t="str">
        <f>CONCATENATE(HOUR(Tabela13[[#This Row],[DATA INICIO]]),":",MINUTE(Tabela13[[#This Row],[DATA INICIO]]))</f>
        <v>11:20</v>
      </c>
      <c r="P319"/>
    </row>
    <row r="320" spans="1:16" ht="25.5" hidden="1" customHeight="1" x14ac:dyDescent="0.25">
      <c r="A320" s="6" t="s">
        <v>278</v>
      </c>
      <c r="B320" s="33" t="s">
        <v>277</v>
      </c>
      <c r="C320" s="34" t="s">
        <v>270</v>
      </c>
      <c r="D320" s="66" t="s">
        <v>1224</v>
      </c>
      <c r="E320" s="66" t="str">
        <f>CONCATENATE(Tabela13[[#This Row],[TRAMITE_SETOR]],"_Atualiz")</f>
        <v>DG_Atualiz</v>
      </c>
      <c r="F320" s="35" t="s">
        <v>906</v>
      </c>
      <c r="G320" s="35"/>
      <c r="H320" s="36">
        <v>42360.655555555553</v>
      </c>
      <c r="I320" s="36">
        <v>42360.770833333336</v>
      </c>
      <c r="J320" s="1" t="s">
        <v>227</v>
      </c>
      <c r="K320" s="37">
        <f t="shared" si="8"/>
        <v>0.11527777778246673</v>
      </c>
      <c r="L320" s="38">
        <f t="shared" si="9"/>
        <v>0.11527777778246673</v>
      </c>
      <c r="M320" s="166">
        <f>NETWORKDAYS.INTL(DATE(YEAR(H320),MONTH(I320),DAY(H320)),DATE(YEAR(I320),MONTH(I320),DAY(I320)),1,LISTAFERIADOS!$B$2:$B$194)</f>
        <v>0</v>
      </c>
      <c r="N320" s="170" t="str">
        <f>CONCATENATE(HOUR(Tabela13[[#This Row],[DATA INICIO]]),":",MINUTE(Tabela13[[#This Row],[DATA INICIO]]))</f>
        <v>15:44</v>
      </c>
      <c r="P320"/>
    </row>
    <row r="321" spans="1:16" ht="25.5" hidden="1" customHeight="1" x14ac:dyDescent="0.25">
      <c r="A321" s="6" t="s">
        <v>278</v>
      </c>
      <c r="B321" s="33" t="s">
        <v>277</v>
      </c>
      <c r="C321" s="34" t="s">
        <v>270</v>
      </c>
      <c r="D321" s="66" t="s">
        <v>1229</v>
      </c>
      <c r="E321" s="66" t="str">
        <f>CONCATENATE(Tabela13[[#This Row],[TRAMITE_SETOR]],"_Atualiz")</f>
        <v>CO_Atualiz</v>
      </c>
      <c r="F321" s="35" t="s">
        <v>910</v>
      </c>
      <c r="G321" s="35"/>
      <c r="H321" s="36">
        <v>42360.770833333336</v>
      </c>
      <c r="I321" s="36">
        <v>42360.807638888888</v>
      </c>
      <c r="J321" s="1" t="s">
        <v>39</v>
      </c>
      <c r="K321" s="37">
        <f t="shared" si="8"/>
        <v>3.6805555551836733E-2</v>
      </c>
      <c r="L321" s="38">
        <f t="shared" si="9"/>
        <v>3.6805555551836733E-2</v>
      </c>
      <c r="M321" s="166">
        <f>NETWORKDAYS.INTL(DATE(YEAR(H321),MONTH(I321),DAY(H321)),DATE(YEAR(I321),MONTH(I321),DAY(I321)),1,LISTAFERIADOS!$B$2:$B$194)</f>
        <v>0</v>
      </c>
      <c r="N321" s="170" t="str">
        <f>CONCATENATE(HOUR(Tabela13[[#This Row],[DATA INICIO]]),":",MINUTE(Tabela13[[#This Row],[DATA INICIO]]))</f>
        <v>18:30</v>
      </c>
      <c r="P321"/>
    </row>
    <row r="322" spans="1:16" ht="25.5" hidden="1" customHeight="1" x14ac:dyDescent="0.25">
      <c r="A322" s="6" t="s">
        <v>278</v>
      </c>
      <c r="B322" s="33" t="s">
        <v>277</v>
      </c>
      <c r="C322" s="34" t="s">
        <v>270</v>
      </c>
      <c r="D322" s="66" t="s">
        <v>1236</v>
      </c>
      <c r="E322" s="66" t="str">
        <f>CONCATENATE(Tabela13[[#This Row],[TRAMITE_SETOR]],"_Atualiz")</f>
        <v>ACO_Atualiz</v>
      </c>
      <c r="F322" s="35" t="s">
        <v>917</v>
      </c>
      <c r="G322" s="35"/>
      <c r="H322" s="36">
        <v>42360.807638888888</v>
      </c>
      <c r="I322" s="36">
        <v>42361.59097222222</v>
      </c>
      <c r="J322" s="1" t="s">
        <v>228</v>
      </c>
      <c r="K322" s="37">
        <f t="shared" si="8"/>
        <v>0.78333333333284827</v>
      </c>
      <c r="L322" s="38">
        <f t="shared" si="9"/>
        <v>0.78333333333284827</v>
      </c>
      <c r="M322" s="166">
        <f>NETWORKDAYS.INTL(DATE(YEAR(H322),MONTH(I322),DAY(H322)),DATE(YEAR(I322),MONTH(I322),DAY(I322)),1,LISTAFERIADOS!$B$2:$B$194)</f>
        <v>0</v>
      </c>
      <c r="N322" s="170" t="str">
        <f>CONCATENATE(HOUR(Tabela13[[#This Row],[DATA INICIO]]),":",MINUTE(Tabela13[[#This Row],[DATA INICIO]]))</f>
        <v>19:23</v>
      </c>
      <c r="P322"/>
    </row>
    <row r="323" spans="1:16" ht="25.5" hidden="1" customHeight="1" x14ac:dyDescent="0.25">
      <c r="A323" s="6" t="s">
        <v>278</v>
      </c>
      <c r="B323" s="33" t="s">
        <v>277</v>
      </c>
      <c r="C323" s="34" t="s">
        <v>270</v>
      </c>
      <c r="D323" s="66" t="s">
        <v>1230</v>
      </c>
      <c r="E323" s="66" t="str">
        <f>CONCATENATE(Tabela13[[#This Row],[TRAMITE_SETOR]],"_Atualiz")</f>
        <v>SECOFC_Atualiz</v>
      </c>
      <c r="F323" s="35" t="s">
        <v>911</v>
      </c>
      <c r="G323" s="35"/>
      <c r="H323" s="36">
        <v>42361.59097222222</v>
      </c>
      <c r="I323" s="36">
        <v>42361.65347222222</v>
      </c>
      <c r="J323" s="1" t="s">
        <v>7</v>
      </c>
      <c r="K323" s="37">
        <f t="shared" ref="K323:K386" si="10">IF(OR(H323="-",I323="-"),0,I323-H323)</f>
        <v>6.25E-2</v>
      </c>
      <c r="L323" s="38">
        <f t="shared" ref="L323:L386" si="11">K323</f>
        <v>6.25E-2</v>
      </c>
      <c r="M323" s="166">
        <f>NETWORKDAYS.INTL(DATE(YEAR(H323),MONTH(I323),DAY(H323)),DATE(YEAR(I323),MONTH(I323),DAY(I323)),1,LISTAFERIADOS!$B$2:$B$194)</f>
        <v>0</v>
      </c>
      <c r="N323" s="170" t="str">
        <f>CONCATENATE(HOUR(Tabela13[[#This Row],[DATA INICIO]]),":",MINUTE(Tabela13[[#This Row],[DATA INICIO]]))</f>
        <v>14:11</v>
      </c>
      <c r="P323"/>
    </row>
    <row r="324" spans="1:16" ht="25.5" hidden="1" customHeight="1" x14ac:dyDescent="0.25">
      <c r="A324" s="6" t="s">
        <v>278</v>
      </c>
      <c r="B324" s="33" t="s">
        <v>277</v>
      </c>
      <c r="C324" s="34" t="s">
        <v>270</v>
      </c>
      <c r="D324" s="66" t="s">
        <v>1224</v>
      </c>
      <c r="E324" s="66" t="str">
        <f>CONCATENATE(Tabela13[[#This Row],[TRAMITE_SETOR]],"_Atualiz")</f>
        <v>DG_Atualiz</v>
      </c>
      <c r="F324" s="35" t="s">
        <v>906</v>
      </c>
      <c r="G324" s="35"/>
      <c r="H324" s="36">
        <v>42361.59097222222</v>
      </c>
      <c r="I324" s="36">
        <v>42361.697222222225</v>
      </c>
      <c r="J324" s="1" t="s">
        <v>7</v>
      </c>
      <c r="K324" s="37">
        <f t="shared" si="10"/>
        <v>0.10625000000436557</v>
      </c>
      <c r="L324" s="38">
        <f t="shared" si="11"/>
        <v>0.10625000000436557</v>
      </c>
      <c r="M324" s="166">
        <f>NETWORKDAYS.INTL(DATE(YEAR(H324),MONTH(I324),DAY(H324)),DATE(YEAR(I324),MONTH(I324),DAY(I324)),1,LISTAFERIADOS!$B$2:$B$194)</f>
        <v>0</v>
      </c>
      <c r="N324" s="170" t="str">
        <f>CONCATENATE(HOUR(Tabela13[[#This Row],[DATA INICIO]]),":",MINUTE(Tabela13[[#This Row],[DATA INICIO]]))</f>
        <v>14:11</v>
      </c>
      <c r="P324"/>
    </row>
    <row r="325" spans="1:16" ht="25.5" hidden="1" customHeight="1" x14ac:dyDescent="0.25">
      <c r="A325" s="6" t="s">
        <v>278</v>
      </c>
      <c r="B325" s="33" t="s">
        <v>277</v>
      </c>
      <c r="C325" s="34" t="s">
        <v>270</v>
      </c>
      <c r="D325" s="66" t="s">
        <v>1236</v>
      </c>
      <c r="E325" s="66" t="str">
        <f>CONCATENATE(Tabela13[[#This Row],[TRAMITE_SETOR]],"_Atualiz")</f>
        <v>ACO_Atualiz</v>
      </c>
      <c r="F325" s="35" t="s">
        <v>917</v>
      </c>
      <c r="G325" s="35"/>
      <c r="H325" s="36">
        <v>42361.697222222225</v>
      </c>
      <c r="I325" s="36">
        <v>42361.743750000001</v>
      </c>
      <c r="J325" s="1" t="s">
        <v>41</v>
      </c>
      <c r="K325" s="37">
        <f t="shared" si="10"/>
        <v>4.6527777776645962E-2</v>
      </c>
      <c r="L325" s="38">
        <f t="shared" si="11"/>
        <v>4.6527777776645962E-2</v>
      </c>
      <c r="M325" s="166">
        <f>NETWORKDAYS.INTL(DATE(YEAR(H325),MONTH(I325),DAY(H325)),DATE(YEAR(I325),MONTH(I325),DAY(I325)),1,LISTAFERIADOS!$B$2:$B$194)</f>
        <v>0</v>
      </c>
      <c r="N325" s="170" t="str">
        <f>CONCATENATE(HOUR(Tabela13[[#This Row],[DATA INICIO]]),":",MINUTE(Tabela13[[#This Row],[DATA INICIO]]))</f>
        <v>16:44</v>
      </c>
      <c r="P325"/>
    </row>
    <row r="326" spans="1:16" ht="25.5" hidden="1" customHeight="1" x14ac:dyDescent="0.25">
      <c r="A326" s="6" t="s">
        <v>278</v>
      </c>
      <c r="B326" s="33" t="s">
        <v>277</v>
      </c>
      <c r="C326" s="34" t="s">
        <v>270</v>
      </c>
      <c r="D326" s="66" t="s">
        <v>1237</v>
      </c>
      <c r="E326" s="66" t="str">
        <f>CONCATENATE(Tabela13[[#This Row],[TRAMITE_SETOR]],"_Atualiz")</f>
        <v>SAEO_Atualiz</v>
      </c>
      <c r="F326" s="35" t="s">
        <v>918</v>
      </c>
      <c r="G326" s="35"/>
      <c r="H326" s="36">
        <v>42361.743750000001</v>
      </c>
      <c r="I326" s="36">
        <v>42361.868055555555</v>
      </c>
      <c r="J326" s="1" t="s">
        <v>42</v>
      </c>
      <c r="K326" s="37">
        <f t="shared" si="10"/>
        <v>0.12430555555329192</v>
      </c>
      <c r="L326" s="38">
        <f t="shared" si="11"/>
        <v>0.12430555555329192</v>
      </c>
      <c r="M326" s="166">
        <f>NETWORKDAYS.INTL(DATE(YEAR(H326),MONTH(I326),DAY(H326)),DATE(YEAR(I326),MONTH(I326),DAY(I326)),1,LISTAFERIADOS!$B$2:$B$194)</f>
        <v>0</v>
      </c>
      <c r="N326" s="170" t="str">
        <f>CONCATENATE(HOUR(Tabela13[[#This Row],[DATA INICIO]]),":",MINUTE(Tabela13[[#This Row],[DATA INICIO]]))</f>
        <v>17:51</v>
      </c>
      <c r="P326"/>
    </row>
    <row r="327" spans="1:16" ht="25.5" hidden="1" customHeight="1" x14ac:dyDescent="0.25">
      <c r="A327" s="6" t="s">
        <v>278</v>
      </c>
      <c r="B327" s="33" t="s">
        <v>277</v>
      </c>
      <c r="C327" s="34" t="s">
        <v>270</v>
      </c>
      <c r="D327" s="66" t="s">
        <v>1233</v>
      </c>
      <c r="E327" s="66" t="str">
        <f>CONCATENATE(Tabela13[[#This Row],[TRAMITE_SETOR]],"_Atualiz")</f>
        <v>SCON_Atualiz</v>
      </c>
      <c r="F327" s="35" t="s">
        <v>914</v>
      </c>
      <c r="G327" s="35"/>
      <c r="H327" s="36">
        <v>42361.868055555555</v>
      </c>
      <c r="I327" s="36">
        <v>42388.692361111112</v>
      </c>
      <c r="J327" s="1" t="s">
        <v>229</v>
      </c>
      <c r="K327" s="37">
        <f t="shared" si="10"/>
        <v>26.824305555557657</v>
      </c>
      <c r="L327" s="38">
        <f t="shared" si="11"/>
        <v>26.824305555557657</v>
      </c>
      <c r="M327" s="166">
        <f>NETWORKDAYS.INTL(DATE(YEAR(H327),MONTH(I327),DAY(H327)),DATE(YEAR(I327),MONTH(I327),DAY(I327)),1,LISTAFERIADOS!$B$2:$B$194)</f>
        <v>230</v>
      </c>
      <c r="N327" s="170" t="str">
        <f>CONCATENATE(HOUR(Tabela13[[#This Row],[DATA INICIO]]),":",MINUTE(Tabela13[[#This Row],[DATA INICIO]]))</f>
        <v>20:50</v>
      </c>
      <c r="P327"/>
    </row>
    <row r="328" spans="1:16" ht="25.5" hidden="1" customHeight="1" x14ac:dyDescent="0.25">
      <c r="A328" s="6" t="s">
        <v>278</v>
      </c>
      <c r="B328" s="33" t="s">
        <v>277</v>
      </c>
      <c r="C328" s="34" t="s">
        <v>270</v>
      </c>
      <c r="D328" s="66" t="s">
        <v>1231</v>
      </c>
      <c r="E328" s="66" t="str">
        <f>CONCATENATE(Tabela13[[#This Row],[TRAMITE_SETOR]],"_Atualiz")</f>
        <v>CLC_Atualiz</v>
      </c>
      <c r="F328" s="35" t="s">
        <v>912</v>
      </c>
      <c r="G328" s="35"/>
      <c r="H328" s="36">
        <v>42388.692361111112</v>
      </c>
      <c r="I328" s="36">
        <v>42388.741666666669</v>
      </c>
      <c r="J328" s="1" t="s">
        <v>230</v>
      </c>
      <c r="K328" s="37">
        <f t="shared" si="10"/>
        <v>4.9305555556202307E-2</v>
      </c>
      <c r="L328" s="38">
        <f t="shared" si="11"/>
        <v>4.9305555556202307E-2</v>
      </c>
      <c r="M328" s="166">
        <f>NETWORKDAYS.INTL(DATE(YEAR(H328),MONTH(I328),DAY(H328)),DATE(YEAR(I328),MONTH(I328),DAY(I328)),1,LISTAFERIADOS!$B$2:$B$194)</f>
        <v>1</v>
      </c>
      <c r="N328" s="170" t="str">
        <f>CONCATENATE(HOUR(Tabela13[[#This Row],[DATA INICIO]]),":",MINUTE(Tabela13[[#This Row],[DATA INICIO]]))</f>
        <v>16:37</v>
      </c>
      <c r="P328"/>
    </row>
    <row r="329" spans="1:16" ht="25.5" hidden="1" customHeight="1" x14ac:dyDescent="0.25">
      <c r="A329" s="6" t="s">
        <v>278</v>
      </c>
      <c r="B329" s="33" t="s">
        <v>277</v>
      </c>
      <c r="C329" s="34" t="s">
        <v>270</v>
      </c>
      <c r="D329" s="66" t="s">
        <v>1237</v>
      </c>
      <c r="E329" s="66" t="str">
        <f>CONCATENATE(Tabela13[[#This Row],[TRAMITE_SETOR]],"_Atualiz")</f>
        <v>SAEO_Atualiz</v>
      </c>
      <c r="F329" s="35" t="s">
        <v>918</v>
      </c>
      <c r="G329" s="35"/>
      <c r="H329" s="36">
        <v>42388.741666666669</v>
      </c>
      <c r="I329" s="36">
        <v>42390.560416666667</v>
      </c>
      <c r="J329" s="1" t="s">
        <v>64</v>
      </c>
      <c r="K329" s="37">
        <f t="shared" si="10"/>
        <v>1.8187499999985448</v>
      </c>
      <c r="L329" s="38">
        <f t="shared" si="11"/>
        <v>1.8187499999985448</v>
      </c>
      <c r="M329" s="166">
        <f>NETWORKDAYS.INTL(DATE(YEAR(H329),MONTH(I329),DAY(H329)),DATE(YEAR(I329),MONTH(I329),DAY(I329)),1,LISTAFERIADOS!$B$2:$B$194)</f>
        <v>3</v>
      </c>
      <c r="N329" s="170" t="str">
        <f>CONCATENATE(HOUR(Tabela13[[#This Row],[DATA INICIO]]),":",MINUTE(Tabela13[[#This Row],[DATA INICIO]]))</f>
        <v>17:48</v>
      </c>
      <c r="P329"/>
    </row>
    <row r="330" spans="1:16" ht="25.5" customHeight="1" x14ac:dyDescent="0.25">
      <c r="A330" s="6" t="s">
        <v>278</v>
      </c>
      <c r="B330" s="33" t="s">
        <v>277</v>
      </c>
      <c r="C330" s="34" t="s">
        <v>270</v>
      </c>
      <c r="D330" s="66" t="s">
        <v>1253</v>
      </c>
      <c r="E330" s="66" t="str">
        <f>CONCATENATE(Tabela13[[#This Row],[TRAMITE_SETOR]],"_Atualiz")</f>
        <v>SMIC_Atualiz</v>
      </c>
      <c r="F330" s="35" t="s">
        <v>892</v>
      </c>
      <c r="G330" s="90" t="s">
        <v>1127</v>
      </c>
      <c r="H330" s="36">
        <v>42390.560416666667</v>
      </c>
      <c r="I330" s="36">
        <v>42391.750694444447</v>
      </c>
      <c r="J330" s="1" t="s">
        <v>26</v>
      </c>
      <c r="K330" s="37">
        <f t="shared" si="10"/>
        <v>1.1902777777795563</v>
      </c>
      <c r="L330" s="38">
        <f t="shared" si="11"/>
        <v>1.1902777777795563</v>
      </c>
      <c r="M330" s="166">
        <f>NETWORKDAYS.INTL(DATE(YEAR(H330),MONTH(I330),DAY(H330)),DATE(YEAR(I330),MONTH(I330),DAY(I330)),1,LISTAFERIADOS!$B$2:$B$194)</f>
        <v>2</v>
      </c>
      <c r="N330" s="170" t="str">
        <f>CONCATENATE(HOUR(Tabela13[[#This Row],[DATA INICIO]]),":",MINUTE(Tabela13[[#This Row],[DATA INICIO]]))</f>
        <v>13:27</v>
      </c>
      <c r="P330"/>
    </row>
    <row r="331" spans="1:16" ht="25.5" customHeight="1" x14ac:dyDescent="0.25">
      <c r="A331" s="6" t="s">
        <v>278</v>
      </c>
      <c r="B331" s="33" t="s">
        <v>277</v>
      </c>
      <c r="C331" s="34" t="s">
        <v>270</v>
      </c>
      <c r="D331" s="66" t="s">
        <v>1254</v>
      </c>
      <c r="E331" s="66" t="str">
        <f>CONCATENATE(Tabela13[[#This Row],[TRAMITE_SETOR]],"_Atualiz")</f>
        <v>SAPRE_Atualiz</v>
      </c>
      <c r="F331" s="35" t="s">
        <v>272</v>
      </c>
      <c r="G331" s="90" t="s">
        <v>1127</v>
      </c>
      <c r="H331" s="36">
        <v>42391.750694444447</v>
      </c>
      <c r="I331" s="36">
        <v>42397.703472222223</v>
      </c>
      <c r="J331" s="1" t="s">
        <v>231</v>
      </c>
      <c r="K331" s="37">
        <f t="shared" si="10"/>
        <v>5.952777777776646</v>
      </c>
      <c r="L331" s="38">
        <f t="shared" si="11"/>
        <v>5.952777777776646</v>
      </c>
      <c r="M331" s="166">
        <f>NETWORKDAYS.INTL(DATE(YEAR(H331),MONTH(I331),DAY(H331)),DATE(YEAR(I331),MONTH(I331),DAY(I331)),1,LISTAFERIADOS!$B$2:$B$194)</f>
        <v>5</v>
      </c>
      <c r="N331" s="170" t="str">
        <f>CONCATENATE(HOUR(Tabela13[[#This Row],[DATA INICIO]]),":",MINUTE(Tabela13[[#This Row],[DATA INICIO]]))</f>
        <v>18:1</v>
      </c>
      <c r="P331"/>
    </row>
    <row r="332" spans="1:16" ht="25.5" hidden="1" customHeight="1" x14ac:dyDescent="0.25">
      <c r="A332" s="6" t="s">
        <v>278</v>
      </c>
      <c r="B332" s="33" t="s">
        <v>277</v>
      </c>
      <c r="C332" s="34" t="s">
        <v>270</v>
      </c>
      <c r="D332" s="66" t="s">
        <v>1237</v>
      </c>
      <c r="E332" s="66" t="str">
        <f>CONCATENATE(Tabela13[[#This Row],[TRAMITE_SETOR]],"_Atualiz")</f>
        <v>SAEO_Atualiz</v>
      </c>
      <c r="F332" s="35" t="s">
        <v>918</v>
      </c>
      <c r="G332" s="35"/>
      <c r="H332" s="36">
        <v>42397.703472222223</v>
      </c>
      <c r="I332" s="36">
        <v>42397.788194444445</v>
      </c>
      <c r="J332" s="1" t="s">
        <v>232</v>
      </c>
      <c r="K332" s="37">
        <f t="shared" si="10"/>
        <v>8.4722222221898846E-2</v>
      </c>
      <c r="L332" s="38">
        <f t="shared" si="11"/>
        <v>8.4722222221898846E-2</v>
      </c>
      <c r="M332" s="166">
        <f>NETWORKDAYS.INTL(DATE(YEAR(H332),MONTH(I332),DAY(H332)),DATE(YEAR(I332),MONTH(I332),DAY(I332)),1,LISTAFERIADOS!$B$2:$B$194)</f>
        <v>1</v>
      </c>
      <c r="N332" s="170" t="str">
        <f>CONCATENATE(HOUR(Tabela13[[#This Row],[DATA INICIO]]),":",MINUTE(Tabela13[[#This Row],[DATA INICIO]]))</f>
        <v>16:53</v>
      </c>
      <c r="P332"/>
    </row>
    <row r="333" spans="1:16" ht="25.5" hidden="1" customHeight="1" x14ac:dyDescent="0.25">
      <c r="A333" s="6" t="s">
        <v>278</v>
      </c>
      <c r="B333" s="33" t="s">
        <v>277</v>
      </c>
      <c r="C333" s="34" t="s">
        <v>270</v>
      </c>
      <c r="D333" s="66" t="s">
        <v>1228</v>
      </c>
      <c r="E333" s="66" t="str">
        <f>CONCATENATE(Tabela13[[#This Row],[TRAMITE_SETOR]],"_Atualiz")</f>
        <v>SPO_Atualiz</v>
      </c>
      <c r="F333" s="35" t="s">
        <v>909</v>
      </c>
      <c r="G333" s="35"/>
      <c r="H333" s="36">
        <v>42397.788194444445</v>
      </c>
      <c r="I333" s="36">
        <v>42398.65625</v>
      </c>
      <c r="J333" s="1" t="s">
        <v>233</v>
      </c>
      <c r="K333" s="37">
        <f t="shared" si="10"/>
        <v>0.86805555555474712</v>
      </c>
      <c r="L333" s="38">
        <f t="shared" si="11"/>
        <v>0.86805555555474712</v>
      </c>
      <c r="M333" s="166">
        <f>NETWORKDAYS.INTL(DATE(YEAR(H333),MONTH(I333),DAY(H333)),DATE(YEAR(I333),MONTH(I333),DAY(I333)),1,LISTAFERIADOS!$B$2:$B$194)</f>
        <v>2</v>
      </c>
      <c r="N333" s="170" t="str">
        <f>CONCATENATE(HOUR(Tabela13[[#This Row],[DATA INICIO]]),":",MINUTE(Tabela13[[#This Row],[DATA INICIO]]))</f>
        <v>18:55</v>
      </c>
      <c r="P333"/>
    </row>
    <row r="334" spans="1:16" ht="25.5" hidden="1" customHeight="1" x14ac:dyDescent="0.25">
      <c r="A334" s="6" t="s">
        <v>278</v>
      </c>
      <c r="B334" s="33" t="s">
        <v>277</v>
      </c>
      <c r="C334" s="34" t="s">
        <v>270</v>
      </c>
      <c r="D334" s="66" t="s">
        <v>1229</v>
      </c>
      <c r="E334" s="66" t="str">
        <f>CONCATENATE(Tabela13[[#This Row],[TRAMITE_SETOR]],"_Atualiz")</f>
        <v>CO_Atualiz</v>
      </c>
      <c r="F334" s="35" t="s">
        <v>910</v>
      </c>
      <c r="G334" s="35"/>
      <c r="H334" s="36">
        <v>42398.65625</v>
      </c>
      <c r="I334" s="36">
        <v>42398.729861111111</v>
      </c>
      <c r="J334" s="1" t="s">
        <v>234</v>
      </c>
      <c r="K334" s="37">
        <f t="shared" si="10"/>
        <v>7.3611111110949423E-2</v>
      </c>
      <c r="L334" s="38">
        <f t="shared" si="11"/>
        <v>7.3611111110949423E-2</v>
      </c>
      <c r="M334" s="166">
        <f>NETWORKDAYS.INTL(DATE(YEAR(H334),MONTH(I334),DAY(H334)),DATE(YEAR(I334),MONTH(I334),DAY(I334)),1,LISTAFERIADOS!$B$2:$B$194)</f>
        <v>1</v>
      </c>
      <c r="N334" s="170" t="str">
        <f>CONCATENATE(HOUR(Tabela13[[#This Row],[DATA INICIO]]),":",MINUTE(Tabela13[[#This Row],[DATA INICIO]]))</f>
        <v>15:45</v>
      </c>
      <c r="P334"/>
    </row>
    <row r="335" spans="1:16" ht="25.5" hidden="1" customHeight="1" x14ac:dyDescent="0.25">
      <c r="A335" s="6" t="s">
        <v>278</v>
      </c>
      <c r="B335" s="33" t="s">
        <v>277</v>
      </c>
      <c r="C335" s="34" t="s">
        <v>270</v>
      </c>
      <c r="D335" s="66" t="s">
        <v>1230</v>
      </c>
      <c r="E335" s="66" t="str">
        <f>CONCATENATE(Tabela13[[#This Row],[TRAMITE_SETOR]],"_Atualiz")</f>
        <v>SECOFC_Atualiz</v>
      </c>
      <c r="F335" s="35" t="s">
        <v>911</v>
      </c>
      <c r="G335" s="35"/>
      <c r="H335" s="36">
        <v>42398.729861111111</v>
      </c>
      <c r="I335" s="36">
        <v>42398.754166666666</v>
      </c>
      <c r="J335" s="1" t="s">
        <v>20</v>
      </c>
      <c r="K335" s="37">
        <f t="shared" si="10"/>
        <v>2.4305555554747116E-2</v>
      </c>
      <c r="L335" s="38">
        <f t="shared" si="11"/>
        <v>2.4305555554747116E-2</v>
      </c>
      <c r="M335" s="166">
        <f>NETWORKDAYS.INTL(DATE(YEAR(H335),MONTH(I335),DAY(H335)),DATE(YEAR(I335),MONTH(I335),DAY(I335)),1,LISTAFERIADOS!$B$2:$B$194)</f>
        <v>1</v>
      </c>
      <c r="N335" s="170" t="str">
        <f>CONCATENATE(HOUR(Tabela13[[#This Row],[DATA INICIO]]),":",MINUTE(Tabela13[[#This Row],[DATA INICIO]]))</f>
        <v>17:31</v>
      </c>
      <c r="P335"/>
    </row>
    <row r="336" spans="1:16" ht="25.5" hidden="1" customHeight="1" x14ac:dyDescent="0.25">
      <c r="A336" s="6" t="s">
        <v>278</v>
      </c>
      <c r="B336" s="33" t="s">
        <v>277</v>
      </c>
      <c r="C336" s="34" t="s">
        <v>270</v>
      </c>
      <c r="D336" s="66" t="s">
        <v>1224</v>
      </c>
      <c r="E336" s="66" t="str">
        <f>CONCATENATE(Tabela13[[#This Row],[TRAMITE_SETOR]],"_Atualiz")</f>
        <v>DG_Atualiz</v>
      </c>
      <c r="F336" s="35" t="s">
        <v>906</v>
      </c>
      <c r="G336" s="35"/>
      <c r="H336" s="36">
        <v>42398.754166666666</v>
      </c>
      <c r="I336" s="36">
        <v>42398.828472222223</v>
      </c>
      <c r="J336" s="1" t="s">
        <v>235</v>
      </c>
      <c r="K336" s="37">
        <f t="shared" si="10"/>
        <v>7.4305555557657499E-2</v>
      </c>
      <c r="L336" s="38">
        <f t="shared" si="11"/>
        <v>7.4305555557657499E-2</v>
      </c>
      <c r="M336" s="166">
        <f>NETWORKDAYS.INTL(DATE(YEAR(H336),MONTH(I336),DAY(H336)),DATE(YEAR(I336),MONTH(I336),DAY(I336)),1,LISTAFERIADOS!$B$2:$B$194)</f>
        <v>1</v>
      </c>
      <c r="N336" s="170" t="str">
        <f>CONCATENATE(HOUR(Tabela13[[#This Row],[DATA INICIO]]),":",MINUTE(Tabela13[[#This Row],[DATA INICIO]]))</f>
        <v>18:6</v>
      </c>
      <c r="P336"/>
    </row>
    <row r="337" spans="1:16" ht="25.5" hidden="1" customHeight="1" x14ac:dyDescent="0.25">
      <c r="A337" s="6" t="s">
        <v>278</v>
      </c>
      <c r="B337" s="33" t="s">
        <v>277</v>
      </c>
      <c r="C337" s="34" t="s">
        <v>270</v>
      </c>
      <c r="D337" s="66" t="s">
        <v>1229</v>
      </c>
      <c r="E337" s="66" t="str">
        <f>CONCATENATE(Tabela13[[#This Row],[TRAMITE_SETOR]],"_Atualiz")</f>
        <v>CO_Atualiz</v>
      </c>
      <c r="F337" s="35" t="s">
        <v>910</v>
      </c>
      <c r="G337" s="35"/>
      <c r="H337" s="36">
        <v>42398.828472222223</v>
      </c>
      <c r="I337" s="36">
        <v>42401.609722222223</v>
      </c>
      <c r="J337" s="1" t="s">
        <v>57</v>
      </c>
      <c r="K337" s="37">
        <f t="shared" si="10"/>
        <v>2.78125</v>
      </c>
      <c r="L337" s="38">
        <f t="shared" si="11"/>
        <v>2.78125</v>
      </c>
      <c r="M337" s="166">
        <f>NETWORKDAYS.INTL(DATE(YEAR(H337),MONTH(I337),DAY(H337)),DATE(YEAR(I337),MONTH(I337),DAY(I337)),1,LISTAFERIADOS!$B$2:$B$194)</f>
        <v>-19</v>
      </c>
      <c r="N337" s="170" t="str">
        <f>CONCATENATE(HOUR(Tabela13[[#This Row],[DATA INICIO]]),":",MINUTE(Tabela13[[#This Row],[DATA INICIO]]))</f>
        <v>19:53</v>
      </c>
      <c r="P337"/>
    </row>
    <row r="338" spans="1:16" ht="25.5" hidden="1" customHeight="1" x14ac:dyDescent="0.25">
      <c r="A338" s="6" t="s">
        <v>278</v>
      </c>
      <c r="B338" s="33" t="s">
        <v>277</v>
      </c>
      <c r="C338" s="34" t="s">
        <v>270</v>
      </c>
      <c r="D338" s="66" t="s">
        <v>1236</v>
      </c>
      <c r="E338" s="66" t="str">
        <f>CONCATENATE(Tabela13[[#This Row],[TRAMITE_SETOR]],"_Atualiz")</f>
        <v>ACO_Atualiz</v>
      </c>
      <c r="F338" s="35" t="s">
        <v>917</v>
      </c>
      <c r="G338" s="35"/>
      <c r="H338" s="36">
        <v>42401.609722222223</v>
      </c>
      <c r="I338" s="36">
        <v>42401.645138888889</v>
      </c>
      <c r="J338" s="1" t="s">
        <v>236</v>
      </c>
      <c r="K338" s="37">
        <f t="shared" si="10"/>
        <v>3.5416666665696539E-2</v>
      </c>
      <c r="L338" s="38">
        <f t="shared" si="11"/>
        <v>3.5416666665696539E-2</v>
      </c>
      <c r="M338" s="166">
        <f>NETWORKDAYS.INTL(DATE(YEAR(H338),MONTH(I338),DAY(H338)),DATE(YEAR(I338),MONTH(I338),DAY(I338)),1,LISTAFERIADOS!$B$2:$B$194)</f>
        <v>1</v>
      </c>
      <c r="N338" s="170" t="str">
        <f>CONCATENATE(HOUR(Tabela13[[#This Row],[DATA INICIO]]),":",MINUTE(Tabela13[[#This Row],[DATA INICIO]]))</f>
        <v>14:38</v>
      </c>
      <c r="P338"/>
    </row>
    <row r="339" spans="1:16" ht="25.5" hidden="1" customHeight="1" x14ac:dyDescent="0.25">
      <c r="A339" s="6" t="s">
        <v>278</v>
      </c>
      <c r="B339" s="33" t="s">
        <v>277</v>
      </c>
      <c r="C339" s="34" t="s">
        <v>270</v>
      </c>
      <c r="D339" s="66" t="s">
        <v>1224</v>
      </c>
      <c r="E339" s="66" t="str">
        <f>CONCATENATE(Tabela13[[#This Row],[TRAMITE_SETOR]],"_Atualiz")</f>
        <v>DG_Atualiz</v>
      </c>
      <c r="F339" s="35" t="s">
        <v>906</v>
      </c>
      <c r="G339" s="35"/>
      <c r="H339" s="36">
        <v>42401.645138888889</v>
      </c>
      <c r="I339" s="36">
        <v>42402.65347222222</v>
      </c>
      <c r="J339" s="1" t="s">
        <v>237</v>
      </c>
      <c r="K339" s="37">
        <f t="shared" si="10"/>
        <v>1.0083333333313931</v>
      </c>
      <c r="L339" s="38">
        <f t="shared" si="11"/>
        <v>1.0083333333313931</v>
      </c>
      <c r="M339" s="166">
        <f>NETWORKDAYS.INTL(DATE(YEAR(H339),MONTH(I339),DAY(H339)),DATE(YEAR(I339),MONTH(I339),DAY(I339)),1,LISTAFERIADOS!$B$2:$B$194)</f>
        <v>2</v>
      </c>
      <c r="N339" s="170" t="str">
        <f>CONCATENATE(HOUR(Tabela13[[#This Row],[DATA INICIO]]),":",MINUTE(Tabela13[[#This Row],[DATA INICIO]]))</f>
        <v>15:29</v>
      </c>
      <c r="P339"/>
    </row>
    <row r="340" spans="1:16" ht="25.5" hidden="1" customHeight="1" x14ac:dyDescent="0.25">
      <c r="A340" s="6" t="s">
        <v>278</v>
      </c>
      <c r="B340" s="33" t="s">
        <v>277</v>
      </c>
      <c r="C340" s="34" t="s">
        <v>270</v>
      </c>
      <c r="D340" s="66" t="s">
        <v>1229</v>
      </c>
      <c r="E340" s="66" t="str">
        <f>CONCATENATE(Tabela13[[#This Row],[TRAMITE_SETOR]],"_Atualiz")</f>
        <v>CO_Atualiz</v>
      </c>
      <c r="F340" s="35" t="s">
        <v>910</v>
      </c>
      <c r="G340" s="35"/>
      <c r="H340" s="36">
        <v>42402.65347222222</v>
      </c>
      <c r="I340" s="36">
        <v>42402.709722222222</v>
      </c>
      <c r="J340" s="1" t="s">
        <v>132</v>
      </c>
      <c r="K340" s="37">
        <f t="shared" si="10"/>
        <v>5.6250000001455192E-2</v>
      </c>
      <c r="L340" s="38">
        <f t="shared" si="11"/>
        <v>5.6250000001455192E-2</v>
      </c>
      <c r="M340" s="166">
        <f>NETWORKDAYS.INTL(DATE(YEAR(H340),MONTH(I340),DAY(H340)),DATE(YEAR(I340),MONTH(I340),DAY(I340)),1,LISTAFERIADOS!$B$2:$B$194)</f>
        <v>1</v>
      </c>
      <c r="N340" s="170" t="str">
        <f>CONCATENATE(HOUR(Tabela13[[#This Row],[DATA INICIO]]),":",MINUTE(Tabela13[[#This Row],[DATA INICIO]]))</f>
        <v>15:41</v>
      </c>
      <c r="P340"/>
    </row>
    <row r="341" spans="1:16" ht="25.5" hidden="1" customHeight="1" x14ac:dyDescent="0.25">
      <c r="A341" s="6" t="s">
        <v>278</v>
      </c>
      <c r="B341" s="33" t="s">
        <v>277</v>
      </c>
      <c r="C341" s="34" t="s">
        <v>270</v>
      </c>
      <c r="D341" s="66" t="s">
        <v>1236</v>
      </c>
      <c r="E341" s="66" t="str">
        <f>CONCATENATE(Tabela13[[#This Row],[TRAMITE_SETOR]],"_Atualiz")</f>
        <v>ACO_Atualiz</v>
      </c>
      <c r="F341" s="35" t="s">
        <v>917</v>
      </c>
      <c r="G341" s="35"/>
      <c r="H341" s="36">
        <v>42402.709722222222</v>
      </c>
      <c r="I341" s="36">
        <v>42402.79583333333</v>
      </c>
      <c r="J341" s="1" t="s">
        <v>238</v>
      </c>
      <c r="K341" s="37">
        <f t="shared" si="10"/>
        <v>8.611111110803904E-2</v>
      </c>
      <c r="L341" s="38">
        <f t="shared" si="11"/>
        <v>8.611111110803904E-2</v>
      </c>
      <c r="M341" s="166">
        <f>NETWORKDAYS.INTL(DATE(YEAR(H341),MONTH(I341),DAY(H341)),DATE(YEAR(I341),MONTH(I341),DAY(I341)),1,LISTAFERIADOS!$B$2:$B$194)</f>
        <v>1</v>
      </c>
      <c r="N341" s="170" t="str">
        <f>CONCATENATE(HOUR(Tabela13[[#This Row],[DATA INICIO]]),":",MINUTE(Tabela13[[#This Row],[DATA INICIO]]))</f>
        <v>17:2</v>
      </c>
      <c r="P341"/>
    </row>
    <row r="342" spans="1:16" ht="25.5" hidden="1" customHeight="1" x14ac:dyDescent="0.25">
      <c r="A342" s="6" t="s">
        <v>278</v>
      </c>
      <c r="B342" s="33" t="s">
        <v>277</v>
      </c>
      <c r="C342" s="34" t="s">
        <v>270</v>
      </c>
      <c r="D342" s="66" t="s">
        <v>1230</v>
      </c>
      <c r="E342" s="66" t="str">
        <f>CONCATENATE(Tabela13[[#This Row],[TRAMITE_SETOR]],"_Atualiz")</f>
        <v>SECOFC_Atualiz</v>
      </c>
      <c r="F342" s="35" t="s">
        <v>911</v>
      </c>
      <c r="G342" s="35"/>
      <c r="H342" s="36">
        <v>42402.79583333333</v>
      </c>
      <c r="I342" s="36">
        <v>42402.801388888889</v>
      </c>
      <c r="J342" s="1" t="s">
        <v>7</v>
      </c>
      <c r="K342" s="37">
        <f t="shared" si="10"/>
        <v>5.5555555591126904E-3</v>
      </c>
      <c r="L342" s="38">
        <f t="shared" si="11"/>
        <v>5.5555555591126904E-3</v>
      </c>
      <c r="M342" s="166">
        <f>NETWORKDAYS.INTL(DATE(YEAR(H342),MONTH(I342),DAY(H342)),DATE(YEAR(I342),MONTH(I342),DAY(I342)),1,LISTAFERIADOS!$B$2:$B$194)</f>
        <v>1</v>
      </c>
      <c r="N342" s="170" t="str">
        <f>CONCATENATE(HOUR(Tabela13[[#This Row],[DATA INICIO]]),":",MINUTE(Tabela13[[#This Row],[DATA INICIO]]))</f>
        <v>19:6</v>
      </c>
      <c r="P342"/>
    </row>
    <row r="343" spans="1:16" ht="25.5" hidden="1" customHeight="1" x14ac:dyDescent="0.25">
      <c r="A343" s="6" t="s">
        <v>278</v>
      </c>
      <c r="B343" s="33" t="s">
        <v>277</v>
      </c>
      <c r="C343" s="34" t="s">
        <v>270</v>
      </c>
      <c r="D343" s="66" t="s">
        <v>1224</v>
      </c>
      <c r="E343" s="66" t="str">
        <f>CONCATENATE(Tabela13[[#This Row],[TRAMITE_SETOR]],"_Atualiz")</f>
        <v>DG_Atualiz</v>
      </c>
      <c r="F343" s="35" t="s">
        <v>906</v>
      </c>
      <c r="G343" s="35"/>
      <c r="H343" s="36">
        <v>42402.79583333333</v>
      </c>
      <c r="I343" s="36">
        <v>42402.824305555558</v>
      </c>
      <c r="J343" s="1" t="s">
        <v>7</v>
      </c>
      <c r="K343" s="37">
        <f t="shared" si="10"/>
        <v>2.8472222227719612E-2</v>
      </c>
      <c r="L343" s="38">
        <f t="shared" si="11"/>
        <v>2.8472222227719612E-2</v>
      </c>
      <c r="M343" s="166">
        <f>NETWORKDAYS.INTL(DATE(YEAR(H343),MONTH(I343),DAY(H343)),DATE(YEAR(I343),MONTH(I343),DAY(I343)),1,LISTAFERIADOS!$B$2:$B$194)</f>
        <v>1</v>
      </c>
      <c r="N343" s="170" t="str">
        <f>CONCATENATE(HOUR(Tabela13[[#This Row],[DATA INICIO]]),":",MINUTE(Tabela13[[#This Row],[DATA INICIO]]))</f>
        <v>19:6</v>
      </c>
      <c r="P343"/>
    </row>
    <row r="344" spans="1:16" ht="25.5" hidden="1" customHeight="1" x14ac:dyDescent="0.25">
      <c r="A344" s="6" t="s">
        <v>278</v>
      </c>
      <c r="B344" s="33" t="s">
        <v>277</v>
      </c>
      <c r="C344" s="34" t="s">
        <v>270</v>
      </c>
      <c r="D344" s="66" t="s">
        <v>1236</v>
      </c>
      <c r="E344" s="66" t="str">
        <f>CONCATENATE(Tabela13[[#This Row],[TRAMITE_SETOR]],"_Atualiz")</f>
        <v>ACO_Atualiz</v>
      </c>
      <c r="F344" s="35" t="s">
        <v>917</v>
      </c>
      <c r="G344" s="35"/>
      <c r="H344" s="36">
        <v>42402.824305555558</v>
      </c>
      <c r="I344" s="36">
        <v>42403.529861111114</v>
      </c>
      <c r="J344" s="1" t="s">
        <v>41</v>
      </c>
      <c r="K344" s="37">
        <f t="shared" si="10"/>
        <v>0.70555555555620231</v>
      </c>
      <c r="L344" s="38">
        <f t="shared" si="11"/>
        <v>0.70555555555620231</v>
      </c>
      <c r="M344" s="166">
        <f>NETWORKDAYS.INTL(DATE(YEAR(H344),MONTH(I344),DAY(H344)),DATE(YEAR(I344),MONTH(I344),DAY(I344)),1,LISTAFERIADOS!$B$2:$B$194)</f>
        <v>2</v>
      </c>
      <c r="N344" s="170" t="str">
        <f>CONCATENATE(HOUR(Tabela13[[#This Row],[DATA INICIO]]),":",MINUTE(Tabela13[[#This Row],[DATA INICIO]]))</f>
        <v>19:47</v>
      </c>
      <c r="P344"/>
    </row>
    <row r="345" spans="1:16" ht="25.5" hidden="1" customHeight="1" x14ac:dyDescent="0.25">
      <c r="A345" s="6" t="s">
        <v>278</v>
      </c>
      <c r="B345" s="33" t="s">
        <v>277</v>
      </c>
      <c r="C345" s="34" t="s">
        <v>270</v>
      </c>
      <c r="D345" s="66" t="s">
        <v>1237</v>
      </c>
      <c r="E345" s="66" t="str">
        <f>CONCATENATE(Tabela13[[#This Row],[TRAMITE_SETOR]],"_Atualiz")</f>
        <v>SAEO_Atualiz</v>
      </c>
      <c r="F345" s="35" t="s">
        <v>918</v>
      </c>
      <c r="G345" s="35"/>
      <c r="H345" s="36">
        <v>42403.529861111114</v>
      </c>
      <c r="I345" s="36">
        <v>42404.76666666667</v>
      </c>
      <c r="J345" s="1" t="s">
        <v>42</v>
      </c>
      <c r="K345" s="37">
        <f t="shared" si="10"/>
        <v>1.2368055555562023</v>
      </c>
      <c r="L345" s="38">
        <f t="shared" si="11"/>
        <v>1.2368055555562023</v>
      </c>
      <c r="M345" s="166">
        <f>NETWORKDAYS.INTL(DATE(YEAR(H345),MONTH(I345),DAY(H345)),DATE(YEAR(I345),MONTH(I345),DAY(I345)),1,LISTAFERIADOS!$B$2:$B$194)</f>
        <v>2</v>
      </c>
      <c r="N345" s="170" t="str">
        <f>CONCATENATE(HOUR(Tabela13[[#This Row],[DATA INICIO]]),":",MINUTE(Tabela13[[#This Row],[DATA INICIO]]))</f>
        <v>12:43</v>
      </c>
      <c r="P345"/>
    </row>
    <row r="346" spans="1:16" ht="25.5" hidden="1" customHeight="1" x14ac:dyDescent="0.25">
      <c r="A346" s="6" t="s">
        <v>278</v>
      </c>
      <c r="B346" s="33" t="s">
        <v>277</v>
      </c>
      <c r="C346" s="34" t="s">
        <v>270</v>
      </c>
      <c r="D346" s="66" t="s">
        <v>1229</v>
      </c>
      <c r="E346" s="66" t="str">
        <f>CONCATENATE(Tabela13[[#This Row],[TRAMITE_SETOR]],"_Atualiz")</f>
        <v>CO_Atualiz</v>
      </c>
      <c r="F346" s="35" t="s">
        <v>910</v>
      </c>
      <c r="G346" s="35"/>
      <c r="H346" s="36">
        <v>42404.76666666667</v>
      </c>
      <c r="I346" s="36">
        <v>42404.788888888892</v>
      </c>
      <c r="J346" s="1" t="s">
        <v>239</v>
      </c>
      <c r="K346" s="37">
        <f t="shared" si="10"/>
        <v>2.2222222221898846E-2</v>
      </c>
      <c r="L346" s="38">
        <f t="shared" si="11"/>
        <v>2.2222222221898846E-2</v>
      </c>
      <c r="M346" s="166">
        <f>NETWORKDAYS.INTL(DATE(YEAR(H346),MONTH(I346),DAY(H346)),DATE(YEAR(I346),MONTH(I346),DAY(I346)),1,LISTAFERIADOS!$B$2:$B$194)</f>
        <v>1</v>
      </c>
      <c r="N346" s="170" t="str">
        <f>CONCATENATE(HOUR(Tabela13[[#This Row],[DATA INICIO]]),":",MINUTE(Tabela13[[#This Row],[DATA INICIO]]))</f>
        <v>18:24</v>
      </c>
      <c r="P346"/>
    </row>
    <row r="347" spans="1:16" ht="25.5" hidden="1" customHeight="1" x14ac:dyDescent="0.25">
      <c r="A347" s="6" t="s">
        <v>278</v>
      </c>
      <c r="B347" s="33" t="s">
        <v>277</v>
      </c>
      <c r="C347" s="34" t="s">
        <v>270</v>
      </c>
      <c r="D347" s="66" t="s">
        <v>1245</v>
      </c>
      <c r="E347" s="66" t="str">
        <f>CONCATENATE(Tabela13[[#This Row],[TRAMITE_SETOR]],"_Atualiz")</f>
        <v>SACONT_Atualiz</v>
      </c>
      <c r="F347" s="35" t="s">
        <v>922</v>
      </c>
      <c r="G347" s="35"/>
      <c r="H347" s="36">
        <v>42404.788888888892</v>
      </c>
      <c r="I347" s="36">
        <v>42405.606944444444</v>
      </c>
      <c r="J347" s="1" t="s">
        <v>240</v>
      </c>
      <c r="K347" s="37">
        <f t="shared" si="10"/>
        <v>0.81805555555183673</v>
      </c>
      <c r="L347" s="38">
        <f t="shared" si="11"/>
        <v>0.81805555555183673</v>
      </c>
      <c r="M347" s="166">
        <f>NETWORKDAYS.INTL(DATE(YEAR(H347),MONTH(I347),DAY(H347)),DATE(YEAR(I347),MONTH(I347),DAY(I347)),1,LISTAFERIADOS!$B$2:$B$194)</f>
        <v>2</v>
      </c>
      <c r="N347" s="170" t="str">
        <f>CONCATENATE(HOUR(Tabela13[[#This Row],[DATA INICIO]]),":",MINUTE(Tabela13[[#This Row],[DATA INICIO]]))</f>
        <v>18:56</v>
      </c>
      <c r="P347"/>
    </row>
    <row r="348" spans="1:16" ht="25.5" hidden="1" customHeight="1" x14ac:dyDescent="0.25">
      <c r="A348" s="6" t="s">
        <v>278</v>
      </c>
      <c r="B348" s="33" t="s">
        <v>277</v>
      </c>
      <c r="C348" s="34" t="s">
        <v>270</v>
      </c>
      <c r="D348" s="66" t="s">
        <v>1246</v>
      </c>
      <c r="E348" s="66" t="str">
        <f>CONCATENATE(Tabela13[[#This Row],[TRAMITE_SETOR]],"_Atualiz")</f>
        <v>ACFIC_Atualiz</v>
      </c>
      <c r="F348" s="35" t="s">
        <v>923</v>
      </c>
      <c r="G348" s="35"/>
      <c r="H348" s="36">
        <v>42405.606944444444</v>
      </c>
      <c r="I348" s="36">
        <v>42415.718055555553</v>
      </c>
      <c r="J348" s="1" t="s">
        <v>241</v>
      </c>
      <c r="K348" s="37">
        <f t="shared" si="10"/>
        <v>10.111111111109494</v>
      </c>
      <c r="L348" s="38">
        <f t="shared" si="11"/>
        <v>10.111111111109494</v>
      </c>
      <c r="M348" s="166">
        <f>NETWORKDAYS.INTL(DATE(YEAR(H348),MONTH(I348),DAY(H348)),DATE(YEAR(I348),MONTH(I348),DAY(I348)),1,LISTAFERIADOS!$B$2:$B$194)</f>
        <v>5</v>
      </c>
      <c r="N348" s="170" t="str">
        <f>CONCATENATE(HOUR(Tabela13[[#This Row],[DATA INICIO]]),":",MINUTE(Tabela13[[#This Row],[DATA INICIO]]))</f>
        <v>14:34</v>
      </c>
      <c r="P348"/>
    </row>
    <row r="349" spans="1:16" ht="25.5" hidden="1" customHeight="1" x14ac:dyDescent="0.25">
      <c r="A349" s="6" t="s">
        <v>278</v>
      </c>
      <c r="B349" s="33" t="s">
        <v>277</v>
      </c>
      <c r="C349" s="34" t="s">
        <v>270</v>
      </c>
      <c r="D349" s="66" t="s">
        <v>1255</v>
      </c>
      <c r="E349" s="66" t="str">
        <f>CONCATENATE(Tabela13[[#This Row],[TRAMITE_SETOR]],"_Atualiz")</f>
        <v>SPCF_Atualiz</v>
      </c>
      <c r="F349" s="35" t="s">
        <v>273</v>
      </c>
      <c r="G349" s="35"/>
      <c r="H349" s="36">
        <v>42415.718055555553</v>
      </c>
      <c r="I349" s="36">
        <v>42418.5625</v>
      </c>
      <c r="J349" s="1" t="s">
        <v>242</v>
      </c>
      <c r="K349" s="37">
        <f t="shared" si="10"/>
        <v>2.8444444444467081</v>
      </c>
      <c r="L349" s="38">
        <f t="shared" si="11"/>
        <v>2.8444444444467081</v>
      </c>
      <c r="M349" s="166">
        <f>NETWORKDAYS.INTL(DATE(YEAR(H349),MONTH(I349),DAY(H349)),DATE(YEAR(I349),MONTH(I349),DAY(I349)),1,LISTAFERIADOS!$B$2:$B$194)</f>
        <v>4</v>
      </c>
      <c r="N349" s="170" t="str">
        <f>CONCATENATE(HOUR(Tabela13[[#This Row],[DATA INICIO]]),":",MINUTE(Tabela13[[#This Row],[DATA INICIO]]))</f>
        <v>17:14</v>
      </c>
      <c r="P349"/>
    </row>
    <row r="350" spans="1:16" ht="25.5" hidden="1" customHeight="1" x14ac:dyDescent="0.25">
      <c r="A350" s="6" t="s">
        <v>278</v>
      </c>
      <c r="B350" s="33" t="s">
        <v>277</v>
      </c>
      <c r="C350" s="34" t="s">
        <v>270</v>
      </c>
      <c r="D350" s="66" t="s">
        <v>1256</v>
      </c>
      <c r="E350" s="66" t="str">
        <f>CONCATENATE(Tabela13[[#This Row],[TRAMITE_SETOR]],"_Atualiz")</f>
        <v>CFIC_Atualiz</v>
      </c>
      <c r="F350" s="35" t="s">
        <v>274</v>
      </c>
      <c r="G350" s="35"/>
      <c r="H350" s="36">
        <v>42418.5625</v>
      </c>
      <c r="I350" s="36">
        <v>42418.634027777778</v>
      </c>
      <c r="J350" s="1" t="s">
        <v>20</v>
      </c>
      <c r="K350" s="37">
        <f t="shared" si="10"/>
        <v>7.1527777778101154E-2</v>
      </c>
      <c r="L350" s="38">
        <f t="shared" si="11"/>
        <v>7.1527777778101154E-2</v>
      </c>
      <c r="M350" s="166">
        <f>NETWORKDAYS.INTL(DATE(YEAR(H350),MONTH(I350),DAY(H350)),DATE(YEAR(I350),MONTH(I350),DAY(I350)),1,LISTAFERIADOS!$B$2:$B$194)</f>
        <v>1</v>
      </c>
      <c r="N350" s="170" t="str">
        <f>CONCATENATE(HOUR(Tabela13[[#This Row],[DATA INICIO]]),":",MINUTE(Tabela13[[#This Row],[DATA INICIO]]))</f>
        <v>13:30</v>
      </c>
      <c r="P350"/>
    </row>
    <row r="351" spans="1:16" ht="25.5" hidden="1" customHeight="1" x14ac:dyDescent="0.25">
      <c r="A351" s="6" t="s">
        <v>278</v>
      </c>
      <c r="B351" s="33" t="s">
        <v>277</v>
      </c>
      <c r="C351" s="34" t="s">
        <v>270</v>
      </c>
      <c r="D351" s="66" t="s">
        <v>1257</v>
      </c>
      <c r="E351" s="66" t="str">
        <f>CONCATENATE(Tabela13[[#This Row],[TRAMITE_SETOR]],"_Atualiz")</f>
        <v>SCL_Atualiz</v>
      </c>
      <c r="F351" s="35" t="s">
        <v>275</v>
      </c>
      <c r="G351" s="35"/>
      <c r="H351" s="36">
        <v>42418.634027777778</v>
      </c>
      <c r="I351" s="36">
        <v>42419.476388888892</v>
      </c>
      <c r="J351" s="1" t="s">
        <v>243</v>
      </c>
      <c r="K351" s="37">
        <f t="shared" si="10"/>
        <v>0.84236111111385981</v>
      </c>
      <c r="L351" s="38">
        <f t="shared" si="11"/>
        <v>0.84236111111385981</v>
      </c>
      <c r="M351" s="166">
        <f>NETWORKDAYS.INTL(DATE(YEAR(H351),MONTH(I351),DAY(H351)),DATE(YEAR(I351),MONTH(I351),DAY(I351)),1,LISTAFERIADOS!$B$2:$B$194)</f>
        <v>2</v>
      </c>
      <c r="N351" s="170" t="str">
        <f>CONCATENATE(HOUR(Tabela13[[#This Row],[DATA INICIO]]),":",MINUTE(Tabela13[[#This Row],[DATA INICIO]]))</f>
        <v>15:13</v>
      </c>
      <c r="P351"/>
    </row>
    <row r="352" spans="1:16" ht="25.5" customHeight="1" x14ac:dyDescent="0.25">
      <c r="A352" s="6" t="s">
        <v>278</v>
      </c>
      <c r="B352" s="33" t="s">
        <v>277</v>
      </c>
      <c r="C352" s="34" t="s">
        <v>270</v>
      </c>
      <c r="D352" s="66" t="s">
        <v>1254</v>
      </c>
      <c r="E352" s="66" t="str">
        <f>CONCATENATE(Tabela13[[#This Row],[TRAMITE_SETOR]],"_Atualiz")</f>
        <v>SAPRE_Atualiz</v>
      </c>
      <c r="F352" s="35" t="s">
        <v>272</v>
      </c>
      <c r="G352" s="90" t="s">
        <v>1127</v>
      </c>
      <c r="H352" s="36">
        <v>42419.476388888892</v>
      </c>
      <c r="I352" s="36">
        <v>42436.8125</v>
      </c>
      <c r="J352" s="1" t="s">
        <v>244</v>
      </c>
      <c r="K352" s="37">
        <f t="shared" si="10"/>
        <v>17.336111111108039</v>
      </c>
      <c r="L352" s="38">
        <f t="shared" si="11"/>
        <v>17.336111111108039</v>
      </c>
      <c r="M352" s="166">
        <f>NETWORKDAYS.INTL(DATE(YEAR(H352),MONTH(I352),DAY(H352)),DATE(YEAR(I352),MONTH(I352),DAY(I352)),1,LISTAFERIADOS!$B$2:$B$194)</f>
        <v>-10</v>
      </c>
      <c r="N352" s="170" t="str">
        <f>CONCATENATE(HOUR(Tabela13[[#This Row],[DATA INICIO]]),":",MINUTE(Tabela13[[#This Row],[DATA INICIO]]))</f>
        <v>11:26</v>
      </c>
      <c r="P352"/>
    </row>
    <row r="353" spans="1:16" ht="25.5" customHeight="1" x14ac:dyDescent="0.25">
      <c r="A353" s="6" t="s">
        <v>278</v>
      </c>
      <c r="B353" s="33" t="s">
        <v>277</v>
      </c>
      <c r="C353" s="34" t="s">
        <v>270</v>
      </c>
      <c r="D353" s="66" t="s">
        <v>1248</v>
      </c>
      <c r="E353" s="66" t="str">
        <f>CONCATENATE(Tabela13[[#This Row],[TRAMITE_SETOR]],"_Atualiz")</f>
        <v>CIP_Atualiz</v>
      </c>
      <c r="F353" s="35" t="s">
        <v>885</v>
      </c>
      <c r="G353" s="90" t="s">
        <v>1127</v>
      </c>
      <c r="H353" s="36">
        <v>42436.8125</v>
      </c>
      <c r="I353" s="36">
        <v>42439.513888888891</v>
      </c>
      <c r="J353" s="1" t="s">
        <v>245</v>
      </c>
      <c r="K353" s="37">
        <f t="shared" si="10"/>
        <v>2.7013888888905058</v>
      </c>
      <c r="L353" s="38">
        <f t="shared" si="11"/>
        <v>2.7013888888905058</v>
      </c>
      <c r="M353" s="166">
        <f>NETWORKDAYS.INTL(DATE(YEAR(H353),MONTH(I353),DAY(H353)),DATE(YEAR(I353),MONTH(I353),DAY(I353)),1,LISTAFERIADOS!$B$2:$B$194)</f>
        <v>4</v>
      </c>
      <c r="N353" s="170" t="str">
        <f>CONCATENATE(HOUR(Tabela13[[#This Row],[DATA INICIO]]),":",MINUTE(Tabela13[[#This Row],[DATA INICIO]]))</f>
        <v>19:30</v>
      </c>
      <c r="P353"/>
    </row>
    <row r="354" spans="1:16" ht="25.5" customHeight="1" x14ac:dyDescent="0.25">
      <c r="A354" s="6" t="s">
        <v>278</v>
      </c>
      <c r="B354" s="33" t="s">
        <v>277</v>
      </c>
      <c r="C354" s="34" t="s">
        <v>270</v>
      </c>
      <c r="D354" s="66" t="s">
        <v>1254</v>
      </c>
      <c r="E354" s="66" t="str">
        <f>CONCATENATE(Tabela13[[#This Row],[TRAMITE_SETOR]],"_Atualiz")</f>
        <v>SAPRE_Atualiz</v>
      </c>
      <c r="F354" s="35" t="s">
        <v>272</v>
      </c>
      <c r="G354" s="90" t="s">
        <v>1127</v>
      </c>
      <c r="H354" s="36">
        <v>42439.513888888891</v>
      </c>
      <c r="I354" s="36">
        <v>42440.710416666669</v>
      </c>
      <c r="J354" s="1" t="s">
        <v>246</v>
      </c>
      <c r="K354" s="37">
        <f t="shared" si="10"/>
        <v>1.1965277777781012</v>
      </c>
      <c r="L354" s="38">
        <f t="shared" si="11"/>
        <v>1.1965277777781012</v>
      </c>
      <c r="M354" s="166">
        <f>NETWORKDAYS.INTL(DATE(YEAR(H354),MONTH(I354),DAY(H354)),DATE(YEAR(I354),MONTH(I354),DAY(I354)),1,LISTAFERIADOS!$B$2:$B$194)</f>
        <v>2</v>
      </c>
      <c r="N354" s="170" t="str">
        <f>CONCATENATE(HOUR(Tabela13[[#This Row],[DATA INICIO]]),":",MINUTE(Tabela13[[#This Row],[DATA INICIO]]))</f>
        <v>12:20</v>
      </c>
      <c r="P354"/>
    </row>
    <row r="355" spans="1:16" ht="25.5" customHeight="1" x14ac:dyDescent="0.25">
      <c r="A355" s="6" t="s">
        <v>278</v>
      </c>
      <c r="B355" s="33" t="s">
        <v>277</v>
      </c>
      <c r="C355" s="34" t="s">
        <v>270</v>
      </c>
      <c r="D355" s="66" t="s">
        <v>1248</v>
      </c>
      <c r="E355" s="66" t="str">
        <f>CONCATENATE(Tabela13[[#This Row],[TRAMITE_SETOR]],"_Atualiz")</f>
        <v>CIP_Atualiz</v>
      </c>
      <c r="F355" s="35" t="s">
        <v>885</v>
      </c>
      <c r="G355" s="90" t="s">
        <v>1127</v>
      </c>
      <c r="H355" s="36">
        <v>42440.710416666669</v>
      </c>
      <c r="I355" s="36">
        <v>42443.549305555556</v>
      </c>
      <c r="J355" s="1" t="s">
        <v>247</v>
      </c>
      <c r="K355" s="37">
        <f t="shared" si="10"/>
        <v>2.8388888888875954</v>
      </c>
      <c r="L355" s="38">
        <f t="shared" si="11"/>
        <v>2.8388888888875954</v>
      </c>
      <c r="M355" s="166">
        <f>NETWORKDAYS.INTL(DATE(YEAR(H355),MONTH(I355),DAY(H355)),DATE(YEAR(I355),MONTH(I355),DAY(I355)),1,LISTAFERIADOS!$B$2:$B$194)</f>
        <v>2</v>
      </c>
      <c r="N355" s="170" t="str">
        <f>CONCATENATE(HOUR(Tabela13[[#This Row],[DATA INICIO]]),":",MINUTE(Tabela13[[#This Row],[DATA INICIO]]))</f>
        <v>17:3</v>
      </c>
      <c r="P355"/>
    </row>
    <row r="356" spans="1:16" ht="25.5" hidden="1" customHeight="1" x14ac:dyDescent="0.25">
      <c r="A356" s="6" t="s">
        <v>278</v>
      </c>
      <c r="B356" s="33" t="s">
        <v>277</v>
      </c>
      <c r="C356" s="34" t="s">
        <v>270</v>
      </c>
      <c r="D356" s="66" t="s">
        <v>1227</v>
      </c>
      <c r="E356" s="66" t="str">
        <f>CONCATENATE(Tabela13[[#This Row],[TRAMITE_SETOR]],"_Atualiz")</f>
        <v>SECADM_Atualiz</v>
      </c>
      <c r="F356" s="35" t="s">
        <v>908</v>
      </c>
      <c r="G356" s="35"/>
      <c r="H356" s="36">
        <v>42443.549305555556</v>
      </c>
      <c r="I356" s="36">
        <v>42443.890972222223</v>
      </c>
      <c r="J356" s="1" t="s">
        <v>248</v>
      </c>
      <c r="K356" s="37">
        <f t="shared" si="10"/>
        <v>0.34166666666715173</v>
      </c>
      <c r="L356" s="38">
        <f t="shared" si="11"/>
        <v>0.34166666666715173</v>
      </c>
      <c r="M356" s="166">
        <f>NETWORKDAYS.INTL(DATE(YEAR(H356),MONTH(I356),DAY(H356)),DATE(YEAR(I356),MONTH(I356),DAY(I356)),1,LISTAFERIADOS!$B$2:$B$194)</f>
        <v>1</v>
      </c>
      <c r="N356" s="170" t="str">
        <f>CONCATENATE(HOUR(Tabela13[[#This Row],[DATA INICIO]]),":",MINUTE(Tabela13[[#This Row],[DATA INICIO]]))</f>
        <v>13:11</v>
      </c>
      <c r="P356"/>
    </row>
    <row r="357" spans="1:16" ht="25.5" customHeight="1" x14ac:dyDescent="0.25">
      <c r="A357" s="6" t="s">
        <v>278</v>
      </c>
      <c r="B357" s="33" t="s">
        <v>277</v>
      </c>
      <c r="C357" s="34" t="s">
        <v>270</v>
      </c>
      <c r="D357" s="66" t="s">
        <v>1248</v>
      </c>
      <c r="E357" s="66" t="str">
        <f>CONCATENATE(Tabela13[[#This Row],[TRAMITE_SETOR]],"_Atualiz")</f>
        <v>CIP_Atualiz</v>
      </c>
      <c r="F357" s="35" t="s">
        <v>885</v>
      </c>
      <c r="G357" s="90" t="s">
        <v>1127</v>
      </c>
      <c r="H357" s="36">
        <v>42443.890972222223</v>
      </c>
      <c r="I357" s="36">
        <v>42444.695833333331</v>
      </c>
      <c r="J357" s="1" t="s">
        <v>249</v>
      </c>
      <c r="K357" s="37">
        <f t="shared" si="10"/>
        <v>0.80486111110803904</v>
      </c>
      <c r="L357" s="38">
        <f t="shared" si="11"/>
        <v>0.80486111110803904</v>
      </c>
      <c r="M357" s="166">
        <f>NETWORKDAYS.INTL(DATE(YEAR(H357),MONTH(I357),DAY(H357)),DATE(YEAR(I357),MONTH(I357),DAY(I357)),1,LISTAFERIADOS!$B$2:$B$194)</f>
        <v>2</v>
      </c>
      <c r="N357" s="170" t="str">
        <f>CONCATENATE(HOUR(Tabela13[[#This Row],[DATA INICIO]]),":",MINUTE(Tabela13[[#This Row],[DATA INICIO]]))</f>
        <v>21:23</v>
      </c>
      <c r="P357"/>
    </row>
    <row r="358" spans="1:16" ht="25.5" customHeight="1" x14ac:dyDescent="0.25">
      <c r="A358" s="6" t="s">
        <v>278</v>
      </c>
      <c r="B358" s="33" t="s">
        <v>277</v>
      </c>
      <c r="C358" s="34" t="s">
        <v>270</v>
      </c>
      <c r="D358" s="66" t="s">
        <v>1254</v>
      </c>
      <c r="E358" s="66" t="str">
        <f>CONCATENATE(Tabela13[[#This Row],[TRAMITE_SETOR]],"_Atualiz")</f>
        <v>SAPRE_Atualiz</v>
      </c>
      <c r="F358" s="35" t="s">
        <v>272</v>
      </c>
      <c r="G358" s="90" t="s">
        <v>1127</v>
      </c>
      <c r="H358" s="36">
        <v>42444.695833333331</v>
      </c>
      <c r="I358" s="36">
        <v>42474.466666666667</v>
      </c>
      <c r="J358" s="1" t="s">
        <v>250</v>
      </c>
      <c r="K358" s="37">
        <f t="shared" si="10"/>
        <v>29.770833333335759</v>
      </c>
      <c r="L358" s="38">
        <f t="shared" si="11"/>
        <v>29.770833333335759</v>
      </c>
      <c r="M358" s="166">
        <f>NETWORKDAYS.INTL(DATE(YEAR(H358),MONTH(I358),DAY(H358)),DATE(YEAR(I358),MONTH(I358),DAY(I358)),1,LISTAFERIADOS!$B$2:$B$194)</f>
        <v>-2</v>
      </c>
      <c r="N358" s="170" t="str">
        <f>CONCATENATE(HOUR(Tabela13[[#This Row],[DATA INICIO]]),":",MINUTE(Tabela13[[#This Row],[DATA INICIO]]))</f>
        <v>16:42</v>
      </c>
      <c r="P358"/>
    </row>
    <row r="359" spans="1:16" ht="25.5" customHeight="1" x14ac:dyDescent="0.25">
      <c r="A359" s="6" t="s">
        <v>278</v>
      </c>
      <c r="B359" s="33" t="s">
        <v>277</v>
      </c>
      <c r="C359" s="34" t="s">
        <v>270</v>
      </c>
      <c r="D359" s="66" t="s">
        <v>1248</v>
      </c>
      <c r="E359" s="66" t="str">
        <f>CONCATENATE(Tabela13[[#This Row],[TRAMITE_SETOR]],"_Atualiz")</f>
        <v>CIP_Atualiz</v>
      </c>
      <c r="F359" s="35" t="s">
        <v>885</v>
      </c>
      <c r="G359" s="90" t="s">
        <v>1127</v>
      </c>
      <c r="H359" s="36">
        <v>42474.466666666667</v>
      </c>
      <c r="I359" s="36">
        <v>42474.731249999997</v>
      </c>
      <c r="J359" s="1" t="s">
        <v>195</v>
      </c>
      <c r="K359" s="37">
        <f t="shared" si="10"/>
        <v>0.26458333332993789</v>
      </c>
      <c r="L359" s="38">
        <f t="shared" si="11"/>
        <v>0.26458333332993789</v>
      </c>
      <c r="M359" s="166">
        <f>NETWORKDAYS.INTL(DATE(YEAR(H359),MONTH(I359),DAY(H359)),DATE(YEAR(I359),MONTH(I359),DAY(I359)),1,LISTAFERIADOS!$B$2:$B$194)</f>
        <v>1</v>
      </c>
      <c r="N359" s="170" t="str">
        <f>CONCATENATE(HOUR(Tabela13[[#This Row],[DATA INICIO]]),":",MINUTE(Tabela13[[#This Row],[DATA INICIO]]))</f>
        <v>11:12</v>
      </c>
      <c r="P359"/>
    </row>
    <row r="360" spans="1:16" ht="25.5" hidden="1" customHeight="1" x14ac:dyDescent="0.25">
      <c r="A360" s="6" t="s">
        <v>278</v>
      </c>
      <c r="B360" s="33" t="s">
        <v>277</v>
      </c>
      <c r="C360" s="34" t="s">
        <v>270</v>
      </c>
      <c r="D360" s="66" t="s">
        <v>1227</v>
      </c>
      <c r="E360" s="66" t="str">
        <f>CONCATENATE(Tabela13[[#This Row],[TRAMITE_SETOR]],"_Atualiz")</f>
        <v>SECADM_Atualiz</v>
      </c>
      <c r="F360" s="35" t="s">
        <v>908</v>
      </c>
      <c r="G360" s="35"/>
      <c r="H360" s="36">
        <v>42474.731249999997</v>
      </c>
      <c r="I360" s="36">
        <v>42475.552083333336</v>
      </c>
      <c r="J360" s="1" t="s">
        <v>251</v>
      </c>
      <c r="K360" s="37">
        <f t="shared" si="10"/>
        <v>0.82083333333866904</v>
      </c>
      <c r="L360" s="38">
        <f t="shared" si="11"/>
        <v>0.82083333333866904</v>
      </c>
      <c r="M360" s="166">
        <f>NETWORKDAYS.INTL(DATE(YEAR(H360),MONTH(I360),DAY(H360)),DATE(YEAR(I360),MONTH(I360),DAY(I360)),1,LISTAFERIADOS!$B$2:$B$194)</f>
        <v>2</v>
      </c>
      <c r="N360" s="170" t="str">
        <f>CONCATENATE(HOUR(Tabela13[[#This Row],[DATA INICIO]]),":",MINUTE(Tabela13[[#This Row],[DATA INICIO]]))</f>
        <v>17:33</v>
      </c>
      <c r="P360"/>
    </row>
    <row r="361" spans="1:16" ht="25.5" hidden="1" customHeight="1" x14ac:dyDescent="0.25">
      <c r="A361" s="6" t="s">
        <v>278</v>
      </c>
      <c r="B361" s="33" t="s">
        <v>277</v>
      </c>
      <c r="C361" s="34" t="s">
        <v>270</v>
      </c>
      <c r="D361" s="66" t="s">
        <v>1258</v>
      </c>
      <c r="E361" s="66" t="str">
        <f>CONCATENATE(Tabela13[[#This Row],[TRAMITE_SETOR]],"_Atualiz")</f>
        <v>CCLC_Atualiz</v>
      </c>
      <c r="F361" s="35" t="s">
        <v>276</v>
      </c>
      <c r="G361" s="35"/>
      <c r="H361" s="36">
        <v>42475.552083333336</v>
      </c>
      <c r="I361" s="36">
        <v>42475.561111111114</v>
      </c>
      <c r="J361" s="1" t="s">
        <v>252</v>
      </c>
      <c r="K361" s="37">
        <f t="shared" si="10"/>
        <v>9.0277777781011537E-3</v>
      </c>
      <c r="L361" s="38">
        <f t="shared" si="11"/>
        <v>9.0277777781011537E-3</v>
      </c>
      <c r="M361" s="166">
        <f>NETWORKDAYS.INTL(DATE(YEAR(H361),MONTH(I361),DAY(H361)),DATE(YEAR(I361),MONTH(I361),DAY(I361)),1,LISTAFERIADOS!$B$2:$B$194)</f>
        <v>1</v>
      </c>
      <c r="N361" s="170" t="str">
        <f>CONCATENATE(HOUR(Tabela13[[#This Row],[DATA INICIO]]),":",MINUTE(Tabela13[[#This Row],[DATA INICIO]]))</f>
        <v>13:15</v>
      </c>
      <c r="P361"/>
    </row>
    <row r="362" spans="1:16" ht="25.5" hidden="1" customHeight="1" x14ac:dyDescent="0.25">
      <c r="A362" s="6" t="s">
        <v>278</v>
      </c>
      <c r="B362" s="33" t="s">
        <v>277</v>
      </c>
      <c r="C362" s="34" t="s">
        <v>270</v>
      </c>
      <c r="D362" s="66" t="s">
        <v>1231</v>
      </c>
      <c r="E362" s="66" t="str">
        <f>CONCATENATE(Tabela13[[#This Row],[TRAMITE_SETOR]],"_Atualiz")</f>
        <v>CLC_Atualiz</v>
      </c>
      <c r="F362" s="35" t="s">
        <v>912</v>
      </c>
      <c r="G362" s="35"/>
      <c r="H362" s="36">
        <v>42475.561111111114</v>
      </c>
      <c r="I362" s="36">
        <v>42475.727083333331</v>
      </c>
      <c r="J362" s="1" t="s">
        <v>253</v>
      </c>
      <c r="K362" s="37">
        <f t="shared" si="10"/>
        <v>0.16597222221753327</v>
      </c>
      <c r="L362" s="38">
        <f t="shared" si="11"/>
        <v>0.16597222221753327</v>
      </c>
      <c r="M362" s="166">
        <f>NETWORKDAYS.INTL(DATE(YEAR(H362),MONTH(I362),DAY(H362)),DATE(YEAR(I362),MONTH(I362),DAY(I362)),1,LISTAFERIADOS!$B$2:$B$194)</f>
        <v>1</v>
      </c>
      <c r="N362" s="170" t="str">
        <f>CONCATENATE(HOUR(Tabela13[[#This Row],[DATA INICIO]]),":",MINUTE(Tabela13[[#This Row],[DATA INICIO]]))</f>
        <v>13:28</v>
      </c>
      <c r="P362"/>
    </row>
    <row r="363" spans="1:16" ht="25.5" hidden="1" customHeight="1" x14ac:dyDescent="0.25">
      <c r="A363" s="6" t="s">
        <v>278</v>
      </c>
      <c r="B363" s="33" t="s">
        <v>277</v>
      </c>
      <c r="C363" s="34" t="s">
        <v>270</v>
      </c>
      <c r="D363" s="66" t="s">
        <v>1233</v>
      </c>
      <c r="E363" s="66" t="str">
        <f>CONCATENATE(Tabela13[[#This Row],[TRAMITE_SETOR]],"_Atualiz")</f>
        <v>SCON_Atualiz</v>
      </c>
      <c r="F363" s="35" t="s">
        <v>914</v>
      </c>
      <c r="G363" s="35"/>
      <c r="H363" s="36">
        <v>42475.727083333331</v>
      </c>
      <c r="I363" s="36">
        <v>42487.665277777778</v>
      </c>
      <c r="J363" s="1" t="s">
        <v>254</v>
      </c>
      <c r="K363" s="37">
        <f t="shared" si="10"/>
        <v>11.938194444446708</v>
      </c>
      <c r="L363" s="38">
        <f t="shared" si="11"/>
        <v>11.938194444446708</v>
      </c>
      <c r="M363" s="166">
        <f>NETWORKDAYS.INTL(DATE(YEAR(H363),MONTH(I363),DAY(H363)),DATE(YEAR(I363),MONTH(I363),DAY(I363)),1,LISTAFERIADOS!$B$2:$B$194)</f>
        <v>8</v>
      </c>
      <c r="N363" s="170" t="str">
        <f>CONCATENATE(HOUR(Tabela13[[#This Row],[DATA INICIO]]),":",MINUTE(Tabela13[[#This Row],[DATA INICIO]]))</f>
        <v>17:27</v>
      </c>
      <c r="P363"/>
    </row>
    <row r="364" spans="1:16" ht="25.5" hidden="1" customHeight="1" x14ac:dyDescent="0.25">
      <c r="A364" s="6" t="s">
        <v>278</v>
      </c>
      <c r="B364" s="33" t="s">
        <v>277</v>
      </c>
      <c r="C364" s="34" t="s">
        <v>270</v>
      </c>
      <c r="D364" s="66" t="s">
        <v>1231</v>
      </c>
      <c r="E364" s="66" t="str">
        <f>CONCATENATE(Tabela13[[#This Row],[TRAMITE_SETOR]],"_Atualiz")</f>
        <v>CLC_Atualiz</v>
      </c>
      <c r="F364" s="35" t="s">
        <v>912</v>
      </c>
      <c r="G364" s="35"/>
      <c r="H364" s="36">
        <v>42487.665277777778</v>
      </c>
      <c r="I364" s="36">
        <v>42488.804166666669</v>
      </c>
      <c r="J364" s="1" t="s">
        <v>255</v>
      </c>
      <c r="K364" s="37">
        <f t="shared" si="10"/>
        <v>1.1388888888905058</v>
      </c>
      <c r="L364" s="38">
        <f t="shared" si="11"/>
        <v>1.1388888888905058</v>
      </c>
      <c r="M364" s="166">
        <f>NETWORKDAYS.INTL(DATE(YEAR(H364),MONTH(I364),DAY(H364)),DATE(YEAR(I364),MONTH(I364),DAY(I364)),1,LISTAFERIADOS!$B$2:$B$194)</f>
        <v>2</v>
      </c>
      <c r="N364" s="170" t="str">
        <f>CONCATENATE(HOUR(Tabela13[[#This Row],[DATA INICIO]]),":",MINUTE(Tabela13[[#This Row],[DATA INICIO]]))</f>
        <v>15:58</v>
      </c>
      <c r="P364"/>
    </row>
    <row r="365" spans="1:16" ht="25.5" hidden="1" customHeight="1" x14ac:dyDescent="0.25">
      <c r="A365" s="6" t="s">
        <v>278</v>
      </c>
      <c r="B365" s="33" t="s">
        <v>277</v>
      </c>
      <c r="C365" s="34" t="s">
        <v>270</v>
      </c>
      <c r="D365" s="66" t="s">
        <v>1235</v>
      </c>
      <c r="E365" s="66" t="str">
        <f>CONCATENATE(Tabela13[[#This Row],[TRAMITE_SETOR]],"_Atualiz")</f>
        <v>ASSDG_Atualiz</v>
      </c>
      <c r="F365" s="35" t="s">
        <v>916</v>
      </c>
      <c r="G365" s="35"/>
      <c r="H365" s="36">
        <v>42488.804166666669</v>
      </c>
      <c r="I365" s="36">
        <v>42489.615972222222</v>
      </c>
      <c r="J365" s="1" t="s">
        <v>256</v>
      </c>
      <c r="K365" s="37">
        <f t="shared" si="10"/>
        <v>0.81180555555329192</v>
      </c>
      <c r="L365" s="38">
        <f t="shared" si="11"/>
        <v>0.81180555555329192</v>
      </c>
      <c r="M365" s="166">
        <f>NETWORKDAYS.INTL(DATE(YEAR(H365),MONTH(I365),DAY(H365)),DATE(YEAR(I365),MONTH(I365),DAY(I365)),1,LISTAFERIADOS!$B$2:$B$194)</f>
        <v>2</v>
      </c>
      <c r="N365" s="170" t="str">
        <f>CONCATENATE(HOUR(Tabela13[[#This Row],[DATA INICIO]]),":",MINUTE(Tabela13[[#This Row],[DATA INICIO]]))</f>
        <v>19:18</v>
      </c>
      <c r="P365"/>
    </row>
    <row r="366" spans="1:16" ht="25.5" hidden="1" customHeight="1" x14ac:dyDescent="0.25">
      <c r="A366" s="6" t="s">
        <v>278</v>
      </c>
      <c r="B366" s="33" t="s">
        <v>277</v>
      </c>
      <c r="C366" s="34" t="s">
        <v>270</v>
      </c>
      <c r="D366" s="66" t="s">
        <v>1224</v>
      </c>
      <c r="E366" s="66" t="str">
        <f>CONCATENATE(Tabela13[[#This Row],[TRAMITE_SETOR]],"_Atualiz")</f>
        <v>DG_Atualiz</v>
      </c>
      <c r="F366" s="35" t="s">
        <v>906</v>
      </c>
      <c r="G366" s="35"/>
      <c r="H366" s="36">
        <v>42489.615972222222</v>
      </c>
      <c r="I366" s="36">
        <v>42492.712500000001</v>
      </c>
      <c r="J366" s="1" t="s">
        <v>56</v>
      </c>
      <c r="K366" s="37">
        <f t="shared" si="10"/>
        <v>3.0965277777795563</v>
      </c>
      <c r="L366" s="38">
        <f t="shared" si="11"/>
        <v>3.0965277777795563</v>
      </c>
      <c r="M366" s="166">
        <f>NETWORKDAYS.INTL(DATE(YEAR(H366),MONTH(I366),DAY(H366)),DATE(YEAR(I366),MONTH(I366),DAY(I366)),1,LISTAFERIADOS!$B$2:$B$194)</f>
        <v>-18</v>
      </c>
      <c r="N366" s="170" t="str">
        <f>CONCATENATE(HOUR(Tabela13[[#This Row],[DATA INICIO]]),":",MINUTE(Tabela13[[#This Row],[DATA INICIO]]))</f>
        <v>14:47</v>
      </c>
      <c r="P366"/>
    </row>
    <row r="367" spans="1:16" ht="25.5" hidden="1" customHeight="1" x14ac:dyDescent="0.25">
      <c r="A367" s="6" t="s">
        <v>278</v>
      </c>
      <c r="B367" s="33" t="s">
        <v>277</v>
      </c>
      <c r="C367" s="34" t="s">
        <v>270</v>
      </c>
      <c r="D367" s="66" t="s">
        <v>1229</v>
      </c>
      <c r="E367" s="66" t="str">
        <f>CONCATENATE(Tabela13[[#This Row],[TRAMITE_SETOR]],"_Atualiz")</f>
        <v>CO_Atualiz</v>
      </c>
      <c r="F367" s="35" t="s">
        <v>910</v>
      </c>
      <c r="G367" s="35"/>
      <c r="H367" s="36">
        <v>42492.712500000001</v>
      </c>
      <c r="I367" s="36">
        <v>42492.743750000001</v>
      </c>
      <c r="J367" s="1" t="s">
        <v>257</v>
      </c>
      <c r="K367" s="37">
        <f t="shared" si="10"/>
        <v>3.125E-2</v>
      </c>
      <c r="L367" s="38">
        <f t="shared" si="11"/>
        <v>3.125E-2</v>
      </c>
      <c r="M367" s="166">
        <f>NETWORKDAYS.INTL(DATE(YEAR(H367),MONTH(I367),DAY(H367)),DATE(YEAR(I367),MONTH(I367),DAY(I367)),1,LISTAFERIADOS!$B$2:$B$194)</f>
        <v>1</v>
      </c>
      <c r="N367" s="170" t="str">
        <f>CONCATENATE(HOUR(Tabela13[[#This Row],[DATA INICIO]]),":",MINUTE(Tabela13[[#This Row],[DATA INICIO]]))</f>
        <v>17:6</v>
      </c>
      <c r="P367"/>
    </row>
    <row r="368" spans="1:16" ht="25.5" hidden="1" customHeight="1" x14ac:dyDescent="0.25">
      <c r="A368" s="6" t="s">
        <v>278</v>
      </c>
      <c r="B368" s="33" t="s">
        <v>277</v>
      </c>
      <c r="C368" s="34" t="s">
        <v>270</v>
      </c>
      <c r="D368" s="66" t="s">
        <v>1237</v>
      </c>
      <c r="E368" s="66" t="str">
        <f>CONCATENATE(Tabela13[[#This Row],[TRAMITE_SETOR]],"_Atualiz")</f>
        <v>SAEO_Atualiz</v>
      </c>
      <c r="F368" s="35" t="s">
        <v>918</v>
      </c>
      <c r="G368" s="35"/>
      <c r="H368" s="36">
        <v>42492.743750000001</v>
      </c>
      <c r="I368" s="36">
        <v>42493.754166666666</v>
      </c>
      <c r="J368" s="1" t="s">
        <v>258</v>
      </c>
      <c r="K368" s="37">
        <f t="shared" si="10"/>
        <v>1.0104166666642413</v>
      </c>
      <c r="L368" s="38">
        <f t="shared" si="11"/>
        <v>1.0104166666642413</v>
      </c>
      <c r="M368" s="166">
        <f>NETWORKDAYS.INTL(DATE(YEAR(H368),MONTH(I368),DAY(H368)),DATE(YEAR(I368),MONTH(I368),DAY(I368)),1,LISTAFERIADOS!$B$2:$B$194)</f>
        <v>2</v>
      </c>
      <c r="N368" s="170" t="str">
        <f>CONCATENATE(HOUR(Tabela13[[#This Row],[DATA INICIO]]),":",MINUTE(Tabela13[[#This Row],[DATA INICIO]]))</f>
        <v>17:51</v>
      </c>
      <c r="P368"/>
    </row>
    <row r="369" spans="1:16" ht="25.5" customHeight="1" x14ac:dyDescent="0.25">
      <c r="A369" s="6" t="s">
        <v>278</v>
      </c>
      <c r="B369" s="33" t="s">
        <v>277</v>
      </c>
      <c r="C369" s="34" t="s">
        <v>270</v>
      </c>
      <c r="D369" s="66" t="s">
        <v>1254</v>
      </c>
      <c r="E369" s="66" t="str">
        <f>CONCATENATE(Tabela13[[#This Row],[TRAMITE_SETOR]],"_Atualiz")</f>
        <v>SAPRE_Atualiz</v>
      </c>
      <c r="F369" s="35" t="s">
        <v>272</v>
      </c>
      <c r="G369" s="90" t="s">
        <v>1127</v>
      </c>
      <c r="H369" s="36">
        <v>42493.754166666666</v>
      </c>
      <c r="I369" s="36">
        <v>42494.665972222225</v>
      </c>
      <c r="J369" s="1" t="s">
        <v>26</v>
      </c>
      <c r="K369" s="37">
        <f t="shared" si="10"/>
        <v>0.91180555555911269</v>
      </c>
      <c r="L369" s="38">
        <f t="shared" si="11"/>
        <v>0.91180555555911269</v>
      </c>
      <c r="M369" s="166">
        <f>NETWORKDAYS.INTL(DATE(YEAR(H369),MONTH(I369),DAY(H369)),DATE(YEAR(I369),MONTH(I369),DAY(I369)),1,LISTAFERIADOS!$B$2:$B$194)</f>
        <v>2</v>
      </c>
      <c r="N369" s="170" t="str">
        <f>CONCATENATE(HOUR(Tabela13[[#This Row],[DATA INICIO]]),":",MINUTE(Tabela13[[#This Row],[DATA INICIO]]))</f>
        <v>18:6</v>
      </c>
      <c r="P369"/>
    </row>
    <row r="370" spans="1:16" ht="25.5" hidden="1" customHeight="1" x14ac:dyDescent="0.25">
      <c r="A370" s="6" t="s">
        <v>278</v>
      </c>
      <c r="B370" s="33" t="s">
        <v>277</v>
      </c>
      <c r="C370" s="34" t="s">
        <v>270</v>
      </c>
      <c r="D370" s="66" t="s">
        <v>1237</v>
      </c>
      <c r="E370" s="66" t="str">
        <f>CONCATENATE(Tabela13[[#This Row],[TRAMITE_SETOR]],"_Atualiz")</f>
        <v>SAEO_Atualiz</v>
      </c>
      <c r="F370" s="35" t="s">
        <v>918</v>
      </c>
      <c r="G370" s="35"/>
      <c r="H370" s="36">
        <v>42494.665972222225</v>
      </c>
      <c r="I370" s="36">
        <v>42494.748611111114</v>
      </c>
      <c r="J370" s="1" t="s">
        <v>259</v>
      </c>
      <c r="K370" s="37">
        <f t="shared" si="10"/>
        <v>8.2638888889050577E-2</v>
      </c>
      <c r="L370" s="38">
        <f t="shared" si="11"/>
        <v>8.2638888889050577E-2</v>
      </c>
      <c r="M370" s="166">
        <f>NETWORKDAYS.INTL(DATE(YEAR(H370),MONTH(I370),DAY(H370)),DATE(YEAR(I370),MONTH(I370),DAY(I370)),1,LISTAFERIADOS!$B$2:$B$194)</f>
        <v>1</v>
      </c>
      <c r="N370" s="170" t="str">
        <f>CONCATENATE(HOUR(Tabela13[[#This Row],[DATA INICIO]]),":",MINUTE(Tabela13[[#This Row],[DATA INICIO]]))</f>
        <v>15:59</v>
      </c>
      <c r="P370"/>
    </row>
    <row r="371" spans="1:16" ht="25.5" hidden="1" customHeight="1" x14ac:dyDescent="0.25">
      <c r="A371" s="6" t="s">
        <v>278</v>
      </c>
      <c r="B371" s="33" t="s">
        <v>277</v>
      </c>
      <c r="C371" s="34" t="s">
        <v>270</v>
      </c>
      <c r="D371" s="66" t="s">
        <v>1229</v>
      </c>
      <c r="E371" s="66" t="str">
        <f>CONCATENATE(Tabela13[[#This Row],[TRAMITE_SETOR]],"_Atualiz")</f>
        <v>CO_Atualiz</v>
      </c>
      <c r="F371" s="35" t="s">
        <v>910</v>
      </c>
      <c r="G371" s="35"/>
      <c r="H371" s="36">
        <v>42494.748611111114</v>
      </c>
      <c r="I371" s="36">
        <v>42494.784722222219</v>
      </c>
      <c r="J371" s="1" t="s">
        <v>260</v>
      </c>
      <c r="K371" s="37">
        <f t="shared" si="10"/>
        <v>3.6111111105128657E-2</v>
      </c>
      <c r="L371" s="38">
        <f t="shared" si="11"/>
        <v>3.6111111105128657E-2</v>
      </c>
      <c r="M371" s="166">
        <f>NETWORKDAYS.INTL(DATE(YEAR(H371),MONTH(I371),DAY(H371)),DATE(YEAR(I371),MONTH(I371),DAY(I371)),1,LISTAFERIADOS!$B$2:$B$194)</f>
        <v>1</v>
      </c>
      <c r="N371" s="170" t="str">
        <f>CONCATENATE(HOUR(Tabela13[[#This Row],[DATA INICIO]]),":",MINUTE(Tabela13[[#This Row],[DATA INICIO]]))</f>
        <v>17:58</v>
      </c>
      <c r="P371"/>
    </row>
    <row r="372" spans="1:16" ht="25.5" hidden="1" customHeight="1" x14ac:dyDescent="0.25">
      <c r="A372" s="6" t="s">
        <v>278</v>
      </c>
      <c r="B372" s="33" t="s">
        <v>277</v>
      </c>
      <c r="C372" s="34" t="s">
        <v>270</v>
      </c>
      <c r="D372" s="66" t="s">
        <v>1230</v>
      </c>
      <c r="E372" s="66" t="str">
        <f>CONCATENATE(Tabela13[[#This Row],[TRAMITE_SETOR]],"_Atualiz")</f>
        <v>SECOFC_Atualiz</v>
      </c>
      <c r="F372" s="35" t="s">
        <v>911</v>
      </c>
      <c r="G372" s="35"/>
      <c r="H372" s="36">
        <v>42494.784722222219</v>
      </c>
      <c r="I372" s="36">
        <v>42495.59652777778</v>
      </c>
      <c r="J372" s="1" t="s">
        <v>20</v>
      </c>
      <c r="K372" s="37">
        <f t="shared" si="10"/>
        <v>0.81180555556056788</v>
      </c>
      <c r="L372" s="38">
        <f t="shared" si="11"/>
        <v>0.81180555556056788</v>
      </c>
      <c r="M372" s="166">
        <f>NETWORKDAYS.INTL(DATE(YEAR(H372),MONTH(I372),DAY(H372)),DATE(YEAR(I372),MONTH(I372),DAY(I372)),1,LISTAFERIADOS!$B$2:$B$194)</f>
        <v>2</v>
      </c>
      <c r="N372" s="170" t="str">
        <f>CONCATENATE(HOUR(Tabela13[[#This Row],[DATA INICIO]]),":",MINUTE(Tabela13[[#This Row],[DATA INICIO]]))</f>
        <v>18:50</v>
      </c>
      <c r="P372"/>
    </row>
    <row r="373" spans="1:16" ht="25.5" hidden="1" customHeight="1" x14ac:dyDescent="0.25">
      <c r="A373" s="6" t="s">
        <v>278</v>
      </c>
      <c r="B373" s="33" t="s">
        <v>277</v>
      </c>
      <c r="C373" s="34" t="s">
        <v>270</v>
      </c>
      <c r="D373" s="66" t="s">
        <v>1224</v>
      </c>
      <c r="E373" s="66" t="str">
        <f>CONCATENATE(Tabela13[[#This Row],[TRAMITE_SETOR]],"_Atualiz")</f>
        <v>DG_Atualiz</v>
      </c>
      <c r="F373" s="35" t="s">
        <v>906</v>
      </c>
      <c r="G373" s="35"/>
      <c r="H373" s="36">
        <v>42495.59652777778</v>
      </c>
      <c r="I373" s="36">
        <v>42495.761111111111</v>
      </c>
      <c r="J373" s="1" t="s">
        <v>235</v>
      </c>
      <c r="K373" s="37">
        <f t="shared" si="10"/>
        <v>0.16458333333139308</v>
      </c>
      <c r="L373" s="38">
        <f t="shared" si="11"/>
        <v>0.16458333333139308</v>
      </c>
      <c r="M373" s="166">
        <f>NETWORKDAYS.INTL(DATE(YEAR(H373),MONTH(I373),DAY(H373)),DATE(YEAR(I373),MONTH(I373),DAY(I373)),1,LISTAFERIADOS!$B$2:$B$194)</f>
        <v>1</v>
      </c>
      <c r="N373" s="170" t="str">
        <f>CONCATENATE(HOUR(Tabela13[[#This Row],[DATA INICIO]]),":",MINUTE(Tabela13[[#This Row],[DATA INICIO]]))</f>
        <v>14:19</v>
      </c>
      <c r="P373"/>
    </row>
    <row r="374" spans="1:16" ht="25.5" hidden="1" customHeight="1" x14ac:dyDescent="0.25">
      <c r="A374" s="6" t="s">
        <v>278</v>
      </c>
      <c r="B374" s="33" t="s">
        <v>277</v>
      </c>
      <c r="C374" s="34" t="s">
        <v>270</v>
      </c>
      <c r="D374" s="66" t="s">
        <v>1229</v>
      </c>
      <c r="E374" s="66" t="str">
        <f>CONCATENATE(Tabela13[[#This Row],[TRAMITE_SETOR]],"_Atualiz")</f>
        <v>CO_Atualiz</v>
      </c>
      <c r="F374" s="35" t="s">
        <v>910</v>
      </c>
      <c r="G374" s="35"/>
      <c r="H374" s="36">
        <v>42495.761111111111</v>
      </c>
      <c r="I374" s="36">
        <v>42495.779166666667</v>
      </c>
      <c r="J374" s="1" t="s">
        <v>57</v>
      </c>
      <c r="K374" s="37">
        <f t="shared" si="10"/>
        <v>1.8055555556202307E-2</v>
      </c>
      <c r="L374" s="38">
        <f t="shared" si="11"/>
        <v>1.8055555556202307E-2</v>
      </c>
      <c r="M374" s="166">
        <f>NETWORKDAYS.INTL(DATE(YEAR(H374),MONTH(I374),DAY(H374)),DATE(YEAR(I374),MONTH(I374),DAY(I374)),1,LISTAFERIADOS!$B$2:$B$194)</f>
        <v>1</v>
      </c>
      <c r="N374" s="170" t="str">
        <f>CONCATENATE(HOUR(Tabela13[[#This Row],[DATA INICIO]]),":",MINUTE(Tabela13[[#This Row],[DATA INICIO]]))</f>
        <v>18:16</v>
      </c>
      <c r="P374"/>
    </row>
    <row r="375" spans="1:16" ht="25.5" hidden="1" customHeight="1" x14ac:dyDescent="0.25">
      <c r="A375" s="6" t="s">
        <v>278</v>
      </c>
      <c r="B375" s="33" t="s">
        <v>277</v>
      </c>
      <c r="C375" s="34" t="s">
        <v>270</v>
      </c>
      <c r="D375" s="66" t="s">
        <v>1236</v>
      </c>
      <c r="E375" s="66" t="str">
        <f>CONCATENATE(Tabela13[[#This Row],[TRAMITE_SETOR]],"_Atualiz")</f>
        <v>ACO_Atualiz</v>
      </c>
      <c r="F375" s="35" t="s">
        <v>917</v>
      </c>
      <c r="G375" s="35"/>
      <c r="H375" s="36">
        <v>42495.779166666667</v>
      </c>
      <c r="I375" s="36">
        <v>42496.487500000003</v>
      </c>
      <c r="J375" s="1" t="s">
        <v>261</v>
      </c>
      <c r="K375" s="37">
        <f t="shared" si="10"/>
        <v>0.70833333333575865</v>
      </c>
      <c r="L375" s="38">
        <f t="shared" si="11"/>
        <v>0.70833333333575865</v>
      </c>
      <c r="M375" s="166">
        <f>NETWORKDAYS.INTL(DATE(YEAR(H375),MONTH(I375),DAY(H375)),DATE(YEAR(I375),MONTH(I375),DAY(I375)),1,LISTAFERIADOS!$B$2:$B$194)</f>
        <v>2</v>
      </c>
      <c r="N375" s="170" t="str">
        <f>CONCATENATE(HOUR(Tabela13[[#This Row],[DATA INICIO]]),":",MINUTE(Tabela13[[#This Row],[DATA INICIO]]))</f>
        <v>18:42</v>
      </c>
      <c r="P375"/>
    </row>
    <row r="376" spans="1:16" ht="25.5" hidden="1" customHeight="1" x14ac:dyDescent="0.25">
      <c r="A376" s="6" t="s">
        <v>278</v>
      </c>
      <c r="B376" s="33" t="s">
        <v>277</v>
      </c>
      <c r="C376" s="34" t="s">
        <v>270</v>
      </c>
      <c r="D376" s="66" t="s">
        <v>1230</v>
      </c>
      <c r="E376" s="66" t="str">
        <f>CONCATENATE(Tabela13[[#This Row],[TRAMITE_SETOR]],"_Atualiz")</f>
        <v>SECOFC_Atualiz</v>
      </c>
      <c r="F376" s="35" t="s">
        <v>911</v>
      </c>
      <c r="G376" s="35"/>
      <c r="H376" s="36">
        <v>42496.487500000003</v>
      </c>
      <c r="I376" s="36">
        <v>42496.532638888886</v>
      </c>
      <c r="J376" s="1" t="s">
        <v>7</v>
      </c>
      <c r="K376" s="37">
        <f t="shared" si="10"/>
        <v>4.5138888883229811E-2</v>
      </c>
      <c r="L376" s="38">
        <f t="shared" si="11"/>
        <v>4.5138888883229811E-2</v>
      </c>
      <c r="M376" s="166">
        <f>NETWORKDAYS.INTL(DATE(YEAR(H376),MONTH(I376),DAY(H376)),DATE(YEAR(I376),MONTH(I376),DAY(I376)),1,LISTAFERIADOS!$B$2:$B$194)</f>
        <v>1</v>
      </c>
      <c r="N376" s="170" t="str">
        <f>CONCATENATE(HOUR(Tabela13[[#This Row],[DATA INICIO]]),":",MINUTE(Tabela13[[#This Row],[DATA INICIO]]))</f>
        <v>11:42</v>
      </c>
      <c r="P376"/>
    </row>
    <row r="377" spans="1:16" ht="25.5" hidden="1" customHeight="1" x14ac:dyDescent="0.25">
      <c r="A377" s="6" t="s">
        <v>278</v>
      </c>
      <c r="B377" s="33" t="s">
        <v>277</v>
      </c>
      <c r="C377" s="34" t="s">
        <v>270</v>
      </c>
      <c r="D377" s="66" t="s">
        <v>1224</v>
      </c>
      <c r="E377" s="66" t="str">
        <f>CONCATENATE(Tabela13[[#This Row],[TRAMITE_SETOR]],"_Atualiz")</f>
        <v>DG_Atualiz</v>
      </c>
      <c r="F377" s="35" t="s">
        <v>906</v>
      </c>
      <c r="G377" s="35"/>
      <c r="H377" s="36">
        <v>42496.487500000003</v>
      </c>
      <c r="I377" s="36">
        <v>42496.820138888892</v>
      </c>
      <c r="J377" s="1" t="s">
        <v>7</v>
      </c>
      <c r="K377" s="37">
        <f t="shared" si="10"/>
        <v>0.33263888888905058</v>
      </c>
      <c r="L377" s="38">
        <f t="shared" si="11"/>
        <v>0.33263888888905058</v>
      </c>
      <c r="M377" s="166">
        <f>NETWORKDAYS.INTL(DATE(YEAR(H377),MONTH(I377),DAY(H377)),DATE(YEAR(I377),MONTH(I377),DAY(I377)),1,LISTAFERIADOS!$B$2:$B$194)</f>
        <v>1</v>
      </c>
      <c r="N377" s="170" t="str">
        <f>CONCATENATE(HOUR(Tabela13[[#This Row],[DATA INICIO]]),":",MINUTE(Tabela13[[#This Row],[DATA INICIO]]))</f>
        <v>11:42</v>
      </c>
      <c r="P377"/>
    </row>
    <row r="378" spans="1:16" ht="25.5" hidden="1" customHeight="1" x14ac:dyDescent="0.25">
      <c r="A378" s="6" t="s">
        <v>278</v>
      </c>
      <c r="B378" s="33" t="s">
        <v>277</v>
      </c>
      <c r="C378" s="34" t="s">
        <v>270</v>
      </c>
      <c r="D378" s="66" t="s">
        <v>1236</v>
      </c>
      <c r="E378" s="66" t="str">
        <f>CONCATENATE(Tabela13[[#This Row],[TRAMITE_SETOR]],"_Atualiz")</f>
        <v>ACO_Atualiz</v>
      </c>
      <c r="F378" s="35" t="s">
        <v>917</v>
      </c>
      <c r="G378" s="35"/>
      <c r="H378" s="36">
        <v>42496.820138888892</v>
      </c>
      <c r="I378" s="36">
        <v>42499.574305555558</v>
      </c>
      <c r="J378" s="1" t="s">
        <v>41</v>
      </c>
      <c r="K378" s="37">
        <f t="shared" si="10"/>
        <v>2.7541666666656965</v>
      </c>
      <c r="L378" s="38">
        <f t="shared" si="11"/>
        <v>2.7541666666656965</v>
      </c>
      <c r="M378" s="166">
        <f>NETWORKDAYS.INTL(DATE(YEAR(H378),MONTH(I378),DAY(H378)),DATE(YEAR(I378),MONTH(I378),DAY(I378)),1,LISTAFERIADOS!$B$2:$B$194)</f>
        <v>2</v>
      </c>
      <c r="N378" s="170" t="str">
        <f>CONCATENATE(HOUR(Tabela13[[#This Row],[DATA INICIO]]),":",MINUTE(Tabela13[[#This Row],[DATA INICIO]]))</f>
        <v>19:41</v>
      </c>
      <c r="P378"/>
    </row>
    <row r="379" spans="1:16" ht="25.5" hidden="1" customHeight="1" x14ac:dyDescent="0.25">
      <c r="A379" s="6" t="s">
        <v>278</v>
      </c>
      <c r="B379" s="33" t="s">
        <v>277</v>
      </c>
      <c r="C379" s="34" t="s">
        <v>270</v>
      </c>
      <c r="D379" s="66" t="s">
        <v>1233</v>
      </c>
      <c r="E379" s="66" t="str">
        <f>CONCATENATE(Tabela13[[#This Row],[TRAMITE_SETOR]],"_Atualiz")</f>
        <v>SCON_Atualiz</v>
      </c>
      <c r="F379" s="35" t="s">
        <v>914</v>
      </c>
      <c r="G379" s="35"/>
      <c r="H379" s="36">
        <v>42499.574305555558</v>
      </c>
      <c r="I379" s="36">
        <v>42507.796527777777</v>
      </c>
      <c r="J379" s="1" t="s">
        <v>262</v>
      </c>
      <c r="K379" s="37">
        <f t="shared" si="10"/>
        <v>8.2222222222189885</v>
      </c>
      <c r="L379" s="38">
        <f t="shared" si="11"/>
        <v>8.2222222222189885</v>
      </c>
      <c r="M379" s="166">
        <f>NETWORKDAYS.INTL(DATE(YEAR(H379),MONTH(I379),DAY(H379)),DATE(YEAR(I379),MONTH(I379),DAY(I379)),1,LISTAFERIADOS!$B$2:$B$194)</f>
        <v>7</v>
      </c>
      <c r="N379" s="170" t="str">
        <f>CONCATENATE(HOUR(Tabela13[[#This Row],[DATA INICIO]]),":",MINUTE(Tabela13[[#This Row],[DATA INICIO]]))</f>
        <v>13:47</v>
      </c>
      <c r="P379"/>
    </row>
    <row r="380" spans="1:16" ht="25.5" hidden="1" customHeight="1" x14ac:dyDescent="0.25">
      <c r="A380" s="6" t="s">
        <v>278</v>
      </c>
      <c r="B380" s="33" t="s">
        <v>277</v>
      </c>
      <c r="C380" s="34" t="s">
        <v>270</v>
      </c>
      <c r="D380" s="66" t="s">
        <v>1231</v>
      </c>
      <c r="E380" s="66" t="str">
        <f>CONCATENATE(Tabela13[[#This Row],[TRAMITE_SETOR]],"_Atualiz")</f>
        <v>CLC_Atualiz</v>
      </c>
      <c r="F380" s="35" t="s">
        <v>912</v>
      </c>
      <c r="G380" s="35"/>
      <c r="H380" s="36">
        <v>42507.796527777777</v>
      </c>
      <c r="I380" s="36">
        <v>42508.702777777777</v>
      </c>
      <c r="J380" s="1" t="s">
        <v>263</v>
      </c>
      <c r="K380" s="37">
        <f t="shared" si="10"/>
        <v>0.90625</v>
      </c>
      <c r="L380" s="38">
        <f t="shared" si="11"/>
        <v>0.90625</v>
      </c>
      <c r="M380" s="166">
        <f>NETWORKDAYS.INTL(DATE(YEAR(H380),MONTH(I380),DAY(H380)),DATE(YEAR(I380),MONTH(I380),DAY(I380)),1,LISTAFERIADOS!$B$2:$B$194)</f>
        <v>2</v>
      </c>
      <c r="N380" s="170" t="str">
        <f>CONCATENATE(HOUR(Tabela13[[#This Row],[DATA INICIO]]),":",MINUTE(Tabela13[[#This Row],[DATA INICIO]]))</f>
        <v>19:7</v>
      </c>
      <c r="P380"/>
    </row>
    <row r="381" spans="1:16" ht="25.5" hidden="1" customHeight="1" x14ac:dyDescent="0.25">
      <c r="A381" s="6" t="s">
        <v>278</v>
      </c>
      <c r="B381" s="33" t="s">
        <v>277</v>
      </c>
      <c r="C381" s="34" t="s">
        <v>270</v>
      </c>
      <c r="D381" s="66" t="s">
        <v>1237</v>
      </c>
      <c r="E381" s="66" t="str">
        <f>CONCATENATE(Tabela13[[#This Row],[TRAMITE_SETOR]],"_Atualiz")</f>
        <v>SAEO_Atualiz</v>
      </c>
      <c r="F381" s="35" t="s">
        <v>918</v>
      </c>
      <c r="G381" s="35"/>
      <c r="H381" s="36">
        <v>42508.702777777777</v>
      </c>
      <c r="I381" s="36">
        <v>42508.791666666664</v>
      </c>
      <c r="J381" s="1" t="s">
        <v>264</v>
      </c>
      <c r="K381" s="37">
        <f t="shared" si="10"/>
        <v>8.8888888887595385E-2</v>
      </c>
      <c r="L381" s="38">
        <f t="shared" si="11"/>
        <v>8.8888888887595385E-2</v>
      </c>
      <c r="M381" s="166">
        <f>NETWORKDAYS.INTL(DATE(YEAR(H381),MONTH(I381),DAY(H381)),DATE(YEAR(I381),MONTH(I381),DAY(I381)),1,LISTAFERIADOS!$B$2:$B$194)</f>
        <v>1</v>
      </c>
      <c r="N381" s="170" t="str">
        <f>CONCATENATE(HOUR(Tabela13[[#This Row],[DATA INICIO]]),":",MINUTE(Tabela13[[#This Row],[DATA INICIO]]))</f>
        <v>16:52</v>
      </c>
      <c r="P381"/>
    </row>
    <row r="382" spans="1:16" ht="25.5" hidden="1" customHeight="1" x14ac:dyDescent="0.25">
      <c r="A382" s="6" t="s">
        <v>278</v>
      </c>
      <c r="B382" s="33" t="s">
        <v>277</v>
      </c>
      <c r="C382" s="34" t="s">
        <v>270</v>
      </c>
      <c r="D382" s="66" t="s">
        <v>1229</v>
      </c>
      <c r="E382" s="66" t="str">
        <f>CONCATENATE(Tabela13[[#This Row],[TRAMITE_SETOR]],"_Atualiz")</f>
        <v>CO_Atualiz</v>
      </c>
      <c r="F382" s="35" t="s">
        <v>910</v>
      </c>
      <c r="G382" s="35"/>
      <c r="H382" s="36">
        <v>42508.791666666664</v>
      </c>
      <c r="I382" s="36">
        <v>42508.79583333333</v>
      </c>
      <c r="J382" s="1" t="s">
        <v>265</v>
      </c>
      <c r="K382" s="37">
        <f t="shared" si="10"/>
        <v>4.166666665696539E-3</v>
      </c>
      <c r="L382" s="38">
        <f t="shared" si="11"/>
        <v>4.166666665696539E-3</v>
      </c>
      <c r="M382" s="166">
        <f>NETWORKDAYS.INTL(DATE(YEAR(H382),MONTH(I382),DAY(H382)),DATE(YEAR(I382),MONTH(I382),DAY(I382)),1,LISTAFERIADOS!$B$2:$B$194)</f>
        <v>1</v>
      </c>
      <c r="N382" s="170" t="str">
        <f>CONCATENATE(HOUR(Tabela13[[#This Row],[DATA INICIO]]),":",MINUTE(Tabela13[[#This Row],[DATA INICIO]]))</f>
        <v>19:0</v>
      </c>
      <c r="P382"/>
    </row>
    <row r="383" spans="1:16" ht="25.5" hidden="1" customHeight="1" x14ac:dyDescent="0.25">
      <c r="A383" s="6" t="s">
        <v>278</v>
      </c>
      <c r="B383" s="33" t="s">
        <v>277</v>
      </c>
      <c r="C383" s="34" t="s">
        <v>270</v>
      </c>
      <c r="D383" s="66" t="s">
        <v>1245</v>
      </c>
      <c r="E383" s="66" t="str">
        <f>CONCATENATE(Tabela13[[#This Row],[TRAMITE_SETOR]],"_Atualiz")</f>
        <v>SACONT_Atualiz</v>
      </c>
      <c r="F383" s="35" t="s">
        <v>922</v>
      </c>
      <c r="G383" s="35"/>
      <c r="H383" s="36">
        <v>42508.79583333333</v>
      </c>
      <c r="I383" s="36">
        <v>42509.622916666667</v>
      </c>
      <c r="J383" s="1" t="s">
        <v>266</v>
      </c>
      <c r="K383" s="37">
        <f t="shared" si="10"/>
        <v>0.82708333333721384</v>
      </c>
      <c r="L383" s="38">
        <f t="shared" si="11"/>
        <v>0.82708333333721384</v>
      </c>
      <c r="M383" s="166">
        <f>NETWORKDAYS.INTL(DATE(YEAR(H383),MONTH(I383),DAY(H383)),DATE(YEAR(I383),MONTH(I383),DAY(I383)),1,LISTAFERIADOS!$B$2:$B$194)</f>
        <v>2</v>
      </c>
      <c r="N383" s="170" t="str">
        <f>CONCATENATE(HOUR(Tabela13[[#This Row],[DATA INICIO]]),":",MINUTE(Tabela13[[#This Row],[DATA INICIO]]))</f>
        <v>19:6</v>
      </c>
      <c r="P383"/>
    </row>
    <row r="384" spans="1:16" ht="25.5" hidden="1" customHeight="1" x14ac:dyDescent="0.25">
      <c r="A384" s="6" t="s">
        <v>278</v>
      </c>
      <c r="B384" s="33" t="s">
        <v>277</v>
      </c>
      <c r="C384" s="34" t="s">
        <v>270</v>
      </c>
      <c r="D384" s="66" t="s">
        <v>1255</v>
      </c>
      <c r="E384" s="66" t="str">
        <f>CONCATENATE(Tabela13[[#This Row],[TRAMITE_SETOR]],"_Atualiz")</f>
        <v>SPCF_Atualiz</v>
      </c>
      <c r="F384" s="35" t="s">
        <v>273</v>
      </c>
      <c r="G384" s="35"/>
      <c r="H384" s="36">
        <v>42509.622916666667</v>
      </c>
      <c r="I384" s="36">
        <v>42510.580555555556</v>
      </c>
      <c r="J384" s="1" t="s">
        <v>267</v>
      </c>
      <c r="K384" s="37">
        <f t="shared" si="10"/>
        <v>0.95763888888905058</v>
      </c>
      <c r="L384" s="38">
        <f t="shared" si="11"/>
        <v>0.95763888888905058</v>
      </c>
      <c r="M384" s="166">
        <f>NETWORKDAYS.INTL(DATE(YEAR(H384),MONTH(I384),DAY(H384)),DATE(YEAR(I384),MONTH(I384),DAY(I384)),1,LISTAFERIADOS!$B$2:$B$194)</f>
        <v>2</v>
      </c>
      <c r="N384" s="170" t="str">
        <f>CONCATENATE(HOUR(Tabela13[[#This Row],[DATA INICIO]]),":",MINUTE(Tabela13[[#This Row],[DATA INICIO]]))</f>
        <v>14:57</v>
      </c>
      <c r="P384"/>
    </row>
    <row r="385" spans="1:16" ht="25.5" hidden="1" customHeight="1" x14ac:dyDescent="0.25">
      <c r="A385" s="6" t="s">
        <v>278</v>
      </c>
      <c r="B385" s="33" t="s">
        <v>277</v>
      </c>
      <c r="C385" s="34" t="s">
        <v>270</v>
      </c>
      <c r="D385" s="66" t="s">
        <v>1256</v>
      </c>
      <c r="E385" s="66" t="str">
        <f>CONCATENATE(Tabela13[[#This Row],[TRAMITE_SETOR]],"_Atualiz")</f>
        <v>CFIC_Atualiz</v>
      </c>
      <c r="F385" s="35" t="s">
        <v>274</v>
      </c>
      <c r="G385" s="35"/>
      <c r="H385" s="36">
        <v>42510.580555555556</v>
      </c>
      <c r="I385" s="36">
        <v>42510.695138888892</v>
      </c>
      <c r="J385" s="1" t="s">
        <v>20</v>
      </c>
      <c r="K385" s="37">
        <f t="shared" si="10"/>
        <v>0.11458333333575865</v>
      </c>
      <c r="L385" s="38">
        <f t="shared" si="11"/>
        <v>0.11458333333575865</v>
      </c>
      <c r="M385" s="166">
        <f>NETWORKDAYS.INTL(DATE(YEAR(H385),MONTH(I385),DAY(H385)),DATE(YEAR(I385),MONTH(I385),DAY(I385)),1,LISTAFERIADOS!$B$2:$B$194)</f>
        <v>1</v>
      </c>
      <c r="N385" s="170" t="str">
        <f>CONCATENATE(HOUR(Tabela13[[#This Row],[DATA INICIO]]),":",MINUTE(Tabela13[[#This Row],[DATA INICIO]]))</f>
        <v>13:56</v>
      </c>
      <c r="P385"/>
    </row>
    <row r="386" spans="1:16" ht="25.5" customHeight="1" x14ac:dyDescent="0.25">
      <c r="A386" s="6" t="s">
        <v>278</v>
      </c>
      <c r="B386" s="33" t="s">
        <v>277</v>
      </c>
      <c r="C386" s="34" t="s">
        <v>270</v>
      </c>
      <c r="D386" s="66" t="s">
        <v>1254</v>
      </c>
      <c r="E386" s="66" t="str">
        <f>CONCATENATE(Tabela13[[#This Row],[TRAMITE_SETOR]],"_Atualiz")</f>
        <v>SAPRE_Atualiz</v>
      </c>
      <c r="F386" s="35" t="s">
        <v>272</v>
      </c>
      <c r="G386" s="90" t="s">
        <v>1127</v>
      </c>
      <c r="H386" s="36">
        <v>42510.695138888892</v>
      </c>
      <c r="I386" s="36">
        <v>42671.78125</v>
      </c>
      <c r="J386" s="1" t="s">
        <v>268</v>
      </c>
      <c r="K386" s="37">
        <f t="shared" si="10"/>
        <v>161.08611111110804</v>
      </c>
      <c r="L386" s="38">
        <f t="shared" si="11"/>
        <v>161.08611111110804</v>
      </c>
      <c r="M386" s="166">
        <f>NETWORKDAYS.INTL(DATE(YEAR(H386),MONTH(I386),DAY(H386)),DATE(YEAR(I386),MONTH(I386),DAY(I386)),1,LISTAFERIADOS!$B$2:$B$194)</f>
        <v>7</v>
      </c>
      <c r="N386" s="170" t="str">
        <f>CONCATENATE(HOUR(Tabela13[[#This Row],[DATA INICIO]]),":",MINUTE(Tabela13[[#This Row],[DATA INICIO]]))</f>
        <v>16:41</v>
      </c>
      <c r="P386"/>
    </row>
    <row r="387" spans="1:16" ht="25.5" hidden="1" customHeight="1" x14ac:dyDescent="0.25">
      <c r="A387" s="6" t="s">
        <v>278</v>
      </c>
      <c r="B387" s="33" t="s">
        <v>277</v>
      </c>
      <c r="C387" s="34" t="s">
        <v>270</v>
      </c>
      <c r="D387" s="66" t="s">
        <v>1245</v>
      </c>
      <c r="E387" s="66" t="str">
        <f>CONCATENATE(Tabela13[[#This Row],[TRAMITE_SETOR]],"_Atualiz")</f>
        <v>SACONT_Atualiz</v>
      </c>
      <c r="F387" s="35" t="s">
        <v>922</v>
      </c>
      <c r="G387" s="35"/>
      <c r="H387" s="36">
        <v>42671.78125</v>
      </c>
      <c r="I387" s="47" t="s">
        <v>7</v>
      </c>
      <c r="J387" s="1" t="s">
        <v>269</v>
      </c>
      <c r="K387" s="37">
        <f t="shared" ref="K387:K450" si="12">IF(OR(H387="-",I387="-"),0,I387-H387)</f>
        <v>0</v>
      </c>
      <c r="L387" s="38">
        <f t="shared" ref="L387:L450" si="13">K387</f>
        <v>0</v>
      </c>
      <c r="M387" s="166" t="e">
        <f>NETWORKDAYS.INTL(DATE(YEAR(H387),MONTH(I387),DAY(H387)),DATE(YEAR(I387),MONTH(I387),DAY(I387)),1,LISTAFERIADOS!$B$2:$B$194)</f>
        <v>#VALUE!</v>
      </c>
      <c r="N387" s="170" t="str">
        <f>CONCATENATE(HOUR(Tabela13[[#This Row],[DATA INICIO]]),":",MINUTE(Tabela13[[#This Row],[DATA INICIO]]))</f>
        <v>18:45</v>
      </c>
      <c r="P387"/>
    </row>
    <row r="388" spans="1:16" ht="25.5" customHeight="1" x14ac:dyDescent="0.25">
      <c r="A388" s="6" t="s">
        <v>278</v>
      </c>
      <c r="B388" s="33" t="s">
        <v>293</v>
      </c>
      <c r="C388" s="34" t="s">
        <v>270</v>
      </c>
      <c r="D388" s="66" t="s">
        <v>1254</v>
      </c>
      <c r="E388" s="66" t="str">
        <f>CONCATENATE(Tabela13[[#This Row],[TRAMITE_SETOR]],"_Atualiz")</f>
        <v>SAPRE_Atualiz</v>
      </c>
      <c r="F388" s="35" t="s">
        <v>272</v>
      </c>
      <c r="G388" s="90" t="s">
        <v>1127</v>
      </c>
      <c r="H388" s="36">
        <v>42520.842361111114</v>
      </c>
      <c r="I388" s="36">
        <v>42521.842361111114</v>
      </c>
      <c r="J388" s="1" t="s">
        <v>7</v>
      </c>
      <c r="K388" s="37">
        <f t="shared" si="12"/>
        <v>1</v>
      </c>
      <c r="L388" s="38">
        <f t="shared" si="13"/>
        <v>1</v>
      </c>
      <c r="M388" s="166">
        <f>NETWORKDAYS.INTL(DATE(YEAR(H388),MONTH(I388),DAY(H388)),DATE(YEAR(I388),MONTH(I388),DAY(I388)),1,LISTAFERIADOS!$B$2:$B$194)</f>
        <v>2</v>
      </c>
      <c r="N388" s="170" t="str">
        <f>CONCATENATE(HOUR(Tabela13[[#This Row],[DATA INICIO]]),":",MINUTE(Tabela13[[#This Row],[DATA INICIO]]))</f>
        <v>20:13</v>
      </c>
      <c r="P388"/>
    </row>
    <row r="389" spans="1:16" ht="25.5" customHeight="1" x14ac:dyDescent="0.25">
      <c r="A389" s="6" t="s">
        <v>278</v>
      </c>
      <c r="B389" s="33" t="s">
        <v>293</v>
      </c>
      <c r="C389" s="34" t="s">
        <v>270</v>
      </c>
      <c r="D389" s="66" t="s">
        <v>1248</v>
      </c>
      <c r="E389" s="66" t="str">
        <f>CONCATENATE(Tabela13[[#This Row],[TRAMITE_SETOR]],"_Atualiz")</f>
        <v>CIP_Atualiz</v>
      </c>
      <c r="F389" s="35" t="s">
        <v>885</v>
      </c>
      <c r="G389" s="90" t="s">
        <v>1127</v>
      </c>
      <c r="H389" s="36">
        <v>42521.842361111114</v>
      </c>
      <c r="I389" s="36">
        <v>42530.645138888889</v>
      </c>
      <c r="J389" s="1" t="s">
        <v>279</v>
      </c>
      <c r="K389" s="37">
        <f t="shared" si="12"/>
        <v>8.8027777777751908</v>
      </c>
      <c r="L389" s="38">
        <f t="shared" si="13"/>
        <v>8.8027777777751908</v>
      </c>
      <c r="M389" s="166">
        <f>NETWORKDAYS.INTL(DATE(YEAR(H389),MONTH(I389),DAY(H389)),DATE(YEAR(I389),MONTH(I389),DAY(I389)),1,LISTAFERIADOS!$B$2:$B$194)</f>
        <v>-17</v>
      </c>
      <c r="N389" s="170" t="str">
        <f>CONCATENATE(HOUR(Tabela13[[#This Row],[DATA INICIO]]),":",MINUTE(Tabela13[[#This Row],[DATA INICIO]]))</f>
        <v>20:13</v>
      </c>
      <c r="P389"/>
    </row>
    <row r="390" spans="1:16" ht="25.5" customHeight="1" x14ac:dyDescent="0.25">
      <c r="A390" s="6" t="s">
        <v>278</v>
      </c>
      <c r="B390" s="33" t="s">
        <v>293</v>
      </c>
      <c r="C390" s="34" t="s">
        <v>270</v>
      </c>
      <c r="D390" s="66" t="s">
        <v>1254</v>
      </c>
      <c r="E390" s="66" t="str">
        <f>CONCATENATE(Tabela13[[#This Row],[TRAMITE_SETOR]],"_Atualiz")</f>
        <v>SAPRE_Atualiz</v>
      </c>
      <c r="F390" s="35" t="s">
        <v>272</v>
      </c>
      <c r="G390" s="90" t="s">
        <v>1127</v>
      </c>
      <c r="H390" s="36">
        <v>42530.645138888889</v>
      </c>
      <c r="I390" s="36">
        <v>42586.658333333333</v>
      </c>
      <c r="J390" s="1" t="s">
        <v>280</v>
      </c>
      <c r="K390" s="37">
        <f t="shared" si="12"/>
        <v>56.013194444443798</v>
      </c>
      <c r="L390" s="38">
        <f t="shared" si="13"/>
        <v>56.013194444443798</v>
      </c>
      <c r="M390" s="166">
        <f>NETWORKDAYS.INTL(DATE(YEAR(H390),MONTH(I390),DAY(H390)),DATE(YEAR(I390),MONTH(I390),DAY(I390)),1,LISTAFERIADOS!$B$2:$B$194)</f>
        <v>-4</v>
      </c>
      <c r="N390" s="170" t="str">
        <f>CONCATENATE(HOUR(Tabela13[[#This Row],[DATA INICIO]]),":",MINUTE(Tabela13[[#This Row],[DATA INICIO]]))</f>
        <v>15:29</v>
      </c>
      <c r="P390"/>
    </row>
    <row r="391" spans="1:16" ht="25.5" customHeight="1" x14ac:dyDescent="0.25">
      <c r="A391" s="6" t="s">
        <v>278</v>
      </c>
      <c r="B391" s="33" t="s">
        <v>293</v>
      </c>
      <c r="C391" s="34" t="s">
        <v>270</v>
      </c>
      <c r="D391" s="66" t="s">
        <v>1248</v>
      </c>
      <c r="E391" s="66" t="str">
        <f>CONCATENATE(Tabela13[[#This Row],[TRAMITE_SETOR]],"_Atualiz")</f>
        <v>CIP_Atualiz</v>
      </c>
      <c r="F391" s="35" t="s">
        <v>885</v>
      </c>
      <c r="G391" s="90" t="s">
        <v>1127</v>
      </c>
      <c r="H391" s="36">
        <v>42586.658333333333</v>
      </c>
      <c r="I391" s="36">
        <v>42591.782638888886</v>
      </c>
      <c r="J391" s="1" t="s">
        <v>281</v>
      </c>
      <c r="K391" s="37">
        <f t="shared" si="12"/>
        <v>5.1243055555532919</v>
      </c>
      <c r="L391" s="38">
        <f t="shared" si="13"/>
        <v>5.1243055555532919</v>
      </c>
      <c r="M391" s="166">
        <f>NETWORKDAYS.INTL(DATE(YEAR(H391),MONTH(I391),DAY(H391)),DATE(YEAR(I391),MONTH(I391),DAY(I391)),1,LISTAFERIADOS!$B$2:$B$194)</f>
        <v>4</v>
      </c>
      <c r="N391" s="170" t="str">
        <f>CONCATENATE(HOUR(Tabela13[[#This Row],[DATA INICIO]]),":",MINUTE(Tabela13[[#This Row],[DATA INICIO]]))</f>
        <v>15:48</v>
      </c>
      <c r="P391"/>
    </row>
    <row r="392" spans="1:16" ht="25.5" customHeight="1" x14ac:dyDescent="0.25">
      <c r="A392" s="6" t="s">
        <v>278</v>
      </c>
      <c r="B392" s="33" t="s">
        <v>293</v>
      </c>
      <c r="C392" s="34" t="s">
        <v>270</v>
      </c>
      <c r="D392" s="66" t="s">
        <v>1242</v>
      </c>
      <c r="E392" s="66" t="str">
        <f>CONCATENATE(Tabela13[[#This Row],[TRAMITE_SETOR]],"_Atualiz")</f>
        <v>SECGS_Atualiz</v>
      </c>
      <c r="F392" s="35" t="s">
        <v>886</v>
      </c>
      <c r="G392" s="90" t="s">
        <v>1127</v>
      </c>
      <c r="H392" s="36">
        <v>42591.782638888886</v>
      </c>
      <c r="I392" s="36">
        <v>42592.488194444442</v>
      </c>
      <c r="J392" s="1" t="s">
        <v>56</v>
      </c>
      <c r="K392" s="37">
        <f t="shared" si="12"/>
        <v>0.70555555555620231</v>
      </c>
      <c r="L392" s="38">
        <f t="shared" si="13"/>
        <v>0.70555555555620231</v>
      </c>
      <c r="M392" s="166">
        <f>NETWORKDAYS.INTL(DATE(YEAR(H392),MONTH(I392),DAY(H392)),DATE(YEAR(I392),MONTH(I392),DAY(I392)),1,LISTAFERIADOS!$B$2:$B$194)</f>
        <v>2</v>
      </c>
      <c r="N392" s="170" t="str">
        <f>CONCATENATE(HOUR(Tabela13[[#This Row],[DATA INICIO]]),":",MINUTE(Tabela13[[#This Row],[DATA INICIO]]))</f>
        <v>18:47</v>
      </c>
      <c r="P392"/>
    </row>
    <row r="393" spans="1:16" ht="25.5" hidden="1" customHeight="1" x14ac:dyDescent="0.25">
      <c r="A393" s="6" t="s">
        <v>278</v>
      </c>
      <c r="B393" s="33" t="s">
        <v>293</v>
      </c>
      <c r="C393" s="34" t="s">
        <v>270</v>
      </c>
      <c r="D393" s="66" t="s">
        <v>1244</v>
      </c>
      <c r="E393" s="66" t="str">
        <f>CONCATENATE(Tabela13[[#This Row],[TRAMITE_SETOR]],"_Atualiz")</f>
        <v>SECGA_Atualiz</v>
      </c>
      <c r="F393" s="35" t="s">
        <v>854</v>
      </c>
      <c r="G393" s="35"/>
      <c r="H393" s="36">
        <v>42592.488194444442</v>
      </c>
      <c r="I393" s="36">
        <v>42594.625</v>
      </c>
      <c r="J393" s="1" t="s">
        <v>282</v>
      </c>
      <c r="K393" s="37">
        <f t="shared" si="12"/>
        <v>2.1368055555576575</v>
      </c>
      <c r="L393" s="38">
        <f t="shared" si="13"/>
        <v>2.1368055555576575</v>
      </c>
      <c r="M393" s="166">
        <f>NETWORKDAYS.INTL(DATE(YEAR(H393),MONTH(I393),DAY(H393)),DATE(YEAR(I393),MONTH(I393),DAY(I393)),1,LISTAFERIADOS!$B$2:$B$194)</f>
        <v>3</v>
      </c>
      <c r="N393" s="170" t="str">
        <f>CONCATENATE(HOUR(Tabela13[[#This Row],[DATA INICIO]]),":",MINUTE(Tabela13[[#This Row],[DATA INICIO]]))</f>
        <v>11:43</v>
      </c>
      <c r="P393"/>
    </row>
    <row r="394" spans="1:16" ht="25.5" hidden="1" customHeight="1" x14ac:dyDescent="0.25">
      <c r="A394" s="6" t="s">
        <v>278</v>
      </c>
      <c r="B394" s="33" t="s">
        <v>293</v>
      </c>
      <c r="C394" s="34" t="s">
        <v>270</v>
      </c>
      <c r="D394" s="66" t="s">
        <v>1231</v>
      </c>
      <c r="E394" s="66" t="str">
        <f>CONCATENATE(Tabela13[[#This Row],[TRAMITE_SETOR]],"_Atualiz")</f>
        <v>CLC_Atualiz</v>
      </c>
      <c r="F394" s="35" t="s">
        <v>912</v>
      </c>
      <c r="G394" s="35"/>
      <c r="H394" s="36">
        <v>42594.625</v>
      </c>
      <c r="I394" s="36">
        <v>42594.777777777781</v>
      </c>
      <c r="J394" s="1" t="s">
        <v>283</v>
      </c>
      <c r="K394" s="37">
        <f t="shared" si="12"/>
        <v>0.15277777778101154</v>
      </c>
      <c r="L394" s="38">
        <f t="shared" si="13"/>
        <v>0.15277777778101154</v>
      </c>
      <c r="M394" s="166">
        <f>NETWORKDAYS.INTL(DATE(YEAR(H394),MONTH(I394),DAY(H394)),DATE(YEAR(I394),MONTH(I394),DAY(I394)),1,LISTAFERIADOS!$B$2:$B$194)</f>
        <v>1</v>
      </c>
      <c r="N394" s="170" t="str">
        <f>CONCATENATE(HOUR(Tabela13[[#This Row],[DATA INICIO]]),":",MINUTE(Tabela13[[#This Row],[DATA INICIO]]))</f>
        <v>15:0</v>
      </c>
      <c r="P394"/>
    </row>
    <row r="395" spans="1:16" ht="25.5" hidden="1" customHeight="1" x14ac:dyDescent="0.25">
      <c r="A395" s="6" t="s">
        <v>278</v>
      </c>
      <c r="B395" s="33" t="s">
        <v>293</v>
      </c>
      <c r="C395" s="34" t="s">
        <v>270</v>
      </c>
      <c r="D395" s="66" t="s">
        <v>1232</v>
      </c>
      <c r="E395" s="66" t="str">
        <f>CONCATENATE(Tabela13[[#This Row],[TRAMITE_SETOR]],"_Atualiz")</f>
        <v>SC_Atualiz</v>
      </c>
      <c r="F395" s="35" t="s">
        <v>913</v>
      </c>
      <c r="G395" s="35"/>
      <c r="H395" s="36">
        <v>42594.777777777781</v>
      </c>
      <c r="I395" s="36">
        <v>42614.666666666664</v>
      </c>
      <c r="J395" s="1" t="s">
        <v>163</v>
      </c>
      <c r="K395" s="37">
        <f t="shared" si="12"/>
        <v>19.88888888888323</v>
      </c>
      <c r="L395" s="38">
        <f t="shared" si="13"/>
        <v>19.88888888888323</v>
      </c>
      <c r="M395" s="166">
        <f>NETWORKDAYS.INTL(DATE(YEAR(H395),MONTH(I395),DAY(H395)),DATE(YEAR(I395),MONTH(I395),DAY(I395)),1,LISTAFERIADOS!$B$2:$B$194)</f>
        <v>-6</v>
      </c>
      <c r="N395" s="170" t="str">
        <f>CONCATENATE(HOUR(Tabela13[[#This Row],[DATA INICIO]]),":",MINUTE(Tabela13[[#This Row],[DATA INICIO]]))</f>
        <v>18:40</v>
      </c>
      <c r="P395"/>
    </row>
    <row r="396" spans="1:16" ht="25.5" customHeight="1" x14ac:dyDescent="0.25">
      <c r="A396" s="6" t="s">
        <v>278</v>
      </c>
      <c r="B396" s="33" t="s">
        <v>293</v>
      </c>
      <c r="C396" s="34" t="s">
        <v>270</v>
      </c>
      <c r="D396" s="66" t="s">
        <v>1254</v>
      </c>
      <c r="E396" s="66" t="str">
        <f>CONCATENATE(Tabela13[[#This Row],[TRAMITE_SETOR]],"_Atualiz")</f>
        <v>SAPRE_Atualiz</v>
      </c>
      <c r="F396" s="35" t="s">
        <v>272</v>
      </c>
      <c r="G396" s="90" t="s">
        <v>1127</v>
      </c>
      <c r="H396" s="36">
        <v>42614.666666666664</v>
      </c>
      <c r="I396" s="36">
        <v>42615.552083333336</v>
      </c>
      <c r="J396" s="1" t="s">
        <v>202</v>
      </c>
      <c r="K396" s="37">
        <f t="shared" si="12"/>
        <v>0.88541666667151731</v>
      </c>
      <c r="L396" s="38">
        <f t="shared" si="13"/>
        <v>0.88541666667151731</v>
      </c>
      <c r="M396" s="166">
        <f>NETWORKDAYS.INTL(DATE(YEAR(H396),MONTH(I396),DAY(H396)),DATE(YEAR(I396),MONTH(I396),DAY(I396)),1,LISTAFERIADOS!$B$2:$B$194)</f>
        <v>2</v>
      </c>
      <c r="N396" s="170" t="str">
        <f>CONCATENATE(HOUR(Tabela13[[#This Row],[DATA INICIO]]),":",MINUTE(Tabela13[[#This Row],[DATA INICIO]]))</f>
        <v>16:0</v>
      </c>
      <c r="P396"/>
    </row>
    <row r="397" spans="1:16" ht="25.5" hidden="1" customHeight="1" x14ac:dyDescent="0.25">
      <c r="A397" s="6" t="s">
        <v>278</v>
      </c>
      <c r="B397" s="33" t="s">
        <v>293</v>
      </c>
      <c r="C397" s="34" t="s">
        <v>270</v>
      </c>
      <c r="D397" s="66" t="s">
        <v>1232</v>
      </c>
      <c r="E397" s="66" t="str">
        <f>CONCATENATE(Tabela13[[#This Row],[TRAMITE_SETOR]],"_Atualiz")</f>
        <v>SC_Atualiz</v>
      </c>
      <c r="F397" s="35" t="s">
        <v>913</v>
      </c>
      <c r="G397" s="35"/>
      <c r="H397" s="36">
        <v>42615.552083333336</v>
      </c>
      <c r="I397" s="36">
        <v>42632.615972222222</v>
      </c>
      <c r="J397" s="1" t="s">
        <v>281</v>
      </c>
      <c r="K397" s="37">
        <f t="shared" si="12"/>
        <v>17.06388888888614</v>
      </c>
      <c r="L397" s="38">
        <f t="shared" si="13"/>
        <v>17.06388888888614</v>
      </c>
      <c r="M397" s="166">
        <f>NETWORKDAYS.INTL(DATE(YEAR(H397),MONTH(I397),DAY(H397)),DATE(YEAR(I397),MONTH(I397),DAY(I397)),1,LISTAFERIADOS!$B$2:$B$194)</f>
        <v>10</v>
      </c>
      <c r="N397" s="170" t="str">
        <f>CONCATENATE(HOUR(Tabela13[[#This Row],[DATA INICIO]]),":",MINUTE(Tabela13[[#This Row],[DATA INICIO]]))</f>
        <v>13:15</v>
      </c>
      <c r="P397"/>
    </row>
    <row r="398" spans="1:16" ht="25.5" hidden="1" customHeight="1" x14ac:dyDescent="0.25">
      <c r="A398" s="6" t="s">
        <v>278</v>
      </c>
      <c r="B398" s="33" t="s">
        <v>293</v>
      </c>
      <c r="C398" s="34" t="s">
        <v>270</v>
      </c>
      <c r="D398" s="66" t="s">
        <v>1231</v>
      </c>
      <c r="E398" s="66" t="str">
        <f>CONCATENATE(Tabela13[[#This Row],[TRAMITE_SETOR]],"_Atualiz")</f>
        <v>CLC_Atualiz</v>
      </c>
      <c r="F398" s="35" t="s">
        <v>912</v>
      </c>
      <c r="G398" s="35"/>
      <c r="H398" s="36">
        <v>42632.615972222222</v>
      </c>
      <c r="I398" s="36">
        <v>42633.540277777778</v>
      </c>
      <c r="J398" s="1" t="s">
        <v>106</v>
      </c>
      <c r="K398" s="37">
        <f t="shared" si="12"/>
        <v>0.92430555555620231</v>
      </c>
      <c r="L398" s="38">
        <f t="shared" si="13"/>
        <v>0.92430555555620231</v>
      </c>
      <c r="M398" s="166">
        <f>NETWORKDAYS.INTL(DATE(YEAR(H398),MONTH(I398),DAY(H398)),DATE(YEAR(I398),MONTH(I398),DAY(I398)),1,LISTAFERIADOS!$B$2:$B$194)</f>
        <v>2</v>
      </c>
      <c r="N398" s="170" t="str">
        <f>CONCATENATE(HOUR(Tabela13[[#This Row],[DATA INICIO]]),":",MINUTE(Tabela13[[#This Row],[DATA INICIO]]))</f>
        <v>14:47</v>
      </c>
      <c r="P398"/>
    </row>
    <row r="399" spans="1:16" ht="25.5" hidden="1" customHeight="1" x14ac:dyDescent="0.25">
      <c r="A399" s="6" t="s">
        <v>278</v>
      </c>
      <c r="B399" s="33" t="s">
        <v>293</v>
      </c>
      <c r="C399" s="34" t="s">
        <v>270</v>
      </c>
      <c r="D399" s="66" t="s">
        <v>1228</v>
      </c>
      <c r="E399" s="66" t="str">
        <f>CONCATENATE(Tabela13[[#This Row],[TRAMITE_SETOR]],"_Atualiz")</f>
        <v>SPO_Atualiz</v>
      </c>
      <c r="F399" s="35" t="s">
        <v>909</v>
      </c>
      <c r="G399" s="35"/>
      <c r="H399" s="36">
        <v>42633.540277777778</v>
      </c>
      <c r="I399" s="36">
        <v>42633.700694444444</v>
      </c>
      <c r="J399" s="1" t="s">
        <v>284</v>
      </c>
      <c r="K399" s="37">
        <f t="shared" si="12"/>
        <v>0.16041666666569654</v>
      </c>
      <c r="L399" s="38">
        <f t="shared" si="13"/>
        <v>0.16041666666569654</v>
      </c>
      <c r="M399" s="166">
        <f>NETWORKDAYS.INTL(DATE(YEAR(H399),MONTH(I399),DAY(H399)),DATE(YEAR(I399),MONTH(I399),DAY(I399)),1,LISTAFERIADOS!$B$2:$B$194)</f>
        <v>1</v>
      </c>
      <c r="N399" s="170" t="str">
        <f>CONCATENATE(HOUR(Tabela13[[#This Row],[DATA INICIO]]),":",MINUTE(Tabela13[[#This Row],[DATA INICIO]]))</f>
        <v>12:58</v>
      </c>
      <c r="P399"/>
    </row>
    <row r="400" spans="1:16" ht="25.5" hidden="1" customHeight="1" x14ac:dyDescent="0.25">
      <c r="A400" s="6" t="s">
        <v>278</v>
      </c>
      <c r="B400" s="33" t="s">
        <v>293</v>
      </c>
      <c r="C400" s="34" t="s">
        <v>270</v>
      </c>
      <c r="D400" s="66" t="s">
        <v>1229</v>
      </c>
      <c r="E400" s="66" t="str">
        <f>CONCATENATE(Tabela13[[#This Row],[TRAMITE_SETOR]],"_Atualiz")</f>
        <v>CO_Atualiz</v>
      </c>
      <c r="F400" s="35" t="s">
        <v>910</v>
      </c>
      <c r="G400" s="35"/>
      <c r="H400" s="36">
        <v>42633.700694444444</v>
      </c>
      <c r="I400" s="36">
        <v>42633.722222222219</v>
      </c>
      <c r="J400" s="1" t="s">
        <v>234</v>
      </c>
      <c r="K400" s="37">
        <f t="shared" si="12"/>
        <v>2.1527777775190771E-2</v>
      </c>
      <c r="L400" s="38">
        <f t="shared" si="13"/>
        <v>2.1527777775190771E-2</v>
      </c>
      <c r="M400" s="166">
        <f>NETWORKDAYS.INTL(DATE(YEAR(H400),MONTH(I400),DAY(H400)),DATE(YEAR(I400),MONTH(I400),DAY(I400)),1,LISTAFERIADOS!$B$2:$B$194)</f>
        <v>1</v>
      </c>
      <c r="N400" s="170" t="str">
        <f>CONCATENATE(HOUR(Tabela13[[#This Row],[DATA INICIO]]),":",MINUTE(Tabela13[[#This Row],[DATA INICIO]]))</f>
        <v>16:49</v>
      </c>
      <c r="P400"/>
    </row>
    <row r="401" spans="1:16" ht="25.5" hidden="1" customHeight="1" x14ac:dyDescent="0.25">
      <c r="A401" s="6" t="s">
        <v>278</v>
      </c>
      <c r="B401" s="33" t="s">
        <v>293</v>
      </c>
      <c r="C401" s="34" t="s">
        <v>270</v>
      </c>
      <c r="D401" s="66" t="s">
        <v>1230</v>
      </c>
      <c r="E401" s="66" t="str">
        <f>CONCATENATE(Tabela13[[#This Row],[TRAMITE_SETOR]],"_Atualiz")</f>
        <v>SECOFC_Atualiz</v>
      </c>
      <c r="F401" s="35" t="s">
        <v>911</v>
      </c>
      <c r="G401" s="35"/>
      <c r="H401" s="36">
        <v>42633.722222222219</v>
      </c>
      <c r="I401" s="36">
        <v>42633.847916666666</v>
      </c>
      <c r="J401" s="1" t="s">
        <v>20</v>
      </c>
      <c r="K401" s="37">
        <f t="shared" si="12"/>
        <v>0.12569444444670808</v>
      </c>
      <c r="L401" s="38">
        <f t="shared" si="13"/>
        <v>0.12569444444670808</v>
      </c>
      <c r="M401" s="166">
        <f>NETWORKDAYS.INTL(DATE(YEAR(H401),MONTH(I401),DAY(H401)),DATE(YEAR(I401),MONTH(I401),DAY(I401)),1,LISTAFERIADOS!$B$2:$B$194)</f>
        <v>1</v>
      </c>
      <c r="N401" s="170" t="str">
        <f>CONCATENATE(HOUR(Tabela13[[#This Row],[DATA INICIO]]),":",MINUTE(Tabela13[[#This Row],[DATA INICIO]]))</f>
        <v>17:20</v>
      </c>
      <c r="P401"/>
    </row>
    <row r="402" spans="1:16" ht="25.5" hidden="1" customHeight="1" x14ac:dyDescent="0.25">
      <c r="A402" s="6" t="s">
        <v>278</v>
      </c>
      <c r="B402" s="33" t="s">
        <v>293</v>
      </c>
      <c r="C402" s="34" t="s">
        <v>270</v>
      </c>
      <c r="D402" s="66" t="s">
        <v>1231</v>
      </c>
      <c r="E402" s="66" t="str">
        <f>CONCATENATE(Tabela13[[#This Row],[TRAMITE_SETOR]],"_Atualiz")</f>
        <v>CLC_Atualiz</v>
      </c>
      <c r="F402" s="35" t="s">
        <v>912</v>
      </c>
      <c r="G402" s="35"/>
      <c r="H402" s="36">
        <v>42633.847916666666</v>
      </c>
      <c r="I402" s="36">
        <v>42634.601388888892</v>
      </c>
      <c r="J402" s="1" t="s">
        <v>99</v>
      </c>
      <c r="K402" s="37">
        <f t="shared" si="12"/>
        <v>0.75347222222626442</v>
      </c>
      <c r="L402" s="38">
        <f t="shared" si="13"/>
        <v>0.75347222222626442</v>
      </c>
      <c r="M402" s="166">
        <f>NETWORKDAYS.INTL(DATE(YEAR(H402),MONTH(I402),DAY(H402)),DATE(YEAR(I402),MONTH(I402),DAY(I402)),1,LISTAFERIADOS!$B$2:$B$194)</f>
        <v>2</v>
      </c>
      <c r="N402" s="170" t="str">
        <f>CONCATENATE(HOUR(Tabela13[[#This Row],[DATA INICIO]]),":",MINUTE(Tabela13[[#This Row],[DATA INICIO]]))</f>
        <v>20:21</v>
      </c>
      <c r="P402"/>
    </row>
    <row r="403" spans="1:16" ht="25.5" hidden="1" customHeight="1" x14ac:dyDescent="0.25">
      <c r="A403" s="6" t="s">
        <v>278</v>
      </c>
      <c r="B403" s="33" t="s">
        <v>293</v>
      </c>
      <c r="C403" s="34" t="s">
        <v>270</v>
      </c>
      <c r="D403" s="66" t="s">
        <v>1232</v>
      </c>
      <c r="E403" s="66" t="str">
        <f>CONCATENATE(Tabela13[[#This Row],[TRAMITE_SETOR]],"_Atualiz")</f>
        <v>SC_Atualiz</v>
      </c>
      <c r="F403" s="35" t="s">
        <v>913</v>
      </c>
      <c r="G403" s="35"/>
      <c r="H403" s="36">
        <v>42634.601388888892</v>
      </c>
      <c r="I403" s="36">
        <v>42635.789583333331</v>
      </c>
      <c r="J403" s="1" t="s">
        <v>285</v>
      </c>
      <c r="K403" s="37">
        <f t="shared" si="12"/>
        <v>1.1881944444394321</v>
      </c>
      <c r="L403" s="38">
        <f t="shared" si="13"/>
        <v>1.1881944444394321</v>
      </c>
      <c r="M403" s="166">
        <f>NETWORKDAYS.INTL(DATE(YEAR(H403),MONTH(I403),DAY(H403)),DATE(YEAR(I403),MONTH(I403),DAY(I403)),1,LISTAFERIADOS!$B$2:$B$194)</f>
        <v>2</v>
      </c>
      <c r="N403" s="170" t="str">
        <f>CONCATENATE(HOUR(Tabela13[[#This Row],[DATA INICIO]]),":",MINUTE(Tabela13[[#This Row],[DATA INICIO]]))</f>
        <v>14:26</v>
      </c>
      <c r="P403"/>
    </row>
    <row r="404" spans="1:16" ht="25.5" hidden="1" customHeight="1" x14ac:dyDescent="0.25">
      <c r="A404" s="6" t="s">
        <v>278</v>
      </c>
      <c r="B404" s="33" t="s">
        <v>293</v>
      </c>
      <c r="C404" s="34" t="s">
        <v>270</v>
      </c>
      <c r="D404" s="66" t="s">
        <v>1231</v>
      </c>
      <c r="E404" s="66" t="str">
        <f>CONCATENATE(Tabela13[[#This Row],[TRAMITE_SETOR]],"_Atualiz")</f>
        <v>CLC_Atualiz</v>
      </c>
      <c r="F404" s="35" t="s">
        <v>912</v>
      </c>
      <c r="G404" s="35"/>
      <c r="H404" s="36">
        <v>42635.789583333331</v>
      </c>
      <c r="I404" s="36">
        <v>42640.779861111114</v>
      </c>
      <c r="J404" s="1" t="s">
        <v>106</v>
      </c>
      <c r="K404" s="37">
        <f t="shared" si="12"/>
        <v>4.9902777777824667</v>
      </c>
      <c r="L404" s="38">
        <f t="shared" si="13"/>
        <v>4.9902777777824667</v>
      </c>
      <c r="M404" s="166">
        <f>NETWORKDAYS.INTL(DATE(YEAR(H404),MONTH(I404),DAY(H404)),DATE(YEAR(I404),MONTH(I404),DAY(I404)),1,LISTAFERIADOS!$B$2:$B$194)</f>
        <v>4</v>
      </c>
      <c r="N404" s="170" t="str">
        <f>CONCATENATE(HOUR(Tabela13[[#This Row],[DATA INICIO]]),":",MINUTE(Tabela13[[#This Row],[DATA INICIO]]))</f>
        <v>18:57</v>
      </c>
      <c r="P404"/>
    </row>
    <row r="405" spans="1:16" ht="25.5" hidden="1" customHeight="1" x14ac:dyDescent="0.25">
      <c r="A405" s="6" t="s">
        <v>278</v>
      </c>
      <c r="B405" s="33" t="s">
        <v>293</v>
      </c>
      <c r="C405" s="34" t="s">
        <v>270</v>
      </c>
      <c r="D405" s="66" t="s">
        <v>1244</v>
      </c>
      <c r="E405" s="66" t="str">
        <f>CONCATENATE(Tabela13[[#This Row],[TRAMITE_SETOR]],"_Atualiz")</f>
        <v>SECGA_Atualiz</v>
      </c>
      <c r="F405" s="35" t="s">
        <v>854</v>
      </c>
      <c r="G405" s="35"/>
      <c r="H405" s="36">
        <v>42640.779861111114</v>
      </c>
      <c r="I405" s="36">
        <v>42641.65347222222</v>
      </c>
      <c r="J405" s="1" t="s">
        <v>286</v>
      </c>
      <c r="K405" s="37">
        <f t="shared" si="12"/>
        <v>0.87361111110658385</v>
      </c>
      <c r="L405" s="38">
        <f t="shared" si="13"/>
        <v>0.87361111110658385</v>
      </c>
      <c r="M405" s="166">
        <f>NETWORKDAYS.INTL(DATE(YEAR(H405),MONTH(I405),DAY(H405)),DATE(YEAR(I405),MONTH(I405),DAY(I405)),1,LISTAFERIADOS!$B$2:$B$194)</f>
        <v>2</v>
      </c>
      <c r="N405" s="170" t="str">
        <f>CONCATENATE(HOUR(Tabela13[[#This Row],[DATA INICIO]]),":",MINUTE(Tabela13[[#This Row],[DATA INICIO]]))</f>
        <v>18:43</v>
      </c>
      <c r="P405"/>
    </row>
    <row r="406" spans="1:16" ht="25.5" hidden="1" customHeight="1" x14ac:dyDescent="0.25">
      <c r="A406" s="6" t="s">
        <v>278</v>
      </c>
      <c r="B406" s="33" t="s">
        <v>293</v>
      </c>
      <c r="C406" s="34" t="s">
        <v>270</v>
      </c>
      <c r="D406" s="66" t="s">
        <v>1231</v>
      </c>
      <c r="E406" s="66" t="str">
        <f>CONCATENATE(Tabela13[[#This Row],[TRAMITE_SETOR]],"_Atualiz")</f>
        <v>CLC_Atualiz</v>
      </c>
      <c r="F406" s="35" t="s">
        <v>912</v>
      </c>
      <c r="G406" s="35"/>
      <c r="H406" s="36">
        <v>42641.65347222222</v>
      </c>
      <c r="I406" s="36">
        <v>42647.813888888886</v>
      </c>
      <c r="J406" s="1" t="s">
        <v>287</v>
      </c>
      <c r="K406" s="37">
        <f t="shared" si="12"/>
        <v>6.1604166666656965</v>
      </c>
      <c r="L406" s="38">
        <f t="shared" si="13"/>
        <v>6.1604166666656965</v>
      </c>
      <c r="M406" s="166">
        <f>NETWORKDAYS.INTL(DATE(YEAR(H406),MONTH(I406),DAY(H406)),DATE(YEAR(I406),MONTH(I406),DAY(I406)),1,LISTAFERIADOS!$B$2:$B$194)</f>
        <v>-18</v>
      </c>
      <c r="N406" s="170" t="str">
        <f>CONCATENATE(HOUR(Tabela13[[#This Row],[DATA INICIO]]),":",MINUTE(Tabela13[[#This Row],[DATA INICIO]]))</f>
        <v>15:41</v>
      </c>
      <c r="P406"/>
    </row>
    <row r="407" spans="1:16" ht="25.5" hidden="1" customHeight="1" x14ac:dyDescent="0.25">
      <c r="A407" s="6" t="s">
        <v>278</v>
      </c>
      <c r="B407" s="33" t="s">
        <v>293</v>
      </c>
      <c r="C407" s="34" t="s">
        <v>270</v>
      </c>
      <c r="D407" s="66" t="s">
        <v>1252</v>
      </c>
      <c r="E407" s="66" t="str">
        <f>CONCATENATE(Tabela13[[#This Row],[TRAMITE_SETOR]],"_Atualiz")</f>
        <v>SLIC_Atualiz</v>
      </c>
      <c r="F407" s="35" t="s">
        <v>928</v>
      </c>
      <c r="G407" s="35"/>
      <c r="H407" s="36">
        <v>42647.813888888886</v>
      </c>
      <c r="I407" s="36">
        <v>42650.68472222222</v>
      </c>
      <c r="J407" s="1" t="s">
        <v>288</v>
      </c>
      <c r="K407" s="37">
        <f t="shared" si="12"/>
        <v>2.8708333333343035</v>
      </c>
      <c r="L407" s="38">
        <f t="shared" si="13"/>
        <v>2.8708333333343035</v>
      </c>
      <c r="M407" s="166">
        <f>NETWORKDAYS.INTL(DATE(YEAR(H407),MONTH(I407),DAY(H407)),DATE(YEAR(I407),MONTH(I407),DAY(I407)),1,LISTAFERIADOS!$B$2:$B$194)</f>
        <v>4</v>
      </c>
      <c r="N407" s="170" t="str">
        <f>CONCATENATE(HOUR(Tabela13[[#This Row],[DATA INICIO]]),":",MINUTE(Tabela13[[#This Row],[DATA INICIO]]))</f>
        <v>19:32</v>
      </c>
      <c r="P407"/>
    </row>
    <row r="408" spans="1:16" ht="25.5" hidden="1" customHeight="1" x14ac:dyDescent="0.25">
      <c r="A408" s="6" t="s">
        <v>278</v>
      </c>
      <c r="B408" s="33" t="s">
        <v>293</v>
      </c>
      <c r="C408" s="34" t="s">
        <v>270</v>
      </c>
      <c r="D408" s="66" t="s">
        <v>1231</v>
      </c>
      <c r="E408" s="66" t="str">
        <f>CONCATENATE(Tabela13[[#This Row],[TRAMITE_SETOR]],"_Atualiz")</f>
        <v>CLC_Atualiz</v>
      </c>
      <c r="F408" s="35" t="s">
        <v>912</v>
      </c>
      <c r="G408" s="35"/>
      <c r="H408" s="36">
        <v>42650.68472222222</v>
      </c>
      <c r="I408" s="36">
        <v>42653.705555555556</v>
      </c>
      <c r="J408" s="1" t="s">
        <v>70</v>
      </c>
      <c r="K408" s="37">
        <f t="shared" si="12"/>
        <v>3.0208333333357587</v>
      </c>
      <c r="L408" s="38">
        <f t="shared" si="13"/>
        <v>3.0208333333357587</v>
      </c>
      <c r="M408" s="166">
        <f>NETWORKDAYS.INTL(DATE(YEAR(H408),MONTH(I408),DAY(H408)),DATE(YEAR(I408),MONTH(I408),DAY(I408)),1,LISTAFERIADOS!$B$2:$B$194)</f>
        <v>2</v>
      </c>
      <c r="N408" s="170" t="str">
        <f>CONCATENATE(HOUR(Tabela13[[#This Row],[DATA INICIO]]),":",MINUTE(Tabela13[[#This Row],[DATA INICIO]]))</f>
        <v>16:26</v>
      </c>
      <c r="P408"/>
    </row>
    <row r="409" spans="1:16" ht="25.5" hidden="1" customHeight="1" x14ac:dyDescent="0.25">
      <c r="A409" s="6" t="s">
        <v>278</v>
      </c>
      <c r="B409" s="33" t="s">
        <v>293</v>
      </c>
      <c r="C409" s="34" t="s">
        <v>270</v>
      </c>
      <c r="D409" s="66" t="s">
        <v>1244</v>
      </c>
      <c r="E409" s="66" t="str">
        <f>CONCATENATE(Tabela13[[#This Row],[TRAMITE_SETOR]],"_Atualiz")</f>
        <v>SECGA_Atualiz</v>
      </c>
      <c r="F409" s="35" t="s">
        <v>854</v>
      </c>
      <c r="G409" s="35"/>
      <c r="H409" s="36">
        <v>42653.705555555556</v>
      </c>
      <c r="I409" s="36">
        <v>42653.79583333333</v>
      </c>
      <c r="J409" s="1" t="s">
        <v>289</v>
      </c>
      <c r="K409" s="37">
        <f t="shared" si="12"/>
        <v>9.0277777773735579E-2</v>
      </c>
      <c r="L409" s="38">
        <f t="shared" si="13"/>
        <v>9.0277777773735579E-2</v>
      </c>
      <c r="M409" s="166">
        <f>NETWORKDAYS.INTL(DATE(YEAR(H409),MONTH(I409),DAY(H409)),DATE(YEAR(I409),MONTH(I409),DAY(I409)),1,LISTAFERIADOS!$B$2:$B$194)</f>
        <v>1</v>
      </c>
      <c r="N409" s="170" t="str">
        <f>CONCATENATE(HOUR(Tabela13[[#This Row],[DATA INICIO]]),":",MINUTE(Tabela13[[#This Row],[DATA INICIO]]))</f>
        <v>16:56</v>
      </c>
      <c r="P409"/>
    </row>
    <row r="410" spans="1:16" ht="25.5" hidden="1" customHeight="1" x14ac:dyDescent="0.25">
      <c r="A410" s="6" t="s">
        <v>278</v>
      </c>
      <c r="B410" s="33" t="s">
        <v>293</v>
      </c>
      <c r="C410" s="34" t="s">
        <v>270</v>
      </c>
      <c r="D410" s="66" t="s">
        <v>1234</v>
      </c>
      <c r="E410" s="66" t="str">
        <f>CONCATENATE(Tabela13[[#This Row],[TRAMITE_SETOR]],"_Atualiz")</f>
        <v>CPL_Atualiz</v>
      </c>
      <c r="F410" s="35" t="s">
        <v>915</v>
      </c>
      <c r="G410" s="35"/>
      <c r="H410" s="36">
        <v>42653.79583333333</v>
      </c>
      <c r="I410" s="36">
        <v>42653.813194444447</v>
      </c>
      <c r="J410" s="1" t="s">
        <v>290</v>
      </c>
      <c r="K410" s="37">
        <f t="shared" si="12"/>
        <v>1.7361111116770189E-2</v>
      </c>
      <c r="L410" s="38">
        <f t="shared" si="13"/>
        <v>1.7361111116770189E-2</v>
      </c>
      <c r="M410" s="166">
        <f>NETWORKDAYS.INTL(DATE(YEAR(H410),MONTH(I410),DAY(H410)),DATE(YEAR(I410),MONTH(I410),DAY(I410)),1,LISTAFERIADOS!$B$2:$B$194)</f>
        <v>1</v>
      </c>
      <c r="N410" s="170" t="str">
        <f>CONCATENATE(HOUR(Tabela13[[#This Row],[DATA INICIO]]),":",MINUTE(Tabela13[[#This Row],[DATA INICIO]]))</f>
        <v>19:6</v>
      </c>
      <c r="P410"/>
    </row>
    <row r="411" spans="1:16" ht="25.5" hidden="1" customHeight="1" x14ac:dyDescent="0.25">
      <c r="A411" s="6" t="s">
        <v>278</v>
      </c>
      <c r="B411" s="33" t="s">
        <v>293</v>
      </c>
      <c r="C411" s="34" t="s">
        <v>270</v>
      </c>
      <c r="D411" s="66" t="s">
        <v>1235</v>
      </c>
      <c r="E411" s="66" t="str">
        <f>CONCATENATE(Tabela13[[#This Row],[TRAMITE_SETOR]],"_Atualiz")</f>
        <v>ASSDG_Atualiz</v>
      </c>
      <c r="F411" s="35" t="s">
        <v>916</v>
      </c>
      <c r="G411" s="35"/>
      <c r="H411" s="36">
        <v>42653.813194444447</v>
      </c>
      <c r="I411" s="36">
        <v>42657.761111111111</v>
      </c>
      <c r="J411" s="1" t="s">
        <v>213</v>
      </c>
      <c r="K411" s="37">
        <f t="shared" si="12"/>
        <v>3.9479166666642413</v>
      </c>
      <c r="L411" s="38">
        <f t="shared" si="13"/>
        <v>3.9479166666642413</v>
      </c>
      <c r="M411" s="166">
        <f>NETWORKDAYS.INTL(DATE(YEAR(H411),MONTH(I411),DAY(H411)),DATE(YEAR(I411),MONTH(I411),DAY(I411)),1,LISTAFERIADOS!$B$2:$B$194)</f>
        <v>4</v>
      </c>
      <c r="N411" s="170" t="str">
        <f>CONCATENATE(HOUR(Tabela13[[#This Row],[DATA INICIO]]),":",MINUTE(Tabela13[[#This Row],[DATA INICIO]]))</f>
        <v>19:31</v>
      </c>
      <c r="P411"/>
    </row>
    <row r="412" spans="1:16" ht="25.5" hidden="1" customHeight="1" x14ac:dyDescent="0.25">
      <c r="A412" s="6" t="s">
        <v>278</v>
      </c>
      <c r="B412" s="33" t="s">
        <v>293</v>
      </c>
      <c r="C412" s="34" t="s">
        <v>270</v>
      </c>
      <c r="D412" s="66" t="s">
        <v>1224</v>
      </c>
      <c r="E412" s="66" t="str">
        <f>CONCATENATE(Tabela13[[#This Row],[TRAMITE_SETOR]],"_Atualiz")</f>
        <v>DG_Atualiz</v>
      </c>
      <c r="F412" s="35" t="s">
        <v>906</v>
      </c>
      <c r="G412" s="35"/>
      <c r="H412" s="36">
        <v>42657.761111111111</v>
      </c>
      <c r="I412" s="36">
        <v>42657.770833333336</v>
      </c>
      <c r="J412" s="1" t="s">
        <v>106</v>
      </c>
      <c r="K412" s="37">
        <f t="shared" si="12"/>
        <v>9.7222222248092294E-3</v>
      </c>
      <c r="L412" s="38">
        <f t="shared" si="13"/>
        <v>9.7222222248092294E-3</v>
      </c>
      <c r="M412" s="166">
        <f>NETWORKDAYS.INTL(DATE(YEAR(H412),MONTH(I412),DAY(H412)),DATE(YEAR(I412),MONTH(I412),DAY(I412)),1,LISTAFERIADOS!$B$2:$B$194)</f>
        <v>1</v>
      </c>
      <c r="N412" s="170" t="str">
        <f>CONCATENATE(HOUR(Tabela13[[#This Row],[DATA INICIO]]),":",MINUTE(Tabela13[[#This Row],[DATA INICIO]]))</f>
        <v>18:16</v>
      </c>
      <c r="P412"/>
    </row>
    <row r="413" spans="1:16" ht="25.5" hidden="1" customHeight="1" x14ac:dyDescent="0.25">
      <c r="A413" s="6" t="s">
        <v>278</v>
      </c>
      <c r="B413" s="33" t="s">
        <v>293</v>
      </c>
      <c r="C413" s="34" t="s">
        <v>270</v>
      </c>
      <c r="D413" s="66" t="s">
        <v>1252</v>
      </c>
      <c r="E413" s="66" t="str">
        <f>CONCATENATE(Tabela13[[#This Row],[TRAMITE_SETOR]],"_Atualiz")</f>
        <v>SLIC_Atualiz</v>
      </c>
      <c r="F413" s="35" t="s">
        <v>928</v>
      </c>
      <c r="G413" s="35"/>
      <c r="H413" s="36">
        <v>42657.770833333336</v>
      </c>
      <c r="I413" s="36">
        <v>42659.424305555556</v>
      </c>
      <c r="J413" s="1" t="s">
        <v>215</v>
      </c>
      <c r="K413" s="37">
        <f t="shared" si="12"/>
        <v>1.6534722222204437</v>
      </c>
      <c r="L413" s="38">
        <f t="shared" si="13"/>
        <v>1.6534722222204437</v>
      </c>
      <c r="M413" s="166">
        <f>NETWORKDAYS.INTL(DATE(YEAR(H413),MONTH(I413),DAY(H413)),DATE(YEAR(I413),MONTH(I413),DAY(I413)),1,LISTAFERIADOS!$B$2:$B$194)</f>
        <v>1</v>
      </c>
      <c r="N413" s="170" t="str">
        <f>CONCATENATE(HOUR(Tabela13[[#This Row],[DATA INICIO]]),":",MINUTE(Tabela13[[#This Row],[DATA INICIO]]))</f>
        <v>18:30</v>
      </c>
      <c r="P413"/>
    </row>
    <row r="414" spans="1:16" ht="25.5" hidden="1" customHeight="1" x14ac:dyDescent="0.25">
      <c r="A414" s="6" t="s">
        <v>278</v>
      </c>
      <c r="B414" s="33" t="s">
        <v>293</v>
      </c>
      <c r="C414" s="34" t="s">
        <v>270</v>
      </c>
      <c r="D414" s="66" t="s">
        <v>1234</v>
      </c>
      <c r="E414" s="66" t="str">
        <f>CONCATENATE(Tabela13[[#This Row],[TRAMITE_SETOR]],"_Atualiz")</f>
        <v>CPL_Atualiz</v>
      </c>
      <c r="F414" s="35" t="s">
        <v>915</v>
      </c>
      <c r="G414" s="35"/>
      <c r="H414" s="36">
        <v>42659.424305555556</v>
      </c>
      <c r="I414" s="36">
        <v>42660.532638888886</v>
      </c>
      <c r="J414" s="1" t="s">
        <v>291</v>
      </c>
      <c r="K414" s="37">
        <f t="shared" si="12"/>
        <v>1.1083333333299379</v>
      </c>
      <c r="L414" s="38">
        <f t="shared" si="13"/>
        <v>1.1083333333299379</v>
      </c>
      <c r="M414" s="166">
        <f>NETWORKDAYS.INTL(DATE(YEAR(H414),MONTH(I414),DAY(H414)),DATE(YEAR(I414),MONTH(I414),DAY(I414)),1,LISTAFERIADOS!$B$2:$B$194)</f>
        <v>1</v>
      </c>
      <c r="N414" s="170" t="str">
        <f>CONCATENATE(HOUR(Tabela13[[#This Row],[DATA INICIO]]),":",MINUTE(Tabela13[[#This Row],[DATA INICIO]]))</f>
        <v>10:11</v>
      </c>
      <c r="P414"/>
    </row>
    <row r="415" spans="1:16" ht="25.5" hidden="1" customHeight="1" x14ac:dyDescent="0.25">
      <c r="A415" s="6" t="s">
        <v>278</v>
      </c>
      <c r="B415" s="33" t="s">
        <v>293</v>
      </c>
      <c r="C415" s="34" t="s">
        <v>270</v>
      </c>
      <c r="D415" s="66" t="s">
        <v>1252</v>
      </c>
      <c r="E415" s="66" t="str">
        <f>CONCATENATE(Tabela13[[#This Row],[TRAMITE_SETOR]],"_Atualiz")</f>
        <v>SLIC_Atualiz</v>
      </c>
      <c r="F415" s="35" t="s">
        <v>928</v>
      </c>
      <c r="G415" s="35"/>
      <c r="H415" s="36">
        <v>42660.532638888886</v>
      </c>
      <c r="I415" s="36">
        <v>42661.5</v>
      </c>
      <c r="J415" s="1" t="s">
        <v>180</v>
      </c>
      <c r="K415" s="37">
        <f t="shared" si="12"/>
        <v>0.96736111111385981</v>
      </c>
      <c r="L415" s="38">
        <f t="shared" si="13"/>
        <v>0.96736111111385981</v>
      </c>
      <c r="M415" s="166">
        <f>NETWORKDAYS.INTL(DATE(YEAR(H415),MONTH(I415),DAY(H415)),DATE(YEAR(I415),MONTH(I415),DAY(I415)),1,LISTAFERIADOS!$B$2:$B$194)</f>
        <v>2</v>
      </c>
      <c r="N415" s="170" t="str">
        <f>CONCATENATE(HOUR(Tabela13[[#This Row],[DATA INICIO]]),":",MINUTE(Tabela13[[#This Row],[DATA INICIO]]))</f>
        <v>12:47</v>
      </c>
      <c r="P415"/>
    </row>
    <row r="416" spans="1:16" ht="25.5" hidden="1" customHeight="1" x14ac:dyDescent="0.25">
      <c r="A416" s="6" t="s">
        <v>278</v>
      </c>
      <c r="B416" s="33" t="s">
        <v>293</v>
      </c>
      <c r="C416" s="34" t="s">
        <v>270</v>
      </c>
      <c r="D416" s="66" t="s">
        <v>1234</v>
      </c>
      <c r="E416" s="66" t="str">
        <f>CONCATENATE(Tabela13[[#This Row],[TRAMITE_SETOR]],"_Atualiz")</f>
        <v>CPL_Atualiz</v>
      </c>
      <c r="F416" s="35" t="s">
        <v>915</v>
      </c>
      <c r="G416" s="35"/>
      <c r="H416" s="36">
        <v>42661.5</v>
      </c>
      <c r="I416" s="47" t="s">
        <v>7</v>
      </c>
      <c r="J416" s="1" t="s">
        <v>292</v>
      </c>
      <c r="K416" s="37">
        <f t="shared" si="12"/>
        <v>0</v>
      </c>
      <c r="L416" s="38">
        <f t="shared" si="13"/>
        <v>0</v>
      </c>
      <c r="M416" s="166" t="e">
        <f>NETWORKDAYS.INTL(DATE(YEAR(H416),MONTH(I416),DAY(H416)),DATE(YEAR(I416),MONTH(I416),DAY(I416)),1,LISTAFERIADOS!$B$2:$B$194)</f>
        <v>#VALUE!</v>
      </c>
      <c r="N416" s="170" t="str">
        <f>CONCATENATE(HOUR(Tabela13[[#This Row],[DATA INICIO]]),":",MINUTE(Tabela13[[#This Row],[DATA INICIO]]))</f>
        <v>12:0</v>
      </c>
      <c r="P416"/>
    </row>
    <row r="417" spans="1:16" ht="25.5" hidden="1" customHeight="1" x14ac:dyDescent="0.25">
      <c r="A417" s="6" t="s">
        <v>278</v>
      </c>
      <c r="B417" s="33" t="s">
        <v>366</v>
      </c>
      <c r="C417" s="34" t="s">
        <v>270</v>
      </c>
      <c r="D417" s="66" t="s">
        <v>1251</v>
      </c>
      <c r="E417" s="66" t="str">
        <f>CONCATENATE(Tabela13[[#This Row],[TRAMITE_SETOR]],"_Atualiz")</f>
        <v>SAPC_Atualiz</v>
      </c>
      <c r="F417" s="35" t="s">
        <v>927</v>
      </c>
      <c r="G417" s="35"/>
      <c r="H417" s="47" t="s">
        <v>7</v>
      </c>
      <c r="I417" s="36">
        <v>41242.738194444442</v>
      </c>
      <c r="J417" s="1" t="s">
        <v>7</v>
      </c>
      <c r="K417" s="37">
        <f t="shared" si="12"/>
        <v>0</v>
      </c>
      <c r="L417" s="38">
        <f t="shared" si="13"/>
        <v>0</v>
      </c>
      <c r="M417" s="166" t="e">
        <f>NETWORKDAYS.INTL(DATE(YEAR(H417),MONTH(I417),DAY(H417)),DATE(YEAR(I417),MONTH(I417),DAY(I417)),1,LISTAFERIADOS!$B$2:$B$194)</f>
        <v>#VALUE!</v>
      </c>
      <c r="N417" s="170" t="e">
        <f>CONCATENATE(HOUR(Tabela13[[#This Row],[DATA INICIO]]),":",MINUTE(Tabela13[[#This Row],[DATA INICIO]]))</f>
        <v>#VALUE!</v>
      </c>
      <c r="P417"/>
    </row>
    <row r="418" spans="1:16" ht="25.5" customHeight="1" x14ac:dyDescent="0.25">
      <c r="A418" s="6" t="s">
        <v>278</v>
      </c>
      <c r="B418" s="33" t="s">
        <v>366</v>
      </c>
      <c r="C418" s="34" t="s">
        <v>270</v>
      </c>
      <c r="D418" s="66" t="s">
        <v>1226</v>
      </c>
      <c r="E418" s="66" t="str">
        <f>CONCATENATE(Tabela13[[#This Row],[TRAMITE_SETOR]],"_Atualiz")</f>
        <v>CIP_Atualiz</v>
      </c>
      <c r="F418" s="35" t="s">
        <v>885</v>
      </c>
      <c r="G418" s="90" t="s">
        <v>1127</v>
      </c>
      <c r="H418" s="36">
        <v>41242.738194444442</v>
      </c>
      <c r="I418" s="36">
        <v>41243.521527777775</v>
      </c>
      <c r="J418" s="1" t="s">
        <v>294</v>
      </c>
      <c r="K418" s="37">
        <f t="shared" si="12"/>
        <v>0.78333333333284827</v>
      </c>
      <c r="L418" s="38">
        <f t="shared" si="13"/>
        <v>0.78333333333284827</v>
      </c>
      <c r="M418" s="166">
        <f>NETWORKDAYS.INTL(DATE(YEAR(H418),MONTH(I418),DAY(H418)),DATE(YEAR(I418),MONTH(I418),DAY(I418)),1,LISTAFERIADOS!$B$2:$B$194)</f>
        <v>2</v>
      </c>
      <c r="N418" s="170" t="str">
        <f>CONCATENATE(HOUR(Tabela13[[#This Row],[DATA INICIO]]),":",MINUTE(Tabela13[[#This Row],[DATA INICIO]]))</f>
        <v>17:43</v>
      </c>
      <c r="P418"/>
    </row>
    <row r="419" spans="1:16" ht="25.5" hidden="1" customHeight="1" x14ac:dyDescent="0.25">
      <c r="A419" s="6" t="s">
        <v>278</v>
      </c>
      <c r="B419" s="33" t="s">
        <v>366</v>
      </c>
      <c r="C419" s="34" t="s">
        <v>270</v>
      </c>
      <c r="D419" s="66" t="s">
        <v>1251</v>
      </c>
      <c r="E419" s="66" t="str">
        <f>CONCATENATE(Tabela13[[#This Row],[TRAMITE_SETOR]],"_Atualiz")</f>
        <v>SAPC_Atualiz</v>
      </c>
      <c r="F419" s="35" t="s">
        <v>927</v>
      </c>
      <c r="G419" s="35"/>
      <c r="H419" s="36">
        <v>41243.521527777775</v>
      </c>
      <c r="I419" s="36">
        <v>41243.744444444441</v>
      </c>
      <c r="J419" s="1" t="s">
        <v>295</v>
      </c>
      <c r="K419" s="37">
        <f t="shared" si="12"/>
        <v>0.22291666666569654</v>
      </c>
      <c r="L419" s="38">
        <f t="shared" si="13"/>
        <v>0.22291666666569654</v>
      </c>
      <c r="M419" s="166">
        <f>NETWORKDAYS.INTL(DATE(YEAR(H419),MONTH(I419),DAY(H419)),DATE(YEAR(I419),MONTH(I419),DAY(I419)),1,LISTAFERIADOS!$B$2:$B$194)</f>
        <v>1</v>
      </c>
      <c r="N419" s="170" t="str">
        <f>CONCATENATE(HOUR(Tabela13[[#This Row],[DATA INICIO]]),":",MINUTE(Tabela13[[#This Row],[DATA INICIO]]))</f>
        <v>12:31</v>
      </c>
      <c r="P419"/>
    </row>
    <row r="420" spans="1:16" ht="25.5" customHeight="1" x14ac:dyDescent="0.25">
      <c r="A420" s="6" t="s">
        <v>278</v>
      </c>
      <c r="B420" s="33" t="s">
        <v>366</v>
      </c>
      <c r="C420" s="34" t="s">
        <v>270</v>
      </c>
      <c r="D420" s="66" t="s">
        <v>1226</v>
      </c>
      <c r="E420" s="66" t="str">
        <f>CONCATENATE(Tabela13[[#This Row],[TRAMITE_SETOR]],"_Atualiz")</f>
        <v>CIP_Atualiz</v>
      </c>
      <c r="F420" s="35" t="s">
        <v>885</v>
      </c>
      <c r="G420" s="90" t="s">
        <v>1127</v>
      </c>
      <c r="H420" s="36">
        <v>41243.744444444441</v>
      </c>
      <c r="I420" s="36">
        <v>41247.544444444444</v>
      </c>
      <c r="J420" s="1" t="s">
        <v>296</v>
      </c>
      <c r="K420" s="37">
        <f t="shared" si="12"/>
        <v>3.8000000000029104</v>
      </c>
      <c r="L420" s="38">
        <f t="shared" si="13"/>
        <v>3.8000000000029104</v>
      </c>
      <c r="M420" s="166">
        <f>NETWORKDAYS.INTL(DATE(YEAR(H420),MONTH(I420),DAY(H420)),DATE(YEAR(I420),MONTH(I420),DAY(I420)),1,LISTAFERIADOS!$B$2:$B$194)</f>
        <v>-11</v>
      </c>
      <c r="N420" s="170" t="str">
        <f>CONCATENATE(HOUR(Tabela13[[#This Row],[DATA INICIO]]),":",MINUTE(Tabela13[[#This Row],[DATA INICIO]]))</f>
        <v>17:52</v>
      </c>
      <c r="P420"/>
    </row>
    <row r="421" spans="1:16" ht="25.5" hidden="1" customHeight="1" x14ac:dyDescent="0.25">
      <c r="A421" s="6" t="s">
        <v>278</v>
      </c>
      <c r="B421" s="33" t="s">
        <v>366</v>
      </c>
      <c r="C421" s="34" t="s">
        <v>270</v>
      </c>
      <c r="D421" s="66" t="s">
        <v>1251</v>
      </c>
      <c r="E421" s="66" t="str">
        <f>CONCATENATE(Tabela13[[#This Row],[TRAMITE_SETOR]],"_Atualiz")</f>
        <v>SAPC_Atualiz</v>
      </c>
      <c r="F421" s="35" t="s">
        <v>927</v>
      </c>
      <c r="G421" s="35"/>
      <c r="H421" s="36">
        <v>41247.544444444444</v>
      </c>
      <c r="I421" s="36">
        <v>41253.402083333334</v>
      </c>
      <c r="J421" s="1" t="s">
        <v>297</v>
      </c>
      <c r="K421" s="37">
        <f t="shared" si="12"/>
        <v>5.8576388888905058</v>
      </c>
      <c r="L421" s="38">
        <f t="shared" si="13"/>
        <v>5.8576388888905058</v>
      </c>
      <c r="M421" s="166">
        <f>NETWORKDAYS.INTL(DATE(YEAR(H421),MONTH(I421),DAY(H421)),DATE(YEAR(I421),MONTH(I421),DAY(I421)),1,LISTAFERIADOS!$B$2:$B$194)</f>
        <v>5</v>
      </c>
      <c r="N421" s="170" t="str">
        <f>CONCATENATE(HOUR(Tabela13[[#This Row],[DATA INICIO]]),":",MINUTE(Tabela13[[#This Row],[DATA INICIO]]))</f>
        <v>13:4</v>
      </c>
      <c r="P421"/>
    </row>
    <row r="422" spans="1:16" ht="25.5" customHeight="1" x14ac:dyDescent="0.25">
      <c r="A422" s="6" t="s">
        <v>278</v>
      </c>
      <c r="B422" s="33" t="s">
        <v>366</v>
      </c>
      <c r="C422" s="34" t="s">
        <v>270</v>
      </c>
      <c r="D422" s="66" t="s">
        <v>1226</v>
      </c>
      <c r="E422" s="66" t="str">
        <f>CONCATENATE(Tabela13[[#This Row],[TRAMITE_SETOR]],"_Atualiz")</f>
        <v>CIP_Atualiz</v>
      </c>
      <c r="F422" s="35" t="s">
        <v>885</v>
      </c>
      <c r="G422" s="90" t="s">
        <v>1127</v>
      </c>
      <c r="H422" s="36">
        <v>41253.402083333334</v>
      </c>
      <c r="I422" s="36">
        <v>41253.768055555556</v>
      </c>
      <c r="J422" s="1" t="s">
        <v>298</v>
      </c>
      <c r="K422" s="37">
        <f t="shared" si="12"/>
        <v>0.36597222222189885</v>
      </c>
      <c r="L422" s="38">
        <f t="shared" si="13"/>
        <v>0.36597222222189885</v>
      </c>
      <c r="M422" s="166">
        <f>NETWORKDAYS.INTL(DATE(YEAR(H422),MONTH(I422),DAY(H422)),DATE(YEAR(I422),MONTH(I422),DAY(I422)),1,LISTAFERIADOS!$B$2:$B$194)</f>
        <v>1</v>
      </c>
      <c r="N422" s="170" t="str">
        <f>CONCATENATE(HOUR(Tabela13[[#This Row],[DATA INICIO]]),":",MINUTE(Tabela13[[#This Row],[DATA INICIO]]))</f>
        <v>9:39</v>
      </c>
      <c r="P422"/>
    </row>
    <row r="423" spans="1:16" ht="25.5" hidden="1" customHeight="1" x14ac:dyDescent="0.25">
      <c r="A423" s="6" t="s">
        <v>278</v>
      </c>
      <c r="B423" s="33" t="s">
        <v>366</v>
      </c>
      <c r="C423" s="34" t="s">
        <v>270</v>
      </c>
      <c r="D423" s="66" t="s">
        <v>1251</v>
      </c>
      <c r="E423" s="66" t="str">
        <f>CONCATENATE(Tabela13[[#This Row],[TRAMITE_SETOR]],"_Atualiz")</f>
        <v>SAPC_Atualiz</v>
      </c>
      <c r="F423" s="35" t="s">
        <v>927</v>
      </c>
      <c r="G423" s="35"/>
      <c r="H423" s="36">
        <v>41253.768055555556</v>
      </c>
      <c r="I423" s="36">
        <v>41253.785416666666</v>
      </c>
      <c r="J423" s="1" t="s">
        <v>299</v>
      </c>
      <c r="K423" s="37">
        <f t="shared" si="12"/>
        <v>1.7361111109494232E-2</v>
      </c>
      <c r="L423" s="38">
        <f t="shared" si="13"/>
        <v>1.7361111109494232E-2</v>
      </c>
      <c r="M423" s="166">
        <f>NETWORKDAYS.INTL(DATE(YEAR(H423),MONTH(I423),DAY(H423)),DATE(YEAR(I423),MONTH(I423),DAY(I423)),1,LISTAFERIADOS!$B$2:$B$194)</f>
        <v>1</v>
      </c>
      <c r="N423" s="170" t="str">
        <f>CONCATENATE(HOUR(Tabela13[[#This Row],[DATA INICIO]]),":",MINUTE(Tabela13[[#This Row],[DATA INICIO]]))</f>
        <v>18:26</v>
      </c>
      <c r="P423"/>
    </row>
    <row r="424" spans="1:16" ht="25.5" hidden="1" customHeight="1" x14ac:dyDescent="0.25">
      <c r="A424" s="6" t="s">
        <v>278</v>
      </c>
      <c r="B424" s="33" t="s">
        <v>366</v>
      </c>
      <c r="C424" s="34" t="s">
        <v>270</v>
      </c>
      <c r="D424" s="66" t="s">
        <v>1259</v>
      </c>
      <c r="E424" s="66" t="str">
        <f>CONCATENATE(Tabela13[[#This Row],[TRAMITE_SETOR]],"_Atualiz")</f>
        <v>SGMC_Atualiz</v>
      </c>
      <c r="F424" s="35" t="s">
        <v>929</v>
      </c>
      <c r="G424" s="35"/>
      <c r="H424" s="36">
        <v>41253.785416666666</v>
      </c>
      <c r="I424" s="36">
        <v>41254.554861111108</v>
      </c>
      <c r="J424" s="1" t="s">
        <v>300</v>
      </c>
      <c r="K424" s="37">
        <f t="shared" si="12"/>
        <v>0.7694444444423425</v>
      </c>
      <c r="L424" s="38">
        <f t="shared" si="13"/>
        <v>0.7694444444423425</v>
      </c>
      <c r="M424" s="166">
        <f>NETWORKDAYS.INTL(DATE(YEAR(H424),MONTH(I424),DAY(H424)),DATE(YEAR(I424),MONTH(I424),DAY(I424)),1,LISTAFERIADOS!$B$2:$B$194)</f>
        <v>2</v>
      </c>
      <c r="N424" s="170" t="str">
        <f>CONCATENATE(HOUR(Tabela13[[#This Row],[DATA INICIO]]),":",MINUTE(Tabela13[[#This Row],[DATA INICIO]]))</f>
        <v>18:51</v>
      </c>
      <c r="P424"/>
    </row>
    <row r="425" spans="1:16" ht="25.5" hidden="1" customHeight="1" x14ac:dyDescent="0.25">
      <c r="A425" s="6" t="s">
        <v>278</v>
      </c>
      <c r="B425" s="33" t="s">
        <v>366</v>
      </c>
      <c r="C425" s="34" t="s">
        <v>270</v>
      </c>
      <c r="D425" s="66" t="s">
        <v>1260</v>
      </c>
      <c r="E425" s="66" t="str">
        <f>CONCATENATE(Tabela13[[#This Row],[TRAMITE_SETOR]],"_Atualiz")</f>
        <v>SGPA_Atualiz</v>
      </c>
      <c r="F425" s="35" t="s">
        <v>930</v>
      </c>
      <c r="G425" s="35"/>
      <c r="H425" s="36">
        <v>41254.554861111108</v>
      </c>
      <c r="I425" s="36">
        <v>41255.78402777778</v>
      </c>
      <c r="J425" s="1" t="s">
        <v>301</v>
      </c>
      <c r="K425" s="37">
        <f t="shared" si="12"/>
        <v>1.2291666666715173</v>
      </c>
      <c r="L425" s="38">
        <f t="shared" si="13"/>
        <v>1.2291666666715173</v>
      </c>
      <c r="M425" s="166">
        <f>NETWORKDAYS.INTL(DATE(YEAR(H425),MONTH(I425),DAY(H425)),DATE(YEAR(I425),MONTH(I425),DAY(I425)),1,LISTAFERIADOS!$B$2:$B$194)</f>
        <v>2</v>
      </c>
      <c r="N425" s="170" t="str">
        <f>CONCATENATE(HOUR(Tabela13[[#This Row],[DATA INICIO]]),":",MINUTE(Tabela13[[#This Row],[DATA INICIO]]))</f>
        <v>13:19</v>
      </c>
      <c r="P425"/>
    </row>
    <row r="426" spans="1:16" ht="25.5" hidden="1" customHeight="1" x14ac:dyDescent="0.25">
      <c r="A426" s="6" t="s">
        <v>278</v>
      </c>
      <c r="B426" s="33" t="s">
        <v>366</v>
      </c>
      <c r="C426" s="34" t="s">
        <v>270</v>
      </c>
      <c r="D426" s="66" t="s">
        <v>1251</v>
      </c>
      <c r="E426" s="66" t="str">
        <f>CONCATENATE(Tabela13[[#This Row],[TRAMITE_SETOR]],"_Atualiz")</f>
        <v>SAPC_Atualiz</v>
      </c>
      <c r="F426" s="35" t="s">
        <v>927</v>
      </c>
      <c r="G426" s="35"/>
      <c r="H426" s="36">
        <v>41255.78402777778</v>
      </c>
      <c r="I426" s="36">
        <v>41271.681944444441</v>
      </c>
      <c r="J426" s="1" t="s">
        <v>302</v>
      </c>
      <c r="K426" s="37">
        <f t="shared" si="12"/>
        <v>15.897916666661331</v>
      </c>
      <c r="L426" s="38">
        <f t="shared" si="13"/>
        <v>15.897916666661331</v>
      </c>
      <c r="M426" s="166">
        <f>NETWORKDAYS.INTL(DATE(YEAR(H426),MONTH(I426),DAY(H426)),DATE(YEAR(I426),MONTH(I426),DAY(I426)),1,LISTAFERIADOS!$B$2:$B$194)</f>
        <v>5</v>
      </c>
      <c r="N426" s="170" t="str">
        <f>CONCATENATE(HOUR(Tabela13[[#This Row],[DATA INICIO]]),":",MINUTE(Tabela13[[#This Row],[DATA INICIO]]))</f>
        <v>18:49</v>
      </c>
      <c r="P426"/>
    </row>
    <row r="427" spans="1:16" ht="25.5" customHeight="1" x14ac:dyDescent="0.25">
      <c r="A427" s="6" t="s">
        <v>278</v>
      </c>
      <c r="B427" s="33" t="s">
        <v>366</v>
      </c>
      <c r="C427" s="34" t="s">
        <v>270</v>
      </c>
      <c r="D427" s="66" t="s">
        <v>1226</v>
      </c>
      <c r="E427" s="66" t="str">
        <f>CONCATENATE(Tabela13[[#This Row],[TRAMITE_SETOR]],"_Atualiz")</f>
        <v>CIP_Atualiz</v>
      </c>
      <c r="F427" s="35" t="s">
        <v>885</v>
      </c>
      <c r="G427" s="90" t="s">
        <v>1127</v>
      </c>
      <c r="H427" s="36">
        <v>41271.681944444441</v>
      </c>
      <c r="I427" s="36">
        <v>41281.626388888886</v>
      </c>
      <c r="J427" s="1" t="s">
        <v>294</v>
      </c>
      <c r="K427" s="37">
        <f t="shared" si="12"/>
        <v>9.9444444444452529</v>
      </c>
      <c r="L427" s="38">
        <f t="shared" si="13"/>
        <v>9.9444444444452529</v>
      </c>
      <c r="M427" s="166">
        <f>NETWORKDAYS.INTL(DATE(YEAR(H427),MONTH(I427),DAY(H427)),DATE(YEAR(I427),MONTH(I427),DAY(I427)),1,LISTAFERIADOS!$B$2:$B$194)</f>
        <v>221</v>
      </c>
      <c r="N427" s="170" t="str">
        <f>CONCATENATE(HOUR(Tabela13[[#This Row],[DATA INICIO]]),":",MINUTE(Tabela13[[#This Row],[DATA INICIO]]))</f>
        <v>16:22</v>
      </c>
      <c r="P427"/>
    </row>
    <row r="428" spans="1:16" ht="25.5" hidden="1" customHeight="1" x14ac:dyDescent="0.25">
      <c r="A428" s="6" t="s">
        <v>278</v>
      </c>
      <c r="B428" s="33" t="s">
        <v>366</v>
      </c>
      <c r="C428" s="34" t="s">
        <v>270</v>
      </c>
      <c r="D428" s="66" t="s">
        <v>1251</v>
      </c>
      <c r="E428" s="66" t="str">
        <f>CONCATENATE(Tabela13[[#This Row],[TRAMITE_SETOR]],"_Atualiz")</f>
        <v>SAPC_Atualiz</v>
      </c>
      <c r="F428" s="35" t="s">
        <v>927</v>
      </c>
      <c r="G428" s="35"/>
      <c r="H428" s="36">
        <v>41281.626388888886</v>
      </c>
      <c r="I428" s="36">
        <v>41281.8125</v>
      </c>
      <c r="J428" s="1" t="s">
        <v>303</v>
      </c>
      <c r="K428" s="37">
        <f t="shared" si="12"/>
        <v>0.18611111111385981</v>
      </c>
      <c r="L428" s="38">
        <f t="shared" si="13"/>
        <v>0.18611111111385981</v>
      </c>
      <c r="M428" s="166">
        <f>NETWORKDAYS.INTL(DATE(YEAR(H428),MONTH(I428),DAY(H428)),DATE(YEAR(I428),MONTH(I428),DAY(I428)),1,LISTAFERIADOS!$B$2:$B$194)</f>
        <v>1</v>
      </c>
      <c r="N428" s="170" t="str">
        <f>CONCATENATE(HOUR(Tabela13[[#This Row],[DATA INICIO]]),":",MINUTE(Tabela13[[#This Row],[DATA INICIO]]))</f>
        <v>15:2</v>
      </c>
      <c r="P428"/>
    </row>
    <row r="429" spans="1:16" ht="25.5" customHeight="1" x14ac:dyDescent="0.25">
      <c r="A429" s="6" t="s">
        <v>278</v>
      </c>
      <c r="B429" s="33" t="s">
        <v>366</v>
      </c>
      <c r="C429" s="34" t="s">
        <v>270</v>
      </c>
      <c r="D429" s="66" t="s">
        <v>1226</v>
      </c>
      <c r="E429" s="66" t="str">
        <f>CONCATENATE(Tabela13[[#This Row],[TRAMITE_SETOR]],"_Atualiz")</f>
        <v>CIP_Atualiz</v>
      </c>
      <c r="F429" s="35" t="s">
        <v>885</v>
      </c>
      <c r="G429" s="90" t="s">
        <v>1127</v>
      </c>
      <c r="H429" s="36">
        <v>41281.8125</v>
      </c>
      <c r="I429" s="36">
        <v>41282.615277777775</v>
      </c>
      <c r="J429" s="1" t="s">
        <v>304</v>
      </c>
      <c r="K429" s="37">
        <f t="shared" si="12"/>
        <v>0.80277777777519077</v>
      </c>
      <c r="L429" s="38">
        <f t="shared" si="13"/>
        <v>0.80277777777519077</v>
      </c>
      <c r="M429" s="166">
        <f>NETWORKDAYS.INTL(DATE(YEAR(H429),MONTH(I429),DAY(H429)),DATE(YEAR(I429),MONTH(I429),DAY(I429)),1,LISTAFERIADOS!$B$2:$B$194)</f>
        <v>2</v>
      </c>
      <c r="N429" s="170" t="str">
        <f>CONCATENATE(HOUR(Tabela13[[#This Row],[DATA INICIO]]),":",MINUTE(Tabela13[[#This Row],[DATA INICIO]]))</f>
        <v>19:30</v>
      </c>
      <c r="P429"/>
    </row>
    <row r="430" spans="1:16" ht="25.5" hidden="1" customHeight="1" x14ac:dyDescent="0.25">
      <c r="A430" s="6" t="s">
        <v>278</v>
      </c>
      <c r="B430" s="33" t="s">
        <v>366</v>
      </c>
      <c r="C430" s="34" t="s">
        <v>270</v>
      </c>
      <c r="D430" s="66" t="s">
        <v>1261</v>
      </c>
      <c r="E430" s="66" t="str">
        <f>CONCATENATE(Tabela13[[#This Row],[TRAMITE_SETOR]],"_Atualiz")</f>
        <v>CMP_Atualiz</v>
      </c>
      <c r="F430" s="35" t="s">
        <v>931</v>
      </c>
      <c r="G430" s="35"/>
      <c r="H430" s="36">
        <v>41282.615277777775</v>
      </c>
      <c r="I430" s="36">
        <v>41283.773611111108</v>
      </c>
      <c r="J430" s="1" t="s">
        <v>305</v>
      </c>
      <c r="K430" s="37">
        <f t="shared" si="12"/>
        <v>1.1583333333328483</v>
      </c>
      <c r="L430" s="38">
        <f t="shared" si="13"/>
        <v>1.1583333333328483</v>
      </c>
      <c r="M430" s="166">
        <f>NETWORKDAYS.INTL(DATE(YEAR(H430),MONTH(I430),DAY(H430)),DATE(YEAR(I430),MONTH(I430),DAY(I430)),1,LISTAFERIADOS!$B$2:$B$194)</f>
        <v>2</v>
      </c>
      <c r="N430" s="170" t="str">
        <f>CONCATENATE(HOUR(Tabela13[[#This Row],[DATA INICIO]]),":",MINUTE(Tabela13[[#This Row],[DATA INICIO]]))</f>
        <v>14:46</v>
      </c>
      <c r="P430"/>
    </row>
    <row r="431" spans="1:16" ht="25.5" hidden="1" customHeight="1" x14ac:dyDescent="0.25">
      <c r="A431" s="6" t="s">
        <v>278</v>
      </c>
      <c r="B431" s="33" t="s">
        <v>366</v>
      </c>
      <c r="C431" s="34" t="s">
        <v>270</v>
      </c>
      <c r="D431" s="66" t="s">
        <v>1260</v>
      </c>
      <c r="E431" s="66" t="str">
        <f>CONCATENATE(Tabela13[[#This Row],[TRAMITE_SETOR]],"_Atualiz")</f>
        <v>SGPA_Atualiz</v>
      </c>
      <c r="F431" s="35" t="s">
        <v>930</v>
      </c>
      <c r="G431" s="35"/>
      <c r="H431" s="36">
        <v>41283.773611111108</v>
      </c>
      <c r="I431" s="36">
        <v>41283.777083333334</v>
      </c>
      <c r="J431" s="1" t="s">
        <v>306</v>
      </c>
      <c r="K431" s="37">
        <f t="shared" si="12"/>
        <v>3.4722222262644209E-3</v>
      </c>
      <c r="L431" s="38">
        <f t="shared" si="13"/>
        <v>3.4722222262644209E-3</v>
      </c>
      <c r="M431" s="166">
        <f>NETWORKDAYS.INTL(DATE(YEAR(H431),MONTH(I431),DAY(H431)),DATE(YEAR(I431),MONTH(I431),DAY(I431)),1,LISTAFERIADOS!$B$2:$B$194)</f>
        <v>1</v>
      </c>
      <c r="N431" s="170" t="str">
        <f>CONCATENATE(HOUR(Tabela13[[#This Row],[DATA INICIO]]),":",MINUTE(Tabela13[[#This Row],[DATA INICIO]]))</f>
        <v>18:34</v>
      </c>
      <c r="P431"/>
    </row>
    <row r="432" spans="1:16" ht="25.5" customHeight="1" x14ac:dyDescent="0.25">
      <c r="A432" s="6" t="s">
        <v>278</v>
      </c>
      <c r="B432" s="33" t="s">
        <v>366</v>
      </c>
      <c r="C432" s="34" t="s">
        <v>270</v>
      </c>
      <c r="D432" s="66" t="s">
        <v>1226</v>
      </c>
      <c r="E432" s="66" t="str">
        <f>CONCATENATE(Tabela13[[#This Row],[TRAMITE_SETOR]],"_Atualiz")</f>
        <v>CIP_Atualiz</v>
      </c>
      <c r="F432" s="35" t="s">
        <v>885</v>
      </c>
      <c r="G432" s="90" t="s">
        <v>1127</v>
      </c>
      <c r="H432" s="36">
        <v>41283.777083333334</v>
      </c>
      <c r="I432" s="36">
        <v>41283.790277777778</v>
      </c>
      <c r="J432" s="1" t="s">
        <v>307</v>
      </c>
      <c r="K432" s="37">
        <f t="shared" si="12"/>
        <v>1.3194444443797693E-2</v>
      </c>
      <c r="L432" s="38">
        <f t="shared" si="13"/>
        <v>1.3194444443797693E-2</v>
      </c>
      <c r="M432" s="166">
        <f>NETWORKDAYS.INTL(DATE(YEAR(H432),MONTH(I432),DAY(H432)),DATE(YEAR(I432),MONTH(I432),DAY(I432)),1,LISTAFERIADOS!$B$2:$B$194)</f>
        <v>1</v>
      </c>
      <c r="N432" s="170" t="str">
        <f>CONCATENATE(HOUR(Tabela13[[#This Row],[DATA INICIO]]),":",MINUTE(Tabela13[[#This Row],[DATA INICIO]]))</f>
        <v>18:39</v>
      </c>
      <c r="P432"/>
    </row>
    <row r="433" spans="1:16" ht="25.5" hidden="1" customHeight="1" x14ac:dyDescent="0.25">
      <c r="A433" s="6" t="s">
        <v>278</v>
      </c>
      <c r="B433" s="33" t="s">
        <v>366</v>
      </c>
      <c r="C433" s="34" t="s">
        <v>270</v>
      </c>
      <c r="D433" s="66" t="s">
        <v>1251</v>
      </c>
      <c r="E433" s="66" t="str">
        <f>CONCATENATE(Tabela13[[#This Row],[TRAMITE_SETOR]],"_Atualiz")</f>
        <v>SAPC_Atualiz</v>
      </c>
      <c r="F433" s="35" t="s">
        <v>927</v>
      </c>
      <c r="G433" s="35"/>
      <c r="H433" s="36">
        <v>41283.790277777778</v>
      </c>
      <c r="I433" s="36">
        <v>41285.57916666667</v>
      </c>
      <c r="J433" s="1" t="s">
        <v>308</v>
      </c>
      <c r="K433" s="37">
        <f t="shared" si="12"/>
        <v>1.788888888891961</v>
      </c>
      <c r="L433" s="38">
        <f t="shared" si="13"/>
        <v>1.788888888891961</v>
      </c>
      <c r="M433" s="166">
        <f>NETWORKDAYS.INTL(DATE(YEAR(H433),MONTH(I433),DAY(H433)),DATE(YEAR(I433),MONTH(I433),DAY(I433)),1,LISTAFERIADOS!$B$2:$B$194)</f>
        <v>3</v>
      </c>
      <c r="N433" s="170" t="str">
        <f>CONCATENATE(HOUR(Tabela13[[#This Row],[DATA INICIO]]),":",MINUTE(Tabela13[[#This Row],[DATA INICIO]]))</f>
        <v>18:58</v>
      </c>
      <c r="P433"/>
    </row>
    <row r="434" spans="1:16" ht="25.5" hidden="1" customHeight="1" x14ac:dyDescent="0.25">
      <c r="A434" s="6" t="s">
        <v>278</v>
      </c>
      <c r="B434" s="33" t="s">
        <v>366</v>
      </c>
      <c r="C434" s="34" t="s">
        <v>270</v>
      </c>
      <c r="D434" s="66" t="s">
        <v>1262</v>
      </c>
      <c r="E434" s="66" t="str">
        <f>CONCATENATE(Tabela13[[#This Row],[TRAMITE_SETOR]],"_Atualiz")</f>
        <v>CGATI_Atualiz</v>
      </c>
      <c r="F434" s="35" t="s">
        <v>932</v>
      </c>
      <c r="G434" s="35"/>
      <c r="H434" s="36">
        <v>41285.57916666667</v>
      </c>
      <c r="I434" s="36">
        <v>41285.619444444441</v>
      </c>
      <c r="J434" s="1" t="s">
        <v>309</v>
      </c>
      <c r="K434" s="37">
        <f t="shared" si="12"/>
        <v>4.0277777770825196E-2</v>
      </c>
      <c r="L434" s="38">
        <f t="shared" si="13"/>
        <v>4.0277777770825196E-2</v>
      </c>
      <c r="M434" s="166">
        <f>NETWORKDAYS.INTL(DATE(YEAR(H434),MONTH(I434),DAY(H434)),DATE(YEAR(I434),MONTH(I434),DAY(I434)),1,LISTAFERIADOS!$B$2:$B$194)</f>
        <v>1</v>
      </c>
      <c r="N434" s="170" t="str">
        <f>CONCATENATE(HOUR(Tabela13[[#This Row],[DATA INICIO]]),":",MINUTE(Tabela13[[#This Row],[DATA INICIO]]))</f>
        <v>13:54</v>
      </c>
      <c r="P434"/>
    </row>
    <row r="435" spans="1:16" ht="25.5" hidden="1" customHeight="1" x14ac:dyDescent="0.25">
      <c r="A435" s="6" t="s">
        <v>278</v>
      </c>
      <c r="B435" s="33" t="s">
        <v>366</v>
      </c>
      <c r="C435" s="34" t="s">
        <v>270</v>
      </c>
      <c r="D435" s="66" t="s">
        <v>1263</v>
      </c>
      <c r="E435" s="66" t="str">
        <f>CONCATENATE(Tabela13[[#This Row],[TRAMITE_SETOR]],"_Atualiz")</f>
        <v>CEPCST_Atualiz</v>
      </c>
      <c r="F435" s="35" t="s">
        <v>933</v>
      </c>
      <c r="G435" s="35"/>
      <c r="H435" s="36">
        <v>41285.619444444441</v>
      </c>
      <c r="I435" s="36">
        <v>41289.615972222222</v>
      </c>
      <c r="J435" s="1" t="s">
        <v>310</v>
      </c>
      <c r="K435" s="37">
        <f t="shared" si="12"/>
        <v>3.9965277777810115</v>
      </c>
      <c r="L435" s="38">
        <f t="shared" si="13"/>
        <v>3.9965277777810115</v>
      </c>
      <c r="M435" s="166">
        <f>NETWORKDAYS.INTL(DATE(YEAR(H435),MONTH(I435),DAY(H435)),DATE(YEAR(I435),MONTH(I435),DAY(I435)),1,LISTAFERIADOS!$B$2:$B$194)</f>
        <v>3</v>
      </c>
      <c r="N435" s="170" t="str">
        <f>CONCATENATE(HOUR(Tabela13[[#This Row],[DATA INICIO]]),":",MINUTE(Tabela13[[#This Row],[DATA INICIO]]))</f>
        <v>14:52</v>
      </c>
      <c r="P435"/>
    </row>
    <row r="436" spans="1:16" ht="25.5" hidden="1" customHeight="1" x14ac:dyDescent="0.25">
      <c r="A436" s="6" t="s">
        <v>278</v>
      </c>
      <c r="B436" s="33" t="s">
        <v>366</v>
      </c>
      <c r="C436" s="34" t="s">
        <v>270</v>
      </c>
      <c r="D436" s="66" t="s">
        <v>1251</v>
      </c>
      <c r="E436" s="66" t="str">
        <f>CONCATENATE(Tabela13[[#This Row],[TRAMITE_SETOR]],"_Atualiz")</f>
        <v>SAPC_Atualiz</v>
      </c>
      <c r="F436" s="35" t="s">
        <v>927</v>
      </c>
      <c r="G436" s="35"/>
      <c r="H436" s="36">
        <v>41289.615972222222</v>
      </c>
      <c r="I436" s="36">
        <v>41289.73333333333</v>
      </c>
      <c r="J436" s="1" t="s">
        <v>311</v>
      </c>
      <c r="K436" s="37">
        <f t="shared" si="12"/>
        <v>0.11736111110803904</v>
      </c>
      <c r="L436" s="38">
        <f t="shared" si="13"/>
        <v>0.11736111110803904</v>
      </c>
      <c r="M436" s="166">
        <f>NETWORKDAYS.INTL(DATE(YEAR(H436),MONTH(I436),DAY(H436)),DATE(YEAR(I436),MONTH(I436),DAY(I436)),1,LISTAFERIADOS!$B$2:$B$194)</f>
        <v>1</v>
      </c>
      <c r="N436" s="170" t="str">
        <f>CONCATENATE(HOUR(Tabela13[[#This Row],[DATA INICIO]]),":",MINUTE(Tabela13[[#This Row],[DATA INICIO]]))</f>
        <v>14:47</v>
      </c>
      <c r="P436"/>
    </row>
    <row r="437" spans="1:16" ht="25.5" hidden="1" customHeight="1" x14ac:dyDescent="0.25">
      <c r="A437" s="6" t="s">
        <v>278</v>
      </c>
      <c r="B437" s="33" t="s">
        <v>366</v>
      </c>
      <c r="C437" s="34" t="s">
        <v>270</v>
      </c>
      <c r="D437" s="66" t="s">
        <v>1261</v>
      </c>
      <c r="E437" s="66" t="str">
        <f>CONCATENATE(Tabela13[[#This Row],[TRAMITE_SETOR]],"_Atualiz")</f>
        <v>CMP_Atualiz</v>
      </c>
      <c r="F437" s="35" t="s">
        <v>931</v>
      </c>
      <c r="G437" s="35"/>
      <c r="H437" s="36">
        <v>41289.73333333333</v>
      </c>
      <c r="I437" s="36">
        <v>41290.671527777777</v>
      </c>
      <c r="J437" s="1" t="s">
        <v>312</v>
      </c>
      <c r="K437" s="37">
        <f t="shared" si="12"/>
        <v>0.93819444444670808</v>
      </c>
      <c r="L437" s="38">
        <f t="shared" si="13"/>
        <v>0.93819444444670808</v>
      </c>
      <c r="M437" s="166">
        <f>NETWORKDAYS.INTL(DATE(YEAR(H437),MONTH(I437),DAY(H437)),DATE(YEAR(I437),MONTH(I437),DAY(I437)),1,LISTAFERIADOS!$B$2:$B$194)</f>
        <v>2</v>
      </c>
      <c r="N437" s="170" t="str">
        <f>CONCATENATE(HOUR(Tabela13[[#This Row],[DATA INICIO]]),":",MINUTE(Tabela13[[#This Row],[DATA INICIO]]))</f>
        <v>17:36</v>
      </c>
      <c r="P437"/>
    </row>
    <row r="438" spans="1:16" ht="25.5" hidden="1" customHeight="1" x14ac:dyDescent="0.25">
      <c r="A438" s="6" t="s">
        <v>278</v>
      </c>
      <c r="B438" s="33" t="s">
        <v>366</v>
      </c>
      <c r="C438" s="34" t="s">
        <v>270</v>
      </c>
      <c r="D438" s="66" t="s">
        <v>1263</v>
      </c>
      <c r="E438" s="66" t="str">
        <f>CONCATENATE(Tabela13[[#This Row],[TRAMITE_SETOR]],"_Atualiz")</f>
        <v>CEPCST_Atualiz</v>
      </c>
      <c r="F438" s="35" t="s">
        <v>933</v>
      </c>
      <c r="G438" s="35"/>
      <c r="H438" s="36">
        <v>41290.671527777777</v>
      </c>
      <c r="I438" s="36">
        <v>41297.699305555558</v>
      </c>
      <c r="J438" s="1" t="s">
        <v>27</v>
      </c>
      <c r="K438" s="37">
        <f t="shared" si="12"/>
        <v>7.0277777777810115</v>
      </c>
      <c r="L438" s="38">
        <f t="shared" si="13"/>
        <v>7.0277777777810115</v>
      </c>
      <c r="M438" s="166">
        <f>NETWORKDAYS.INTL(DATE(YEAR(H438),MONTH(I438),DAY(H438)),DATE(YEAR(I438),MONTH(I438),DAY(I438)),1,LISTAFERIADOS!$B$2:$B$194)</f>
        <v>6</v>
      </c>
      <c r="N438" s="170" t="str">
        <f>CONCATENATE(HOUR(Tabela13[[#This Row],[DATA INICIO]]),":",MINUTE(Tabela13[[#This Row],[DATA INICIO]]))</f>
        <v>16:7</v>
      </c>
      <c r="P438"/>
    </row>
    <row r="439" spans="1:16" ht="25.5" hidden="1" customHeight="1" x14ac:dyDescent="0.25">
      <c r="A439" s="6" t="s">
        <v>278</v>
      </c>
      <c r="B439" s="33" t="s">
        <v>366</v>
      </c>
      <c r="C439" s="34" t="s">
        <v>270</v>
      </c>
      <c r="D439" s="66" t="s">
        <v>1231</v>
      </c>
      <c r="E439" s="66" t="str">
        <f>CONCATENATE(Tabela13[[#This Row],[TRAMITE_SETOR]],"_Atualiz")</f>
        <v>CLC_Atualiz</v>
      </c>
      <c r="F439" s="35" t="s">
        <v>912</v>
      </c>
      <c r="G439" s="35"/>
      <c r="H439" s="36">
        <v>41297.699305555558</v>
      </c>
      <c r="I439" s="36">
        <v>41297.818749999999</v>
      </c>
      <c r="J439" s="1" t="s">
        <v>313</v>
      </c>
      <c r="K439" s="37">
        <f t="shared" si="12"/>
        <v>0.11944444444088731</v>
      </c>
      <c r="L439" s="38">
        <f t="shared" si="13"/>
        <v>0.11944444444088731</v>
      </c>
      <c r="M439" s="166">
        <f>NETWORKDAYS.INTL(DATE(YEAR(H439),MONTH(I439),DAY(H439)),DATE(YEAR(I439),MONTH(I439),DAY(I439)),1,LISTAFERIADOS!$B$2:$B$194)</f>
        <v>1</v>
      </c>
      <c r="N439" s="170" t="str">
        <f>CONCATENATE(HOUR(Tabela13[[#This Row],[DATA INICIO]]),":",MINUTE(Tabela13[[#This Row],[DATA INICIO]]))</f>
        <v>16:47</v>
      </c>
      <c r="P439"/>
    </row>
    <row r="440" spans="1:16" ht="25.5" hidden="1" customHeight="1" x14ac:dyDescent="0.25">
      <c r="A440" s="6" t="s">
        <v>278</v>
      </c>
      <c r="B440" s="33" t="s">
        <v>366</v>
      </c>
      <c r="C440" s="34" t="s">
        <v>270</v>
      </c>
      <c r="D440" s="66" t="s">
        <v>1232</v>
      </c>
      <c r="E440" s="66" t="str">
        <f>CONCATENATE(Tabela13[[#This Row],[TRAMITE_SETOR]],"_Atualiz")</f>
        <v>SC_Atualiz</v>
      </c>
      <c r="F440" s="35" t="s">
        <v>913</v>
      </c>
      <c r="G440" s="35"/>
      <c r="H440" s="36">
        <v>41297.818749999999</v>
      </c>
      <c r="I440" s="36">
        <v>41299.706250000003</v>
      </c>
      <c r="J440" s="1" t="s">
        <v>163</v>
      </c>
      <c r="K440" s="37">
        <f t="shared" si="12"/>
        <v>1.8875000000043656</v>
      </c>
      <c r="L440" s="38">
        <f t="shared" si="13"/>
        <v>1.8875000000043656</v>
      </c>
      <c r="M440" s="166">
        <f>NETWORKDAYS.INTL(DATE(YEAR(H440),MONTH(I440),DAY(H440)),DATE(YEAR(I440),MONTH(I440),DAY(I440)),1,LISTAFERIADOS!$B$2:$B$194)</f>
        <v>3</v>
      </c>
      <c r="N440" s="170" t="str">
        <f>CONCATENATE(HOUR(Tabela13[[#This Row],[DATA INICIO]]),":",MINUTE(Tabela13[[#This Row],[DATA INICIO]]))</f>
        <v>19:39</v>
      </c>
      <c r="P440"/>
    </row>
    <row r="441" spans="1:16" ht="25.5" hidden="1" customHeight="1" x14ac:dyDescent="0.25">
      <c r="A441" s="6" t="s">
        <v>278</v>
      </c>
      <c r="B441" s="33" t="s">
        <v>366</v>
      </c>
      <c r="C441" s="34" t="s">
        <v>270</v>
      </c>
      <c r="D441" s="66" t="s">
        <v>1251</v>
      </c>
      <c r="E441" s="66" t="str">
        <f>CONCATENATE(Tabela13[[#This Row],[TRAMITE_SETOR]],"_Atualiz")</f>
        <v>SAPC_Atualiz</v>
      </c>
      <c r="F441" s="35" t="s">
        <v>927</v>
      </c>
      <c r="G441" s="35"/>
      <c r="H441" s="36">
        <v>41299.706250000003</v>
      </c>
      <c r="I441" s="36">
        <v>41328.501388888886</v>
      </c>
      <c r="J441" s="1" t="s">
        <v>314</v>
      </c>
      <c r="K441" s="37">
        <f t="shared" si="12"/>
        <v>28.79513888888323</v>
      </c>
      <c r="L441" s="38">
        <f t="shared" si="13"/>
        <v>28.79513888888323</v>
      </c>
      <c r="M441" s="166">
        <f>NETWORKDAYS.INTL(DATE(YEAR(H441),MONTH(I441),DAY(H441)),DATE(YEAR(I441),MONTH(I441),DAY(I441)),1,LISTAFERIADOS!$B$2:$B$194)</f>
        <v>-1</v>
      </c>
      <c r="N441" s="170" t="str">
        <f>CONCATENATE(HOUR(Tabela13[[#This Row],[DATA INICIO]]),":",MINUTE(Tabela13[[#This Row],[DATA INICIO]]))</f>
        <v>16:57</v>
      </c>
      <c r="P441"/>
    </row>
    <row r="442" spans="1:16" ht="25.5" hidden="1" customHeight="1" x14ac:dyDescent="0.25">
      <c r="A442" s="6" t="s">
        <v>278</v>
      </c>
      <c r="B442" s="33" t="s">
        <v>366</v>
      </c>
      <c r="C442" s="34" t="s">
        <v>270</v>
      </c>
      <c r="D442" s="66" t="s">
        <v>1232</v>
      </c>
      <c r="E442" s="66" t="str">
        <f>CONCATENATE(Tabela13[[#This Row],[TRAMITE_SETOR]],"_Atualiz")</f>
        <v>SC_Atualiz</v>
      </c>
      <c r="F442" s="35" t="s">
        <v>913</v>
      </c>
      <c r="G442" s="35"/>
      <c r="H442" s="36">
        <v>41328.501388888886</v>
      </c>
      <c r="I442" s="36">
        <v>41333.686111111114</v>
      </c>
      <c r="J442" s="1" t="s">
        <v>315</v>
      </c>
      <c r="K442" s="37">
        <f t="shared" si="12"/>
        <v>5.1847222222277196</v>
      </c>
      <c r="L442" s="38">
        <f t="shared" si="13"/>
        <v>5.1847222222277196</v>
      </c>
      <c r="M442" s="166">
        <f>NETWORKDAYS.INTL(DATE(YEAR(H442),MONTH(I442),DAY(H442)),DATE(YEAR(I442),MONTH(I442),DAY(I442)),1,LISTAFERIADOS!$B$2:$B$194)</f>
        <v>4</v>
      </c>
      <c r="N442" s="170" t="str">
        <f>CONCATENATE(HOUR(Tabela13[[#This Row],[DATA INICIO]]),":",MINUTE(Tabela13[[#This Row],[DATA INICIO]]))</f>
        <v>12:2</v>
      </c>
      <c r="P442"/>
    </row>
    <row r="443" spans="1:16" ht="25.5" hidden="1" customHeight="1" x14ac:dyDescent="0.25">
      <c r="A443" s="6" t="s">
        <v>278</v>
      </c>
      <c r="B443" s="33" t="s">
        <v>366</v>
      </c>
      <c r="C443" s="34" t="s">
        <v>270</v>
      </c>
      <c r="D443" s="66" t="s">
        <v>1251</v>
      </c>
      <c r="E443" s="66" t="str">
        <f>CONCATENATE(Tabela13[[#This Row],[TRAMITE_SETOR]],"_Atualiz")</f>
        <v>SAPC_Atualiz</v>
      </c>
      <c r="F443" s="35" t="s">
        <v>927</v>
      </c>
      <c r="G443" s="35"/>
      <c r="H443" s="36">
        <v>41333.686111111114</v>
      </c>
      <c r="I443" s="36">
        <v>41345.611111111109</v>
      </c>
      <c r="J443" s="1" t="s">
        <v>316</v>
      </c>
      <c r="K443" s="37">
        <f t="shared" si="12"/>
        <v>11.924999999995634</v>
      </c>
      <c r="L443" s="38">
        <f t="shared" si="13"/>
        <v>11.924999999995634</v>
      </c>
      <c r="M443" s="166">
        <f>NETWORKDAYS.INTL(DATE(YEAR(H443),MONTH(I443),DAY(H443)),DATE(YEAR(I443),MONTH(I443),DAY(I443)),1,LISTAFERIADOS!$B$2:$B$194)</f>
        <v>-11</v>
      </c>
      <c r="N443" s="170" t="str">
        <f>CONCATENATE(HOUR(Tabela13[[#This Row],[DATA INICIO]]),":",MINUTE(Tabela13[[#This Row],[DATA INICIO]]))</f>
        <v>16:28</v>
      </c>
      <c r="P443"/>
    </row>
    <row r="444" spans="1:16" ht="25.5" customHeight="1" x14ac:dyDescent="0.25">
      <c r="A444" s="6" t="s">
        <v>278</v>
      </c>
      <c r="B444" s="33" t="s">
        <v>366</v>
      </c>
      <c r="C444" s="34" t="s">
        <v>270</v>
      </c>
      <c r="D444" s="66" t="s">
        <v>1226</v>
      </c>
      <c r="E444" s="66" t="str">
        <f>CONCATENATE(Tabela13[[#This Row],[TRAMITE_SETOR]],"_Atualiz")</f>
        <v>CIP_Atualiz</v>
      </c>
      <c r="F444" s="35" t="s">
        <v>885</v>
      </c>
      <c r="G444" s="90" t="s">
        <v>1127</v>
      </c>
      <c r="H444" s="36">
        <v>41345.611111111109</v>
      </c>
      <c r="I444" s="36">
        <v>41345.72152777778</v>
      </c>
      <c r="J444" s="1" t="s">
        <v>317</v>
      </c>
      <c r="K444" s="37">
        <f t="shared" si="12"/>
        <v>0.11041666667006211</v>
      </c>
      <c r="L444" s="38">
        <f t="shared" si="13"/>
        <v>0.11041666667006211</v>
      </c>
      <c r="M444" s="166">
        <f>NETWORKDAYS.INTL(DATE(YEAR(H444),MONTH(I444),DAY(H444)),DATE(YEAR(I444),MONTH(I444),DAY(I444)),1,LISTAFERIADOS!$B$2:$B$194)</f>
        <v>1</v>
      </c>
      <c r="N444" s="170" t="str">
        <f>CONCATENATE(HOUR(Tabela13[[#This Row],[DATA INICIO]]),":",MINUTE(Tabela13[[#This Row],[DATA INICIO]]))</f>
        <v>14:40</v>
      </c>
      <c r="P444"/>
    </row>
    <row r="445" spans="1:16" ht="25.5" hidden="1" customHeight="1" x14ac:dyDescent="0.25">
      <c r="A445" s="6" t="s">
        <v>278</v>
      </c>
      <c r="B445" s="33" t="s">
        <v>366</v>
      </c>
      <c r="C445" s="34" t="s">
        <v>270</v>
      </c>
      <c r="D445" s="66" t="s">
        <v>1231</v>
      </c>
      <c r="E445" s="66" t="str">
        <f>CONCATENATE(Tabela13[[#This Row],[TRAMITE_SETOR]],"_Atualiz")</f>
        <v>CLC_Atualiz</v>
      </c>
      <c r="F445" s="35" t="s">
        <v>912</v>
      </c>
      <c r="G445" s="35"/>
      <c r="H445" s="36">
        <v>41345.72152777778</v>
      </c>
      <c r="I445" s="36">
        <v>41345.798611111109</v>
      </c>
      <c r="J445" s="1" t="s">
        <v>318</v>
      </c>
      <c r="K445" s="37">
        <f t="shared" si="12"/>
        <v>7.7083333329937886E-2</v>
      </c>
      <c r="L445" s="38">
        <f t="shared" si="13"/>
        <v>7.7083333329937886E-2</v>
      </c>
      <c r="M445" s="166">
        <f>NETWORKDAYS.INTL(DATE(YEAR(H445),MONTH(I445),DAY(H445)),DATE(YEAR(I445),MONTH(I445),DAY(I445)),1,LISTAFERIADOS!$B$2:$B$194)</f>
        <v>1</v>
      </c>
      <c r="N445" s="170" t="str">
        <f>CONCATENATE(HOUR(Tabela13[[#This Row],[DATA INICIO]]),":",MINUTE(Tabela13[[#This Row],[DATA INICIO]]))</f>
        <v>17:19</v>
      </c>
      <c r="P445"/>
    </row>
    <row r="446" spans="1:16" ht="25.5" hidden="1" customHeight="1" x14ac:dyDescent="0.25">
      <c r="A446" s="6" t="s">
        <v>278</v>
      </c>
      <c r="B446" s="33" t="s">
        <v>366</v>
      </c>
      <c r="C446" s="34" t="s">
        <v>270</v>
      </c>
      <c r="D446" s="66" t="s">
        <v>1232</v>
      </c>
      <c r="E446" s="66" t="str">
        <f>CONCATENATE(Tabela13[[#This Row],[TRAMITE_SETOR]],"_Atualiz")</f>
        <v>SC_Atualiz</v>
      </c>
      <c r="F446" s="35" t="s">
        <v>913</v>
      </c>
      <c r="G446" s="35"/>
      <c r="H446" s="36">
        <v>41345.798611111109</v>
      </c>
      <c r="I446" s="36">
        <v>41351.693055555559</v>
      </c>
      <c r="J446" s="1" t="s">
        <v>319</v>
      </c>
      <c r="K446" s="37">
        <f t="shared" si="12"/>
        <v>5.8944444444496185</v>
      </c>
      <c r="L446" s="38">
        <f t="shared" si="13"/>
        <v>5.8944444444496185</v>
      </c>
      <c r="M446" s="166">
        <f>NETWORKDAYS.INTL(DATE(YEAR(H446),MONTH(I446),DAY(H446)),DATE(YEAR(I446),MONTH(I446),DAY(I446)),1,LISTAFERIADOS!$B$2:$B$194)</f>
        <v>5</v>
      </c>
      <c r="N446" s="170" t="str">
        <f>CONCATENATE(HOUR(Tabela13[[#This Row],[DATA INICIO]]),":",MINUTE(Tabela13[[#This Row],[DATA INICIO]]))</f>
        <v>19:10</v>
      </c>
      <c r="P446"/>
    </row>
    <row r="447" spans="1:16" ht="25.5" hidden="1" customHeight="1" x14ac:dyDescent="0.25">
      <c r="A447" s="6" t="s">
        <v>278</v>
      </c>
      <c r="B447" s="33" t="s">
        <v>366</v>
      </c>
      <c r="C447" s="34" t="s">
        <v>270</v>
      </c>
      <c r="D447" s="66" t="s">
        <v>1231</v>
      </c>
      <c r="E447" s="66" t="str">
        <f>CONCATENATE(Tabela13[[#This Row],[TRAMITE_SETOR]],"_Atualiz")</f>
        <v>CLC_Atualiz</v>
      </c>
      <c r="F447" s="35" t="s">
        <v>912</v>
      </c>
      <c r="G447" s="35"/>
      <c r="H447" s="36">
        <v>41351.693055555559</v>
      </c>
      <c r="I447" s="36">
        <v>41351.73333333333</v>
      </c>
      <c r="J447" s="1" t="s">
        <v>320</v>
      </c>
      <c r="K447" s="37">
        <f t="shared" si="12"/>
        <v>4.0277777770825196E-2</v>
      </c>
      <c r="L447" s="38">
        <f t="shared" si="13"/>
        <v>4.0277777770825196E-2</v>
      </c>
      <c r="M447" s="166">
        <f>NETWORKDAYS.INTL(DATE(YEAR(H447),MONTH(I447),DAY(H447)),DATE(YEAR(I447),MONTH(I447),DAY(I447)),1,LISTAFERIADOS!$B$2:$B$194)</f>
        <v>1</v>
      </c>
      <c r="N447" s="170" t="str">
        <f>CONCATENATE(HOUR(Tabela13[[#This Row],[DATA INICIO]]),":",MINUTE(Tabela13[[#This Row],[DATA INICIO]]))</f>
        <v>16:38</v>
      </c>
      <c r="P447"/>
    </row>
    <row r="448" spans="1:16" ht="25.5" hidden="1" customHeight="1" x14ac:dyDescent="0.25">
      <c r="A448" s="6" t="s">
        <v>278</v>
      </c>
      <c r="B448" s="33" t="s">
        <v>366</v>
      </c>
      <c r="C448" s="34" t="s">
        <v>270</v>
      </c>
      <c r="D448" s="66" t="s">
        <v>1228</v>
      </c>
      <c r="E448" s="66" t="str">
        <f>CONCATENATE(Tabela13[[#This Row],[TRAMITE_SETOR]],"_Atualiz")</f>
        <v>SPO_Atualiz</v>
      </c>
      <c r="F448" s="35" t="s">
        <v>909</v>
      </c>
      <c r="G448" s="35"/>
      <c r="H448" s="36">
        <v>41351.73333333333</v>
      </c>
      <c r="I448" s="36">
        <v>41353.754861111112</v>
      </c>
      <c r="J448" s="1" t="s">
        <v>18</v>
      </c>
      <c r="K448" s="37">
        <f t="shared" si="12"/>
        <v>2.0215277777824667</v>
      </c>
      <c r="L448" s="38">
        <f t="shared" si="13"/>
        <v>2.0215277777824667</v>
      </c>
      <c r="M448" s="166">
        <f>NETWORKDAYS.INTL(DATE(YEAR(H448),MONTH(I448),DAY(H448)),DATE(YEAR(I448),MONTH(I448),DAY(I448)),1,LISTAFERIADOS!$B$2:$B$194)</f>
        <v>3</v>
      </c>
      <c r="N448" s="170" t="str">
        <f>CONCATENATE(HOUR(Tabela13[[#This Row],[DATA INICIO]]),":",MINUTE(Tabela13[[#This Row],[DATA INICIO]]))</f>
        <v>17:36</v>
      </c>
      <c r="P448"/>
    </row>
    <row r="449" spans="1:16" ht="25.5" hidden="1" customHeight="1" x14ac:dyDescent="0.25">
      <c r="A449" s="6" t="s">
        <v>278</v>
      </c>
      <c r="B449" s="33" t="s">
        <v>366</v>
      </c>
      <c r="C449" s="34" t="s">
        <v>270</v>
      </c>
      <c r="D449" s="66" t="s">
        <v>1229</v>
      </c>
      <c r="E449" s="66" t="str">
        <f>CONCATENATE(Tabela13[[#This Row],[TRAMITE_SETOR]],"_Atualiz")</f>
        <v>CO_Atualiz</v>
      </c>
      <c r="F449" s="35" t="s">
        <v>910</v>
      </c>
      <c r="G449" s="35"/>
      <c r="H449" s="36">
        <v>41353.754861111112</v>
      </c>
      <c r="I449" s="36">
        <v>41353.763888888891</v>
      </c>
      <c r="J449" s="1" t="s">
        <v>27</v>
      </c>
      <c r="K449" s="37">
        <f t="shared" si="12"/>
        <v>9.0277777781011537E-3</v>
      </c>
      <c r="L449" s="38">
        <f t="shared" si="13"/>
        <v>9.0277777781011537E-3</v>
      </c>
      <c r="M449" s="166">
        <f>NETWORKDAYS.INTL(DATE(YEAR(H449),MONTH(I449),DAY(H449)),DATE(YEAR(I449),MONTH(I449),DAY(I449)),1,LISTAFERIADOS!$B$2:$B$194)</f>
        <v>1</v>
      </c>
      <c r="N449" s="170" t="str">
        <f>CONCATENATE(HOUR(Tabela13[[#This Row],[DATA INICIO]]),":",MINUTE(Tabela13[[#This Row],[DATA INICIO]]))</f>
        <v>18:7</v>
      </c>
      <c r="P449"/>
    </row>
    <row r="450" spans="1:16" ht="25.5" hidden="1" customHeight="1" x14ac:dyDescent="0.25">
      <c r="A450" s="6" t="s">
        <v>278</v>
      </c>
      <c r="B450" s="33" t="s">
        <v>366</v>
      </c>
      <c r="C450" s="34" t="s">
        <v>270</v>
      </c>
      <c r="D450" s="66" t="s">
        <v>1230</v>
      </c>
      <c r="E450" s="66" t="str">
        <f>CONCATENATE(Tabela13[[#This Row],[TRAMITE_SETOR]],"_Atualiz")</f>
        <v>SECOFC_Atualiz</v>
      </c>
      <c r="F450" s="35" t="s">
        <v>911</v>
      </c>
      <c r="G450" s="35"/>
      <c r="H450" s="36">
        <v>41353.763888888891</v>
      </c>
      <c r="I450" s="36">
        <v>41353.815972222219</v>
      </c>
      <c r="J450" s="1" t="s">
        <v>321</v>
      </c>
      <c r="K450" s="37">
        <f t="shared" si="12"/>
        <v>5.2083333328482695E-2</v>
      </c>
      <c r="L450" s="38">
        <f t="shared" si="13"/>
        <v>5.2083333328482695E-2</v>
      </c>
      <c r="M450" s="166">
        <f>NETWORKDAYS.INTL(DATE(YEAR(H450),MONTH(I450),DAY(H450)),DATE(YEAR(I450),MONTH(I450),DAY(I450)),1,LISTAFERIADOS!$B$2:$B$194)</f>
        <v>1</v>
      </c>
      <c r="N450" s="170" t="str">
        <f>CONCATENATE(HOUR(Tabela13[[#This Row],[DATA INICIO]]),":",MINUTE(Tabela13[[#This Row],[DATA INICIO]]))</f>
        <v>18:20</v>
      </c>
      <c r="P450"/>
    </row>
    <row r="451" spans="1:16" ht="25.5" hidden="1" customHeight="1" x14ac:dyDescent="0.25">
      <c r="A451" s="6" t="s">
        <v>278</v>
      </c>
      <c r="B451" s="33" t="s">
        <v>366</v>
      </c>
      <c r="C451" s="34" t="s">
        <v>270</v>
      </c>
      <c r="D451" s="66" t="s">
        <v>1231</v>
      </c>
      <c r="E451" s="66" t="str">
        <f>CONCATENATE(Tabela13[[#This Row],[TRAMITE_SETOR]],"_Atualiz")</f>
        <v>CLC_Atualiz</v>
      </c>
      <c r="F451" s="35" t="s">
        <v>912</v>
      </c>
      <c r="G451" s="35"/>
      <c r="H451" s="36">
        <v>41353.815972222219</v>
      </c>
      <c r="I451" s="36">
        <v>41355.586805555555</v>
      </c>
      <c r="J451" s="1" t="s">
        <v>322</v>
      </c>
      <c r="K451" s="37">
        <f t="shared" ref="K451:K514" si="14">IF(OR(H451="-",I451="-"),0,I451-H451)</f>
        <v>1.7708333333357587</v>
      </c>
      <c r="L451" s="38">
        <f t="shared" ref="L451:L514" si="15">K451</f>
        <v>1.7708333333357587</v>
      </c>
      <c r="M451" s="166">
        <f>NETWORKDAYS.INTL(DATE(YEAR(H451),MONTH(I451),DAY(H451)),DATE(YEAR(I451),MONTH(I451),DAY(I451)),1,LISTAFERIADOS!$B$2:$B$194)</f>
        <v>3</v>
      </c>
      <c r="N451" s="170" t="str">
        <f>CONCATENATE(HOUR(Tabela13[[#This Row],[DATA INICIO]]),":",MINUTE(Tabela13[[#This Row],[DATA INICIO]]))</f>
        <v>19:35</v>
      </c>
      <c r="P451"/>
    </row>
    <row r="452" spans="1:16" ht="25.5" hidden="1" customHeight="1" x14ac:dyDescent="0.25">
      <c r="A452" s="6" t="s">
        <v>278</v>
      </c>
      <c r="B452" s="33" t="s">
        <v>366</v>
      </c>
      <c r="C452" s="34" t="s">
        <v>270</v>
      </c>
      <c r="D452" s="66" t="s">
        <v>1232</v>
      </c>
      <c r="E452" s="66" t="str">
        <f>CONCATENATE(Tabela13[[#This Row],[TRAMITE_SETOR]],"_Atualiz")</f>
        <v>SC_Atualiz</v>
      </c>
      <c r="F452" s="35" t="s">
        <v>913</v>
      </c>
      <c r="G452" s="35"/>
      <c r="H452" s="36">
        <v>41355.586805555555</v>
      </c>
      <c r="I452" s="36">
        <v>41367.727777777778</v>
      </c>
      <c r="J452" s="1" t="s">
        <v>323</v>
      </c>
      <c r="K452" s="37">
        <f t="shared" si="14"/>
        <v>12.140972222223354</v>
      </c>
      <c r="L452" s="38">
        <f t="shared" si="15"/>
        <v>12.140972222223354</v>
      </c>
      <c r="M452" s="166">
        <f>NETWORKDAYS.INTL(DATE(YEAR(H452),MONTH(I452),DAY(H452)),DATE(YEAR(I452),MONTH(I452),DAY(I452)),1,LISTAFERIADOS!$B$2:$B$194)</f>
        <v>-14</v>
      </c>
      <c r="N452" s="170" t="str">
        <f>CONCATENATE(HOUR(Tabela13[[#This Row],[DATA INICIO]]),":",MINUTE(Tabela13[[#This Row],[DATA INICIO]]))</f>
        <v>14:5</v>
      </c>
      <c r="P452"/>
    </row>
    <row r="453" spans="1:16" ht="25.5" hidden="1" customHeight="1" x14ac:dyDescent="0.25">
      <c r="A453" s="6" t="s">
        <v>278</v>
      </c>
      <c r="B453" s="33" t="s">
        <v>366</v>
      </c>
      <c r="C453" s="34" t="s">
        <v>270</v>
      </c>
      <c r="D453" s="66" t="s">
        <v>1231</v>
      </c>
      <c r="E453" s="66" t="str">
        <f>CONCATENATE(Tabela13[[#This Row],[TRAMITE_SETOR]],"_Atualiz")</f>
        <v>CLC_Atualiz</v>
      </c>
      <c r="F453" s="35" t="s">
        <v>912</v>
      </c>
      <c r="G453" s="35"/>
      <c r="H453" s="36">
        <v>41367.727777777778</v>
      </c>
      <c r="I453" s="36">
        <v>41368.661111111112</v>
      </c>
      <c r="J453" s="1" t="s">
        <v>324</v>
      </c>
      <c r="K453" s="37">
        <f t="shared" si="14"/>
        <v>0.93333333333430346</v>
      </c>
      <c r="L453" s="38">
        <f t="shared" si="15"/>
        <v>0.93333333333430346</v>
      </c>
      <c r="M453" s="166">
        <f>NETWORKDAYS.INTL(DATE(YEAR(H453),MONTH(I453),DAY(H453)),DATE(YEAR(I453),MONTH(I453),DAY(I453)),1,LISTAFERIADOS!$B$2:$B$194)</f>
        <v>2</v>
      </c>
      <c r="N453" s="170" t="str">
        <f>CONCATENATE(HOUR(Tabela13[[#This Row],[DATA INICIO]]),":",MINUTE(Tabela13[[#This Row],[DATA INICIO]]))</f>
        <v>17:28</v>
      </c>
      <c r="P453"/>
    </row>
    <row r="454" spans="1:16" ht="25.5" hidden="1" customHeight="1" x14ac:dyDescent="0.25">
      <c r="A454" s="6" t="s">
        <v>278</v>
      </c>
      <c r="B454" s="33" t="s">
        <v>366</v>
      </c>
      <c r="C454" s="34" t="s">
        <v>270</v>
      </c>
      <c r="D454" s="66" t="s">
        <v>1232</v>
      </c>
      <c r="E454" s="66" t="str">
        <f>CONCATENATE(Tabela13[[#This Row],[TRAMITE_SETOR]],"_Atualiz")</f>
        <v>SC_Atualiz</v>
      </c>
      <c r="F454" s="35" t="s">
        <v>913</v>
      </c>
      <c r="G454" s="35"/>
      <c r="H454" s="36">
        <v>41368.661111111112</v>
      </c>
      <c r="I454" s="36">
        <v>41368.753472222219</v>
      </c>
      <c r="J454" s="1" t="s">
        <v>325</v>
      </c>
      <c r="K454" s="37">
        <f t="shared" si="14"/>
        <v>9.2361111106583849E-2</v>
      </c>
      <c r="L454" s="38">
        <f t="shared" si="15"/>
        <v>9.2361111106583849E-2</v>
      </c>
      <c r="M454" s="166">
        <f>NETWORKDAYS.INTL(DATE(YEAR(H454),MONTH(I454),DAY(H454)),DATE(YEAR(I454),MONTH(I454),DAY(I454)),1,LISTAFERIADOS!$B$2:$B$194)</f>
        <v>1</v>
      </c>
      <c r="N454" s="170" t="str">
        <f>CONCATENATE(HOUR(Tabela13[[#This Row],[DATA INICIO]]),":",MINUTE(Tabela13[[#This Row],[DATA INICIO]]))</f>
        <v>15:52</v>
      </c>
      <c r="P454"/>
    </row>
    <row r="455" spans="1:16" ht="25.5" hidden="1" customHeight="1" x14ac:dyDescent="0.25">
      <c r="A455" s="6" t="s">
        <v>278</v>
      </c>
      <c r="B455" s="33" t="s">
        <v>366</v>
      </c>
      <c r="C455" s="34" t="s">
        <v>270</v>
      </c>
      <c r="D455" s="66" t="s">
        <v>1231</v>
      </c>
      <c r="E455" s="66" t="str">
        <f>CONCATENATE(Tabela13[[#This Row],[TRAMITE_SETOR]],"_Atualiz")</f>
        <v>CLC_Atualiz</v>
      </c>
      <c r="F455" s="35" t="s">
        <v>912</v>
      </c>
      <c r="G455" s="35"/>
      <c r="H455" s="36">
        <v>41368.753472222219</v>
      </c>
      <c r="I455" s="36">
        <v>41368.765972222223</v>
      </c>
      <c r="J455" s="1" t="s">
        <v>326</v>
      </c>
      <c r="K455" s="37">
        <f t="shared" si="14"/>
        <v>1.2500000004365575E-2</v>
      </c>
      <c r="L455" s="38">
        <f t="shared" si="15"/>
        <v>1.2500000004365575E-2</v>
      </c>
      <c r="M455" s="166">
        <f>NETWORKDAYS.INTL(DATE(YEAR(H455),MONTH(I455),DAY(H455)),DATE(YEAR(I455),MONTH(I455),DAY(I455)),1,LISTAFERIADOS!$B$2:$B$194)</f>
        <v>1</v>
      </c>
      <c r="N455" s="170" t="str">
        <f>CONCATENATE(HOUR(Tabela13[[#This Row],[DATA INICIO]]),":",MINUTE(Tabela13[[#This Row],[DATA INICIO]]))</f>
        <v>18:5</v>
      </c>
      <c r="P455"/>
    </row>
    <row r="456" spans="1:16" ht="25.5" hidden="1" customHeight="1" x14ac:dyDescent="0.25">
      <c r="A456" s="6" t="s">
        <v>278</v>
      </c>
      <c r="B456" s="33" t="s">
        <v>366</v>
      </c>
      <c r="C456" s="34" t="s">
        <v>270</v>
      </c>
      <c r="D456" s="66" t="s">
        <v>1228</v>
      </c>
      <c r="E456" s="66" t="str">
        <f>CONCATENATE(Tabela13[[#This Row],[TRAMITE_SETOR]],"_Atualiz")</f>
        <v>SPO_Atualiz</v>
      </c>
      <c r="F456" s="35" t="s">
        <v>909</v>
      </c>
      <c r="G456" s="35"/>
      <c r="H456" s="36">
        <v>41368.765972222223</v>
      </c>
      <c r="I456" s="36">
        <v>41373.740277777775</v>
      </c>
      <c r="J456" s="1" t="s">
        <v>327</v>
      </c>
      <c r="K456" s="37">
        <f t="shared" si="14"/>
        <v>4.9743055555518367</v>
      </c>
      <c r="L456" s="38">
        <f t="shared" si="15"/>
        <v>4.9743055555518367</v>
      </c>
      <c r="M456" s="166">
        <f>NETWORKDAYS.INTL(DATE(YEAR(H456),MONTH(I456),DAY(H456)),DATE(YEAR(I456),MONTH(I456),DAY(I456)),1,LISTAFERIADOS!$B$2:$B$194)</f>
        <v>4</v>
      </c>
      <c r="N456" s="170" t="str">
        <f>CONCATENATE(HOUR(Tabela13[[#This Row],[DATA INICIO]]),":",MINUTE(Tabela13[[#This Row],[DATA INICIO]]))</f>
        <v>18:23</v>
      </c>
      <c r="P456"/>
    </row>
    <row r="457" spans="1:16" ht="25.5" hidden="1" customHeight="1" x14ac:dyDescent="0.25">
      <c r="A457" s="6" t="s">
        <v>278</v>
      </c>
      <c r="B457" s="33" t="s">
        <v>366</v>
      </c>
      <c r="C457" s="34" t="s">
        <v>270</v>
      </c>
      <c r="D457" s="66" t="s">
        <v>1237</v>
      </c>
      <c r="E457" s="66" t="str">
        <f>CONCATENATE(Tabela13[[#This Row],[TRAMITE_SETOR]],"_Atualiz")</f>
        <v>SAEO_Atualiz</v>
      </c>
      <c r="F457" s="35" t="s">
        <v>918</v>
      </c>
      <c r="G457" s="35"/>
      <c r="H457" s="36">
        <v>41373.740277777775</v>
      </c>
      <c r="I457" s="36">
        <v>41374.515972222223</v>
      </c>
      <c r="J457" s="1" t="s">
        <v>26</v>
      </c>
      <c r="K457" s="37">
        <f t="shared" si="14"/>
        <v>0.77569444444816327</v>
      </c>
      <c r="L457" s="38">
        <f t="shared" si="15"/>
        <v>0.77569444444816327</v>
      </c>
      <c r="M457" s="166">
        <f>NETWORKDAYS.INTL(DATE(YEAR(H457),MONTH(I457),DAY(H457)),DATE(YEAR(I457),MONTH(I457),DAY(I457)),1,LISTAFERIADOS!$B$2:$B$194)</f>
        <v>2</v>
      </c>
      <c r="N457" s="170" t="str">
        <f>CONCATENATE(HOUR(Tabela13[[#This Row],[DATA INICIO]]),":",MINUTE(Tabela13[[#This Row],[DATA INICIO]]))</f>
        <v>17:46</v>
      </c>
      <c r="P457"/>
    </row>
    <row r="458" spans="1:16" ht="25.5" hidden="1" customHeight="1" x14ac:dyDescent="0.25">
      <c r="A458" s="6" t="s">
        <v>278</v>
      </c>
      <c r="B458" s="33" t="s">
        <v>366</v>
      </c>
      <c r="C458" s="34" t="s">
        <v>270</v>
      </c>
      <c r="D458" s="66" t="s">
        <v>1228</v>
      </c>
      <c r="E458" s="66" t="str">
        <f>CONCATENATE(Tabela13[[#This Row],[TRAMITE_SETOR]],"_Atualiz")</f>
        <v>SPO_Atualiz</v>
      </c>
      <c r="F458" s="35" t="s">
        <v>909</v>
      </c>
      <c r="G458" s="35"/>
      <c r="H458" s="36">
        <v>41374.515972222223</v>
      </c>
      <c r="I458" s="36">
        <v>41374.827777777777</v>
      </c>
      <c r="J458" s="1" t="s">
        <v>60</v>
      </c>
      <c r="K458" s="37">
        <f t="shared" si="14"/>
        <v>0.31180555555329192</v>
      </c>
      <c r="L458" s="38">
        <f t="shared" si="15"/>
        <v>0.31180555555329192</v>
      </c>
      <c r="M458" s="166">
        <f>NETWORKDAYS.INTL(DATE(YEAR(H458),MONTH(I458),DAY(H458)),DATE(YEAR(I458),MONTH(I458),DAY(I458)),1,LISTAFERIADOS!$B$2:$B$194)</f>
        <v>1</v>
      </c>
      <c r="N458" s="170" t="str">
        <f>CONCATENATE(HOUR(Tabela13[[#This Row],[DATA INICIO]]),":",MINUTE(Tabela13[[#This Row],[DATA INICIO]]))</f>
        <v>12:23</v>
      </c>
      <c r="P458"/>
    </row>
    <row r="459" spans="1:16" ht="25.5" hidden="1" customHeight="1" x14ac:dyDescent="0.25">
      <c r="A459" s="6" t="s">
        <v>278</v>
      </c>
      <c r="B459" s="33" t="s">
        <v>366</v>
      </c>
      <c r="C459" s="34" t="s">
        <v>270</v>
      </c>
      <c r="D459" s="66" t="s">
        <v>1229</v>
      </c>
      <c r="E459" s="66" t="str">
        <f>CONCATENATE(Tabela13[[#This Row],[TRAMITE_SETOR]],"_Atualiz")</f>
        <v>CO_Atualiz</v>
      </c>
      <c r="F459" s="35" t="s">
        <v>910</v>
      </c>
      <c r="G459" s="35"/>
      <c r="H459" s="36">
        <v>41374.827777777777</v>
      </c>
      <c r="I459" s="36">
        <v>41375.53125</v>
      </c>
      <c r="J459" s="1" t="s">
        <v>328</v>
      </c>
      <c r="K459" s="37">
        <f t="shared" si="14"/>
        <v>0.70347222222335404</v>
      </c>
      <c r="L459" s="38">
        <f t="shared" si="15"/>
        <v>0.70347222222335404</v>
      </c>
      <c r="M459" s="166">
        <f>NETWORKDAYS.INTL(DATE(YEAR(H459),MONTH(I459),DAY(H459)),DATE(YEAR(I459),MONTH(I459),DAY(I459)),1,LISTAFERIADOS!$B$2:$B$194)</f>
        <v>2</v>
      </c>
      <c r="N459" s="170" t="str">
        <f>CONCATENATE(HOUR(Tabela13[[#This Row],[DATA INICIO]]),":",MINUTE(Tabela13[[#This Row],[DATA INICIO]]))</f>
        <v>19:52</v>
      </c>
      <c r="P459"/>
    </row>
    <row r="460" spans="1:16" ht="25.5" hidden="1" customHeight="1" x14ac:dyDescent="0.25">
      <c r="A460" s="6" t="s">
        <v>278</v>
      </c>
      <c r="B460" s="33" t="s">
        <v>366</v>
      </c>
      <c r="C460" s="34" t="s">
        <v>270</v>
      </c>
      <c r="D460" s="66" t="s">
        <v>1230</v>
      </c>
      <c r="E460" s="66" t="str">
        <f>CONCATENATE(Tabela13[[#This Row],[TRAMITE_SETOR]],"_Atualiz")</f>
        <v>SECOFC_Atualiz</v>
      </c>
      <c r="F460" s="35" t="s">
        <v>911</v>
      </c>
      <c r="G460" s="35"/>
      <c r="H460" s="36">
        <v>41375.53125</v>
      </c>
      <c r="I460" s="36">
        <v>41376.604166666664</v>
      </c>
      <c r="J460" s="1" t="s">
        <v>329</v>
      </c>
      <c r="K460" s="37">
        <f t="shared" si="14"/>
        <v>1.0729166666642413</v>
      </c>
      <c r="L460" s="38">
        <f t="shared" si="15"/>
        <v>1.0729166666642413</v>
      </c>
      <c r="M460" s="166">
        <f>NETWORKDAYS.INTL(DATE(YEAR(H460),MONTH(I460),DAY(H460)),DATE(YEAR(I460),MONTH(I460),DAY(I460)),1,LISTAFERIADOS!$B$2:$B$194)</f>
        <v>2</v>
      </c>
      <c r="N460" s="170" t="str">
        <f>CONCATENATE(HOUR(Tabela13[[#This Row],[DATA INICIO]]),":",MINUTE(Tabela13[[#This Row],[DATA INICIO]]))</f>
        <v>12:45</v>
      </c>
      <c r="P460"/>
    </row>
    <row r="461" spans="1:16" ht="25.5" hidden="1" customHeight="1" x14ac:dyDescent="0.25">
      <c r="A461" s="6" t="s">
        <v>278</v>
      </c>
      <c r="B461" s="33" t="s">
        <v>366</v>
      </c>
      <c r="C461" s="34" t="s">
        <v>270</v>
      </c>
      <c r="D461" s="66" t="s">
        <v>1227</v>
      </c>
      <c r="E461" s="66" t="str">
        <f>CONCATENATE(Tabela13[[#This Row],[TRAMITE_SETOR]],"_Atualiz")</f>
        <v>SECADM_Atualiz</v>
      </c>
      <c r="F461" s="35" t="s">
        <v>908</v>
      </c>
      <c r="G461" s="35"/>
      <c r="H461" s="36">
        <v>41376.604166666664</v>
      </c>
      <c r="I461" s="36">
        <v>41376.838888888888</v>
      </c>
      <c r="J461" s="1" t="s">
        <v>12</v>
      </c>
      <c r="K461" s="37">
        <f t="shared" si="14"/>
        <v>0.23472222222335404</v>
      </c>
      <c r="L461" s="38">
        <f t="shared" si="15"/>
        <v>0.23472222222335404</v>
      </c>
      <c r="M461" s="166">
        <f>NETWORKDAYS.INTL(DATE(YEAR(H461),MONTH(I461),DAY(H461)),DATE(YEAR(I461),MONTH(I461),DAY(I461)),1,LISTAFERIADOS!$B$2:$B$194)</f>
        <v>1</v>
      </c>
      <c r="N461" s="170" t="str">
        <f>CONCATENATE(HOUR(Tabela13[[#This Row],[DATA INICIO]]),":",MINUTE(Tabela13[[#This Row],[DATA INICIO]]))</f>
        <v>14:30</v>
      </c>
      <c r="P461"/>
    </row>
    <row r="462" spans="1:16" ht="25.5" customHeight="1" x14ac:dyDescent="0.25">
      <c r="A462" s="6" t="s">
        <v>278</v>
      </c>
      <c r="B462" s="33" t="s">
        <v>366</v>
      </c>
      <c r="C462" s="34" t="s">
        <v>270</v>
      </c>
      <c r="D462" s="66" t="s">
        <v>1226</v>
      </c>
      <c r="E462" s="66" t="str">
        <f>CONCATENATE(Tabela13[[#This Row],[TRAMITE_SETOR]],"_Atualiz")</f>
        <v>CIP_Atualiz</v>
      </c>
      <c r="F462" s="35" t="s">
        <v>885</v>
      </c>
      <c r="G462" s="90" t="s">
        <v>1127</v>
      </c>
      <c r="H462" s="36">
        <v>41376.838888888888</v>
      </c>
      <c r="I462" s="36">
        <v>41379.577777777777</v>
      </c>
      <c r="J462" s="1" t="s">
        <v>330</v>
      </c>
      <c r="K462" s="37">
        <f t="shared" si="14"/>
        <v>2.7388888888890506</v>
      </c>
      <c r="L462" s="38">
        <f t="shared" si="15"/>
        <v>2.7388888888890506</v>
      </c>
      <c r="M462" s="166">
        <f>NETWORKDAYS.INTL(DATE(YEAR(H462),MONTH(I462),DAY(H462)),DATE(YEAR(I462),MONTH(I462),DAY(I462)),1,LISTAFERIADOS!$B$2:$B$194)</f>
        <v>2</v>
      </c>
      <c r="N462" s="170" t="str">
        <f>CONCATENATE(HOUR(Tabela13[[#This Row],[DATA INICIO]]),":",MINUTE(Tabela13[[#This Row],[DATA INICIO]]))</f>
        <v>20:8</v>
      </c>
      <c r="P462"/>
    </row>
    <row r="463" spans="1:16" ht="25.5" hidden="1" customHeight="1" x14ac:dyDescent="0.25">
      <c r="A463" s="6" t="s">
        <v>278</v>
      </c>
      <c r="B463" s="33" t="s">
        <v>366</v>
      </c>
      <c r="C463" s="34" t="s">
        <v>270</v>
      </c>
      <c r="D463" s="66" t="s">
        <v>1227</v>
      </c>
      <c r="E463" s="66" t="str">
        <f>CONCATENATE(Tabela13[[#This Row],[TRAMITE_SETOR]],"_Atualiz")</f>
        <v>SECADM_Atualiz</v>
      </c>
      <c r="F463" s="35" t="s">
        <v>908</v>
      </c>
      <c r="G463" s="35"/>
      <c r="H463" s="36">
        <v>41379.577777777777</v>
      </c>
      <c r="I463" s="36">
        <v>41381.742361111108</v>
      </c>
      <c r="J463" s="1" t="s">
        <v>331</v>
      </c>
      <c r="K463" s="37">
        <f t="shared" si="14"/>
        <v>2.1645833333313931</v>
      </c>
      <c r="L463" s="38">
        <f t="shared" si="15"/>
        <v>2.1645833333313931</v>
      </c>
      <c r="M463" s="166">
        <f>NETWORKDAYS.INTL(DATE(YEAR(H463),MONTH(I463),DAY(H463)),DATE(YEAR(I463),MONTH(I463),DAY(I463)),1,LISTAFERIADOS!$B$2:$B$194)</f>
        <v>3</v>
      </c>
      <c r="N463" s="170" t="str">
        <f>CONCATENATE(HOUR(Tabela13[[#This Row],[DATA INICIO]]),":",MINUTE(Tabela13[[#This Row],[DATA INICIO]]))</f>
        <v>13:52</v>
      </c>
      <c r="P463"/>
    </row>
    <row r="464" spans="1:16" ht="25.5" hidden="1" customHeight="1" x14ac:dyDescent="0.25">
      <c r="A464" s="6" t="s">
        <v>278</v>
      </c>
      <c r="B464" s="33" t="s">
        <v>366</v>
      </c>
      <c r="C464" s="34" t="s">
        <v>270</v>
      </c>
      <c r="D464" s="66" t="s">
        <v>1230</v>
      </c>
      <c r="E464" s="66" t="str">
        <f>CONCATENATE(Tabela13[[#This Row],[TRAMITE_SETOR]],"_Atualiz")</f>
        <v>SECOFC_Atualiz</v>
      </c>
      <c r="F464" s="35" t="s">
        <v>911</v>
      </c>
      <c r="G464" s="35"/>
      <c r="H464" s="36">
        <v>41381.742361111108</v>
      </c>
      <c r="I464" s="36">
        <v>41382.51666666667</v>
      </c>
      <c r="J464" s="1" t="s">
        <v>332</v>
      </c>
      <c r="K464" s="37">
        <f t="shared" si="14"/>
        <v>0.77430555556202307</v>
      </c>
      <c r="L464" s="38">
        <f t="shared" si="15"/>
        <v>0.77430555556202307</v>
      </c>
      <c r="M464" s="166">
        <f>NETWORKDAYS.INTL(DATE(YEAR(H464),MONTH(I464),DAY(H464)),DATE(YEAR(I464),MONTH(I464),DAY(I464)),1,LISTAFERIADOS!$B$2:$B$194)</f>
        <v>2</v>
      </c>
      <c r="N464" s="170" t="str">
        <f>CONCATENATE(HOUR(Tabela13[[#This Row],[DATA INICIO]]),":",MINUTE(Tabela13[[#This Row],[DATA INICIO]]))</f>
        <v>17:49</v>
      </c>
      <c r="P464"/>
    </row>
    <row r="465" spans="1:16" ht="25.5" hidden="1" customHeight="1" x14ac:dyDescent="0.25">
      <c r="A465" s="6" t="s">
        <v>278</v>
      </c>
      <c r="B465" s="33" t="s">
        <v>366</v>
      </c>
      <c r="C465" s="34" t="s">
        <v>270</v>
      </c>
      <c r="D465" s="66" t="s">
        <v>1229</v>
      </c>
      <c r="E465" s="66" t="str">
        <f>CONCATENATE(Tabela13[[#This Row],[TRAMITE_SETOR]],"_Atualiz")</f>
        <v>CO_Atualiz</v>
      </c>
      <c r="F465" s="35" t="s">
        <v>910</v>
      </c>
      <c r="G465" s="35"/>
      <c r="H465" s="36">
        <v>41382.51666666667</v>
      </c>
      <c r="I465" s="36">
        <v>41382.693749999999</v>
      </c>
      <c r="J465" s="1" t="s">
        <v>333</v>
      </c>
      <c r="K465" s="37">
        <f t="shared" si="14"/>
        <v>0.17708333332848269</v>
      </c>
      <c r="L465" s="38">
        <f t="shared" si="15"/>
        <v>0.17708333332848269</v>
      </c>
      <c r="M465" s="166">
        <f>NETWORKDAYS.INTL(DATE(YEAR(H465),MONTH(I465),DAY(H465)),DATE(YEAR(I465),MONTH(I465),DAY(I465)),1,LISTAFERIADOS!$B$2:$B$194)</f>
        <v>1</v>
      </c>
      <c r="N465" s="170" t="str">
        <f>CONCATENATE(HOUR(Tabela13[[#This Row],[DATA INICIO]]),":",MINUTE(Tabela13[[#This Row],[DATA INICIO]]))</f>
        <v>12:24</v>
      </c>
      <c r="P465"/>
    </row>
    <row r="466" spans="1:16" ht="25.5" hidden="1" customHeight="1" x14ac:dyDescent="0.25">
      <c r="A466" s="6" t="s">
        <v>278</v>
      </c>
      <c r="B466" s="33" t="s">
        <v>366</v>
      </c>
      <c r="C466" s="34" t="s">
        <v>270</v>
      </c>
      <c r="D466" s="66" t="s">
        <v>1228</v>
      </c>
      <c r="E466" s="66" t="str">
        <f>CONCATENATE(Tabela13[[#This Row],[TRAMITE_SETOR]],"_Atualiz")</f>
        <v>SPO_Atualiz</v>
      </c>
      <c r="F466" s="35" t="s">
        <v>909</v>
      </c>
      <c r="G466" s="35"/>
      <c r="H466" s="36">
        <v>41382.693749999999</v>
      </c>
      <c r="I466" s="36">
        <v>41383.613888888889</v>
      </c>
      <c r="J466" s="1" t="s">
        <v>26</v>
      </c>
      <c r="K466" s="37">
        <f t="shared" si="14"/>
        <v>0.92013888889050577</v>
      </c>
      <c r="L466" s="38">
        <f t="shared" si="15"/>
        <v>0.92013888889050577</v>
      </c>
      <c r="M466" s="166">
        <f>NETWORKDAYS.INTL(DATE(YEAR(H466),MONTH(I466),DAY(H466)),DATE(YEAR(I466),MONTH(I466),DAY(I466)),1,LISTAFERIADOS!$B$2:$B$194)</f>
        <v>2</v>
      </c>
      <c r="N466" s="170" t="str">
        <f>CONCATENATE(HOUR(Tabela13[[#This Row],[DATA INICIO]]),":",MINUTE(Tabela13[[#This Row],[DATA INICIO]]))</f>
        <v>16:39</v>
      </c>
      <c r="P466"/>
    </row>
    <row r="467" spans="1:16" ht="25.5" customHeight="1" x14ac:dyDescent="0.25">
      <c r="A467" s="6" t="s">
        <v>278</v>
      </c>
      <c r="B467" s="33" t="s">
        <v>366</v>
      </c>
      <c r="C467" s="34" t="s">
        <v>270</v>
      </c>
      <c r="D467" s="66" t="s">
        <v>1226</v>
      </c>
      <c r="E467" s="66" t="str">
        <f>CONCATENATE(Tabela13[[#This Row],[TRAMITE_SETOR]],"_Atualiz")</f>
        <v>CIP_Atualiz</v>
      </c>
      <c r="F467" s="35" t="s">
        <v>885</v>
      </c>
      <c r="G467" s="90" t="s">
        <v>1127</v>
      </c>
      <c r="H467" s="36">
        <v>41383.613888888889</v>
      </c>
      <c r="I467" s="36">
        <v>41383.665277777778</v>
      </c>
      <c r="J467" s="1" t="s">
        <v>334</v>
      </c>
      <c r="K467" s="37">
        <f t="shared" si="14"/>
        <v>5.1388888889050577E-2</v>
      </c>
      <c r="L467" s="38">
        <f t="shared" si="15"/>
        <v>5.1388888889050577E-2</v>
      </c>
      <c r="M467" s="166">
        <f>NETWORKDAYS.INTL(DATE(YEAR(H467),MONTH(I467),DAY(H467)),DATE(YEAR(I467),MONTH(I467),DAY(I467)),1,LISTAFERIADOS!$B$2:$B$194)</f>
        <v>1</v>
      </c>
      <c r="N467" s="170" t="str">
        <f>CONCATENATE(HOUR(Tabela13[[#This Row],[DATA INICIO]]),":",MINUTE(Tabela13[[#This Row],[DATA INICIO]]))</f>
        <v>14:44</v>
      </c>
      <c r="P467"/>
    </row>
    <row r="468" spans="1:16" ht="25.5" hidden="1" customHeight="1" x14ac:dyDescent="0.25">
      <c r="A468" s="6" t="s">
        <v>278</v>
      </c>
      <c r="B468" s="33" t="s">
        <v>366</v>
      </c>
      <c r="C468" s="34" t="s">
        <v>270</v>
      </c>
      <c r="D468" s="66" t="s">
        <v>1231</v>
      </c>
      <c r="E468" s="66" t="str">
        <f>CONCATENATE(Tabela13[[#This Row],[TRAMITE_SETOR]],"_Atualiz")</f>
        <v>CLC_Atualiz</v>
      </c>
      <c r="F468" s="35" t="s">
        <v>912</v>
      </c>
      <c r="G468" s="35"/>
      <c r="H468" s="36">
        <v>41383.665277777778</v>
      </c>
      <c r="I468" s="36">
        <v>41386.570138888892</v>
      </c>
      <c r="J468" s="1" t="s">
        <v>335</v>
      </c>
      <c r="K468" s="37">
        <f t="shared" si="14"/>
        <v>2.9048611111138598</v>
      </c>
      <c r="L468" s="38">
        <f t="shared" si="15"/>
        <v>2.9048611111138598</v>
      </c>
      <c r="M468" s="166">
        <f>NETWORKDAYS.INTL(DATE(YEAR(H468),MONTH(I468),DAY(H468)),DATE(YEAR(I468),MONTH(I468),DAY(I468)),1,LISTAFERIADOS!$B$2:$B$194)</f>
        <v>2</v>
      </c>
      <c r="N468" s="170" t="str">
        <f>CONCATENATE(HOUR(Tabela13[[#This Row],[DATA INICIO]]),":",MINUTE(Tabela13[[#This Row],[DATA INICIO]]))</f>
        <v>15:58</v>
      </c>
      <c r="P468"/>
    </row>
    <row r="469" spans="1:16" ht="25.5" hidden="1" customHeight="1" x14ac:dyDescent="0.25">
      <c r="A469" s="6" t="s">
        <v>278</v>
      </c>
      <c r="B469" s="33" t="s">
        <v>366</v>
      </c>
      <c r="C469" s="34" t="s">
        <v>270</v>
      </c>
      <c r="D469" s="66" t="s">
        <v>1232</v>
      </c>
      <c r="E469" s="66" t="str">
        <f>CONCATENATE(Tabela13[[#This Row],[TRAMITE_SETOR]],"_Atualiz")</f>
        <v>SC_Atualiz</v>
      </c>
      <c r="F469" s="35" t="s">
        <v>913</v>
      </c>
      <c r="G469" s="35"/>
      <c r="H469" s="36">
        <v>41386.570138888892</v>
      </c>
      <c r="I469" s="36">
        <v>41386.689583333333</v>
      </c>
      <c r="J469" s="1" t="s">
        <v>336</v>
      </c>
      <c r="K469" s="37">
        <f t="shared" si="14"/>
        <v>0.11944444444088731</v>
      </c>
      <c r="L469" s="38">
        <f t="shared" si="15"/>
        <v>0.11944444444088731</v>
      </c>
      <c r="M469" s="166">
        <f>NETWORKDAYS.INTL(DATE(YEAR(H469),MONTH(I469),DAY(H469)),DATE(YEAR(I469),MONTH(I469),DAY(I469)),1,LISTAFERIADOS!$B$2:$B$194)</f>
        <v>1</v>
      </c>
      <c r="N469" s="170" t="str">
        <f>CONCATENATE(HOUR(Tabela13[[#This Row],[DATA INICIO]]),":",MINUTE(Tabela13[[#This Row],[DATA INICIO]]))</f>
        <v>13:41</v>
      </c>
      <c r="P469"/>
    </row>
    <row r="470" spans="1:16" ht="25.5" hidden="1" customHeight="1" x14ac:dyDescent="0.25">
      <c r="A470" s="6" t="s">
        <v>278</v>
      </c>
      <c r="B470" s="33" t="s">
        <v>366</v>
      </c>
      <c r="C470" s="34" t="s">
        <v>270</v>
      </c>
      <c r="D470" s="66" t="s">
        <v>1231</v>
      </c>
      <c r="E470" s="66" t="str">
        <f>CONCATENATE(Tabela13[[#This Row],[TRAMITE_SETOR]],"_Atualiz")</f>
        <v>CLC_Atualiz</v>
      </c>
      <c r="F470" s="35" t="s">
        <v>912</v>
      </c>
      <c r="G470" s="35"/>
      <c r="H470" s="36">
        <v>41386.689583333333</v>
      </c>
      <c r="I470" s="36">
        <v>41386.751388888886</v>
      </c>
      <c r="J470" s="1" t="s">
        <v>337</v>
      </c>
      <c r="K470" s="37">
        <f t="shared" si="14"/>
        <v>6.1805555553291924E-2</v>
      </c>
      <c r="L470" s="38">
        <f t="shared" si="15"/>
        <v>6.1805555553291924E-2</v>
      </c>
      <c r="M470" s="166">
        <f>NETWORKDAYS.INTL(DATE(YEAR(H470),MONTH(I470),DAY(H470)),DATE(YEAR(I470),MONTH(I470),DAY(I470)),1,LISTAFERIADOS!$B$2:$B$194)</f>
        <v>1</v>
      </c>
      <c r="N470" s="170" t="str">
        <f>CONCATENATE(HOUR(Tabela13[[#This Row],[DATA INICIO]]),":",MINUTE(Tabela13[[#This Row],[DATA INICIO]]))</f>
        <v>16:33</v>
      </c>
      <c r="P470"/>
    </row>
    <row r="471" spans="1:16" ht="25.5" hidden="1" customHeight="1" x14ac:dyDescent="0.25">
      <c r="A471" s="6" t="s">
        <v>278</v>
      </c>
      <c r="B471" s="33" t="s">
        <v>366</v>
      </c>
      <c r="C471" s="34" t="s">
        <v>270</v>
      </c>
      <c r="D471" s="66" t="s">
        <v>1252</v>
      </c>
      <c r="E471" s="66" t="str">
        <f>CONCATENATE(Tabela13[[#This Row],[TRAMITE_SETOR]],"_Atualiz")</f>
        <v>SLIC_Atualiz</v>
      </c>
      <c r="F471" s="35" t="s">
        <v>928</v>
      </c>
      <c r="G471" s="35"/>
      <c r="H471" s="36">
        <v>41386.751388888886</v>
      </c>
      <c r="I471" s="36">
        <v>41388.566666666666</v>
      </c>
      <c r="J471" s="1" t="s">
        <v>288</v>
      </c>
      <c r="K471" s="37">
        <f t="shared" si="14"/>
        <v>1.8152777777795563</v>
      </c>
      <c r="L471" s="38">
        <f t="shared" si="15"/>
        <v>1.8152777777795563</v>
      </c>
      <c r="M471" s="166">
        <f>NETWORKDAYS.INTL(DATE(YEAR(H471),MONTH(I471),DAY(H471)),DATE(YEAR(I471),MONTH(I471),DAY(I471)),1,LISTAFERIADOS!$B$2:$B$194)</f>
        <v>3</v>
      </c>
      <c r="N471" s="170" t="str">
        <f>CONCATENATE(HOUR(Tabela13[[#This Row],[DATA INICIO]]),":",MINUTE(Tabela13[[#This Row],[DATA INICIO]]))</f>
        <v>18:2</v>
      </c>
      <c r="P471"/>
    </row>
    <row r="472" spans="1:16" ht="25.5" hidden="1" customHeight="1" x14ac:dyDescent="0.25">
      <c r="A472" s="6" t="s">
        <v>278</v>
      </c>
      <c r="B472" s="33" t="s">
        <v>366</v>
      </c>
      <c r="C472" s="34" t="s">
        <v>270</v>
      </c>
      <c r="D472" s="66" t="s">
        <v>1232</v>
      </c>
      <c r="E472" s="66" t="str">
        <f>CONCATENATE(Tabela13[[#This Row],[TRAMITE_SETOR]],"_Atualiz")</f>
        <v>SC_Atualiz</v>
      </c>
      <c r="F472" s="35" t="s">
        <v>913</v>
      </c>
      <c r="G472" s="35"/>
      <c r="H472" s="36">
        <v>41388.566666666666</v>
      </c>
      <c r="I472" s="36">
        <v>41388.587500000001</v>
      </c>
      <c r="J472" s="1" t="s">
        <v>60</v>
      </c>
      <c r="K472" s="37">
        <f t="shared" si="14"/>
        <v>2.0833333335758653E-2</v>
      </c>
      <c r="L472" s="38">
        <f t="shared" si="15"/>
        <v>2.0833333335758653E-2</v>
      </c>
      <c r="M472" s="166">
        <f>NETWORKDAYS.INTL(DATE(YEAR(H472),MONTH(I472),DAY(H472)),DATE(YEAR(I472),MONTH(I472),DAY(I472)),1,LISTAFERIADOS!$B$2:$B$194)</f>
        <v>1</v>
      </c>
      <c r="N472" s="170" t="str">
        <f>CONCATENATE(HOUR(Tabela13[[#This Row],[DATA INICIO]]),":",MINUTE(Tabela13[[#This Row],[DATA INICIO]]))</f>
        <v>13:36</v>
      </c>
      <c r="P472"/>
    </row>
    <row r="473" spans="1:16" ht="25.5" hidden="1" customHeight="1" x14ac:dyDescent="0.25">
      <c r="A473" s="6" t="s">
        <v>278</v>
      </c>
      <c r="B473" s="33" t="s">
        <v>366</v>
      </c>
      <c r="C473" s="34" t="s">
        <v>270</v>
      </c>
      <c r="D473" s="66" t="s">
        <v>1231</v>
      </c>
      <c r="E473" s="66" t="str">
        <f>CONCATENATE(Tabela13[[#This Row],[TRAMITE_SETOR]],"_Atualiz")</f>
        <v>CLC_Atualiz</v>
      </c>
      <c r="F473" s="35" t="s">
        <v>912</v>
      </c>
      <c r="G473" s="35"/>
      <c r="H473" s="36">
        <v>41388.587500000001</v>
      </c>
      <c r="I473" s="36">
        <v>41388.594444444447</v>
      </c>
      <c r="J473" s="1" t="s">
        <v>338</v>
      </c>
      <c r="K473" s="37">
        <f t="shared" si="14"/>
        <v>6.9444444452528842E-3</v>
      </c>
      <c r="L473" s="38">
        <f t="shared" si="15"/>
        <v>6.9444444452528842E-3</v>
      </c>
      <c r="M473" s="166">
        <f>NETWORKDAYS.INTL(DATE(YEAR(H473),MONTH(I473),DAY(H473)),DATE(YEAR(I473),MONTH(I473),DAY(I473)),1,LISTAFERIADOS!$B$2:$B$194)</f>
        <v>1</v>
      </c>
      <c r="N473" s="170" t="str">
        <f>CONCATENATE(HOUR(Tabela13[[#This Row],[DATA INICIO]]),":",MINUTE(Tabela13[[#This Row],[DATA INICIO]]))</f>
        <v>14:6</v>
      </c>
      <c r="P473"/>
    </row>
    <row r="474" spans="1:16" ht="25.5" hidden="1" customHeight="1" x14ac:dyDescent="0.25">
      <c r="A474" s="6" t="s">
        <v>278</v>
      </c>
      <c r="B474" s="33" t="s">
        <v>366</v>
      </c>
      <c r="C474" s="34" t="s">
        <v>270</v>
      </c>
      <c r="D474" s="66" t="s">
        <v>1228</v>
      </c>
      <c r="E474" s="66" t="str">
        <f>CONCATENATE(Tabela13[[#This Row],[TRAMITE_SETOR]],"_Atualiz")</f>
        <v>SPO_Atualiz</v>
      </c>
      <c r="F474" s="35" t="s">
        <v>909</v>
      </c>
      <c r="G474" s="35"/>
      <c r="H474" s="36">
        <v>41388.594444444447</v>
      </c>
      <c r="I474" s="36">
        <v>41394.71597222222</v>
      </c>
      <c r="J474" s="1" t="s">
        <v>339</v>
      </c>
      <c r="K474" s="37">
        <f t="shared" si="14"/>
        <v>6.1215277777737356</v>
      </c>
      <c r="L474" s="38">
        <f t="shared" si="15"/>
        <v>6.1215277777737356</v>
      </c>
      <c r="M474" s="166">
        <f>NETWORKDAYS.INTL(DATE(YEAR(H474),MONTH(I474),DAY(H474)),DATE(YEAR(I474),MONTH(I474),DAY(I474)),1,LISTAFERIADOS!$B$2:$B$194)</f>
        <v>5</v>
      </c>
      <c r="N474" s="170" t="str">
        <f>CONCATENATE(HOUR(Tabela13[[#This Row],[DATA INICIO]]),":",MINUTE(Tabela13[[#This Row],[DATA INICIO]]))</f>
        <v>14:16</v>
      </c>
      <c r="P474"/>
    </row>
    <row r="475" spans="1:16" ht="25.5" hidden="1" customHeight="1" x14ac:dyDescent="0.25">
      <c r="A475" s="6" t="s">
        <v>278</v>
      </c>
      <c r="B475" s="33" t="s">
        <v>366</v>
      </c>
      <c r="C475" s="34" t="s">
        <v>270</v>
      </c>
      <c r="D475" s="66" t="s">
        <v>1227</v>
      </c>
      <c r="E475" s="66" t="str">
        <f>CONCATENATE(Tabela13[[#This Row],[TRAMITE_SETOR]],"_Atualiz")</f>
        <v>SECADM_Atualiz</v>
      </c>
      <c r="F475" s="35" t="s">
        <v>908</v>
      </c>
      <c r="G475" s="35"/>
      <c r="H475" s="36">
        <v>41394.71597222222</v>
      </c>
      <c r="I475" s="36">
        <v>41394.770138888889</v>
      </c>
      <c r="J475" s="1" t="s">
        <v>340</v>
      </c>
      <c r="K475" s="37">
        <f t="shared" si="14"/>
        <v>5.4166666668606922E-2</v>
      </c>
      <c r="L475" s="38">
        <f t="shared" si="15"/>
        <v>5.4166666668606922E-2</v>
      </c>
      <c r="M475" s="166">
        <f>NETWORKDAYS.INTL(DATE(YEAR(H475),MONTH(I475),DAY(H475)),DATE(YEAR(I475),MONTH(I475),DAY(I475)),1,LISTAFERIADOS!$B$2:$B$194)</f>
        <v>1</v>
      </c>
      <c r="N475" s="170" t="str">
        <f>CONCATENATE(HOUR(Tabela13[[#This Row],[DATA INICIO]]),":",MINUTE(Tabela13[[#This Row],[DATA INICIO]]))</f>
        <v>17:11</v>
      </c>
      <c r="P475"/>
    </row>
    <row r="476" spans="1:16" ht="25.5" customHeight="1" x14ac:dyDescent="0.25">
      <c r="A476" s="6" t="s">
        <v>278</v>
      </c>
      <c r="B476" s="33" t="s">
        <v>366</v>
      </c>
      <c r="C476" s="34" t="s">
        <v>270</v>
      </c>
      <c r="D476" s="66" t="s">
        <v>1226</v>
      </c>
      <c r="E476" s="66" t="str">
        <f>CONCATENATE(Tabela13[[#This Row],[TRAMITE_SETOR]],"_Atualiz")</f>
        <v>CIP_Atualiz</v>
      </c>
      <c r="F476" s="35" t="s">
        <v>885</v>
      </c>
      <c r="G476" s="90" t="s">
        <v>1127</v>
      </c>
      <c r="H476" s="36">
        <v>41394.770138888889</v>
      </c>
      <c r="I476" s="36">
        <v>41396.517361111109</v>
      </c>
      <c r="J476" s="1" t="s">
        <v>341</v>
      </c>
      <c r="K476" s="37">
        <f t="shared" si="14"/>
        <v>1.7472222222204437</v>
      </c>
      <c r="L476" s="38">
        <f t="shared" si="15"/>
        <v>1.7472222222204437</v>
      </c>
      <c r="M476" s="166">
        <f>NETWORKDAYS.INTL(DATE(YEAR(H476),MONTH(I476),DAY(H476)),DATE(YEAR(I476),MONTH(I476),DAY(I476)),1,LISTAFERIADOS!$B$2:$B$194)</f>
        <v>-20</v>
      </c>
      <c r="N476" s="170" t="str">
        <f>CONCATENATE(HOUR(Tabela13[[#This Row],[DATA INICIO]]),":",MINUTE(Tabela13[[#This Row],[DATA INICIO]]))</f>
        <v>18:29</v>
      </c>
      <c r="P476"/>
    </row>
    <row r="477" spans="1:16" ht="25.5" hidden="1" customHeight="1" x14ac:dyDescent="0.25">
      <c r="A477" s="6" t="s">
        <v>278</v>
      </c>
      <c r="B477" s="33" t="s">
        <v>366</v>
      </c>
      <c r="C477" s="34" t="s">
        <v>270</v>
      </c>
      <c r="D477" s="66" t="s">
        <v>1232</v>
      </c>
      <c r="E477" s="66" t="str">
        <f>CONCATENATE(Tabela13[[#This Row],[TRAMITE_SETOR]],"_Atualiz")</f>
        <v>SC_Atualiz</v>
      </c>
      <c r="F477" s="35" t="s">
        <v>913</v>
      </c>
      <c r="G477" s="35"/>
      <c r="H477" s="36">
        <v>41396.517361111109</v>
      </c>
      <c r="I477" s="36">
        <v>41396.747916666667</v>
      </c>
      <c r="J477" s="1" t="s">
        <v>342</v>
      </c>
      <c r="K477" s="37">
        <f t="shared" si="14"/>
        <v>0.2305555555576575</v>
      </c>
      <c r="L477" s="38">
        <f t="shared" si="15"/>
        <v>0.2305555555576575</v>
      </c>
      <c r="M477" s="166">
        <f>NETWORKDAYS.INTL(DATE(YEAR(H477),MONTH(I477),DAY(H477)),DATE(YEAR(I477),MONTH(I477),DAY(I477)),1,LISTAFERIADOS!$B$2:$B$194)</f>
        <v>1</v>
      </c>
      <c r="N477" s="170" t="str">
        <f>CONCATENATE(HOUR(Tabela13[[#This Row],[DATA INICIO]]),":",MINUTE(Tabela13[[#This Row],[DATA INICIO]]))</f>
        <v>12:25</v>
      </c>
      <c r="P477"/>
    </row>
    <row r="478" spans="1:16" ht="25.5" hidden="1" customHeight="1" x14ac:dyDescent="0.25">
      <c r="A478" s="6" t="s">
        <v>278</v>
      </c>
      <c r="B478" s="33" t="s">
        <v>366</v>
      </c>
      <c r="C478" s="34" t="s">
        <v>270</v>
      </c>
      <c r="D478" s="66" t="s">
        <v>1231</v>
      </c>
      <c r="E478" s="66" t="str">
        <f>CONCATENATE(Tabela13[[#This Row],[TRAMITE_SETOR]],"_Atualiz")</f>
        <v>CLC_Atualiz</v>
      </c>
      <c r="F478" s="35" t="s">
        <v>912</v>
      </c>
      <c r="G478" s="35"/>
      <c r="H478" s="36">
        <v>41396.747916666667</v>
      </c>
      <c r="I478" s="36">
        <v>41396.822916666664</v>
      </c>
      <c r="J478" s="1" t="s">
        <v>343</v>
      </c>
      <c r="K478" s="37">
        <f t="shared" si="14"/>
        <v>7.4999999997089617E-2</v>
      </c>
      <c r="L478" s="38">
        <f t="shared" si="15"/>
        <v>7.4999999997089617E-2</v>
      </c>
      <c r="M478" s="166">
        <f>NETWORKDAYS.INTL(DATE(YEAR(H478),MONTH(I478),DAY(H478)),DATE(YEAR(I478),MONTH(I478),DAY(I478)),1,LISTAFERIADOS!$B$2:$B$194)</f>
        <v>1</v>
      </c>
      <c r="N478" s="170" t="str">
        <f>CONCATENATE(HOUR(Tabela13[[#This Row],[DATA INICIO]]),":",MINUTE(Tabela13[[#This Row],[DATA INICIO]]))</f>
        <v>17:57</v>
      </c>
      <c r="P478"/>
    </row>
    <row r="479" spans="1:16" ht="25.5" hidden="1" customHeight="1" x14ac:dyDescent="0.25">
      <c r="A479" s="6" t="s">
        <v>278</v>
      </c>
      <c r="B479" s="33" t="s">
        <v>366</v>
      </c>
      <c r="C479" s="34" t="s">
        <v>270</v>
      </c>
      <c r="D479" s="66" t="s">
        <v>1228</v>
      </c>
      <c r="E479" s="66" t="str">
        <f>CONCATENATE(Tabela13[[#This Row],[TRAMITE_SETOR]],"_Atualiz")</f>
        <v>SPO_Atualiz</v>
      </c>
      <c r="F479" s="35" t="s">
        <v>909</v>
      </c>
      <c r="G479" s="35"/>
      <c r="H479" s="36">
        <v>41396.822916666664</v>
      </c>
      <c r="I479" s="36">
        <v>41401.575694444444</v>
      </c>
      <c r="J479" s="1" t="s">
        <v>284</v>
      </c>
      <c r="K479" s="37">
        <f t="shared" si="14"/>
        <v>4.7527777777795563</v>
      </c>
      <c r="L479" s="38">
        <f t="shared" si="15"/>
        <v>4.7527777777795563</v>
      </c>
      <c r="M479" s="166">
        <f>NETWORKDAYS.INTL(DATE(YEAR(H479),MONTH(I479),DAY(H479)),DATE(YEAR(I479),MONTH(I479),DAY(I479)),1,LISTAFERIADOS!$B$2:$B$194)</f>
        <v>4</v>
      </c>
      <c r="N479" s="170" t="str">
        <f>CONCATENATE(HOUR(Tabela13[[#This Row],[DATA INICIO]]),":",MINUTE(Tabela13[[#This Row],[DATA INICIO]]))</f>
        <v>19:45</v>
      </c>
      <c r="P479"/>
    </row>
    <row r="480" spans="1:16" ht="25.5" hidden="1" customHeight="1" x14ac:dyDescent="0.25">
      <c r="A480" s="6" t="s">
        <v>278</v>
      </c>
      <c r="B480" s="33" t="s">
        <v>366</v>
      </c>
      <c r="C480" s="34" t="s">
        <v>270</v>
      </c>
      <c r="D480" s="66" t="s">
        <v>1229</v>
      </c>
      <c r="E480" s="66" t="str">
        <f>CONCATENATE(Tabela13[[#This Row],[TRAMITE_SETOR]],"_Atualiz")</f>
        <v>CO_Atualiz</v>
      </c>
      <c r="F480" s="35" t="s">
        <v>910</v>
      </c>
      <c r="G480" s="35"/>
      <c r="H480" s="36">
        <v>41401.575694444444</v>
      </c>
      <c r="I480" s="36">
        <v>41401.597916666666</v>
      </c>
      <c r="J480" s="1" t="s">
        <v>27</v>
      </c>
      <c r="K480" s="37">
        <f t="shared" si="14"/>
        <v>2.2222222221898846E-2</v>
      </c>
      <c r="L480" s="38">
        <f t="shared" si="15"/>
        <v>2.2222222221898846E-2</v>
      </c>
      <c r="M480" s="166">
        <f>NETWORKDAYS.INTL(DATE(YEAR(H480),MONTH(I480),DAY(H480)),DATE(YEAR(I480),MONTH(I480),DAY(I480)),1,LISTAFERIADOS!$B$2:$B$194)</f>
        <v>1</v>
      </c>
      <c r="N480" s="170" t="str">
        <f>CONCATENATE(HOUR(Tabela13[[#This Row],[DATA INICIO]]),":",MINUTE(Tabela13[[#This Row],[DATA INICIO]]))</f>
        <v>13:49</v>
      </c>
      <c r="P480"/>
    </row>
    <row r="481" spans="1:16" ht="25.5" hidden="1" customHeight="1" x14ac:dyDescent="0.25">
      <c r="A481" s="6" t="s">
        <v>278</v>
      </c>
      <c r="B481" s="33" t="s">
        <v>366</v>
      </c>
      <c r="C481" s="34" t="s">
        <v>270</v>
      </c>
      <c r="D481" s="66" t="s">
        <v>1230</v>
      </c>
      <c r="E481" s="66" t="str">
        <f>CONCATENATE(Tabela13[[#This Row],[TRAMITE_SETOR]],"_Atualiz")</f>
        <v>SECOFC_Atualiz</v>
      </c>
      <c r="F481" s="35" t="s">
        <v>911</v>
      </c>
      <c r="G481" s="35"/>
      <c r="H481" s="36">
        <v>41401.597916666666</v>
      </c>
      <c r="I481" s="36">
        <v>41401.618750000001</v>
      </c>
      <c r="J481" s="1" t="s">
        <v>344</v>
      </c>
      <c r="K481" s="37">
        <f t="shared" si="14"/>
        <v>2.0833333335758653E-2</v>
      </c>
      <c r="L481" s="38">
        <f t="shared" si="15"/>
        <v>2.0833333335758653E-2</v>
      </c>
      <c r="M481" s="166">
        <f>NETWORKDAYS.INTL(DATE(YEAR(H481),MONTH(I481),DAY(H481)),DATE(YEAR(I481),MONTH(I481),DAY(I481)),1,LISTAFERIADOS!$B$2:$B$194)</f>
        <v>1</v>
      </c>
      <c r="N481" s="170" t="str">
        <f>CONCATENATE(HOUR(Tabela13[[#This Row],[DATA INICIO]]),":",MINUTE(Tabela13[[#This Row],[DATA INICIO]]))</f>
        <v>14:21</v>
      </c>
      <c r="P481"/>
    </row>
    <row r="482" spans="1:16" ht="25.5" hidden="1" customHeight="1" x14ac:dyDescent="0.25">
      <c r="A482" s="6" t="s">
        <v>278</v>
      </c>
      <c r="B482" s="33" t="s">
        <v>366</v>
      </c>
      <c r="C482" s="34" t="s">
        <v>270</v>
      </c>
      <c r="D482" s="66" t="s">
        <v>1231</v>
      </c>
      <c r="E482" s="66" t="str">
        <f>CONCATENATE(Tabela13[[#This Row],[TRAMITE_SETOR]],"_Atualiz")</f>
        <v>CLC_Atualiz</v>
      </c>
      <c r="F482" s="35" t="s">
        <v>912</v>
      </c>
      <c r="G482" s="35"/>
      <c r="H482" s="36">
        <v>41401.618750000001</v>
      </c>
      <c r="I482" s="36">
        <v>41401.720833333333</v>
      </c>
      <c r="J482" s="1" t="s">
        <v>138</v>
      </c>
      <c r="K482" s="37">
        <f t="shared" si="14"/>
        <v>0.10208333333139308</v>
      </c>
      <c r="L482" s="38">
        <f t="shared" si="15"/>
        <v>0.10208333333139308</v>
      </c>
      <c r="M482" s="166">
        <f>NETWORKDAYS.INTL(DATE(YEAR(H482),MONTH(I482),DAY(H482)),DATE(YEAR(I482),MONTH(I482),DAY(I482)),1,LISTAFERIADOS!$B$2:$B$194)</f>
        <v>1</v>
      </c>
      <c r="N482" s="170" t="str">
        <f>CONCATENATE(HOUR(Tabela13[[#This Row],[DATA INICIO]]),":",MINUTE(Tabela13[[#This Row],[DATA INICIO]]))</f>
        <v>14:51</v>
      </c>
      <c r="P482"/>
    </row>
    <row r="483" spans="1:16" ht="25.5" hidden="1" customHeight="1" x14ac:dyDescent="0.25">
      <c r="A483" s="6" t="s">
        <v>278</v>
      </c>
      <c r="B483" s="33" t="s">
        <v>366</v>
      </c>
      <c r="C483" s="34" t="s">
        <v>270</v>
      </c>
      <c r="D483" s="66" t="s">
        <v>1252</v>
      </c>
      <c r="E483" s="66" t="str">
        <f>CONCATENATE(Tabela13[[#This Row],[TRAMITE_SETOR]],"_Atualiz")</f>
        <v>SLIC_Atualiz</v>
      </c>
      <c r="F483" s="35" t="s">
        <v>928</v>
      </c>
      <c r="G483" s="35"/>
      <c r="H483" s="36">
        <v>41401.720833333333</v>
      </c>
      <c r="I483" s="36">
        <v>41404.814583333333</v>
      </c>
      <c r="J483" s="1" t="s">
        <v>288</v>
      </c>
      <c r="K483" s="37">
        <f t="shared" si="14"/>
        <v>3.09375</v>
      </c>
      <c r="L483" s="38">
        <f t="shared" si="15"/>
        <v>3.09375</v>
      </c>
      <c r="M483" s="166">
        <f>NETWORKDAYS.INTL(DATE(YEAR(H483),MONTH(I483),DAY(H483)),DATE(YEAR(I483),MONTH(I483),DAY(I483)),1,LISTAFERIADOS!$B$2:$B$194)</f>
        <v>4</v>
      </c>
      <c r="N483" s="170" t="str">
        <f>CONCATENATE(HOUR(Tabela13[[#This Row],[DATA INICIO]]),":",MINUTE(Tabela13[[#This Row],[DATA INICIO]]))</f>
        <v>17:18</v>
      </c>
      <c r="P483"/>
    </row>
    <row r="484" spans="1:16" ht="25.5" hidden="1" customHeight="1" x14ac:dyDescent="0.25">
      <c r="A484" s="6" t="s">
        <v>278</v>
      </c>
      <c r="B484" s="33" t="s">
        <v>366</v>
      </c>
      <c r="C484" s="34" t="s">
        <v>270</v>
      </c>
      <c r="D484" s="66" t="s">
        <v>1232</v>
      </c>
      <c r="E484" s="66" t="str">
        <f>CONCATENATE(Tabela13[[#This Row],[TRAMITE_SETOR]],"_Atualiz")</f>
        <v>SC_Atualiz</v>
      </c>
      <c r="F484" s="35" t="s">
        <v>913</v>
      </c>
      <c r="G484" s="35"/>
      <c r="H484" s="36">
        <v>41404.814583333333</v>
      </c>
      <c r="I484" s="36">
        <v>41407.554861111108</v>
      </c>
      <c r="J484" s="1" t="s">
        <v>345</v>
      </c>
      <c r="K484" s="37">
        <f t="shared" si="14"/>
        <v>2.7402777777751908</v>
      </c>
      <c r="L484" s="38">
        <f t="shared" si="15"/>
        <v>2.7402777777751908</v>
      </c>
      <c r="M484" s="166">
        <f>NETWORKDAYS.INTL(DATE(YEAR(H484),MONTH(I484),DAY(H484)),DATE(YEAR(I484),MONTH(I484),DAY(I484)),1,LISTAFERIADOS!$B$2:$B$194)</f>
        <v>2</v>
      </c>
      <c r="N484" s="170" t="str">
        <f>CONCATENATE(HOUR(Tabela13[[#This Row],[DATA INICIO]]),":",MINUTE(Tabela13[[#This Row],[DATA INICIO]]))</f>
        <v>19:33</v>
      </c>
      <c r="P484"/>
    </row>
    <row r="485" spans="1:16" ht="25.5" hidden="1" customHeight="1" x14ac:dyDescent="0.25">
      <c r="A485" s="6" t="s">
        <v>278</v>
      </c>
      <c r="B485" s="33" t="s">
        <v>366</v>
      </c>
      <c r="C485" s="34" t="s">
        <v>270</v>
      </c>
      <c r="D485" s="66" t="s">
        <v>1252</v>
      </c>
      <c r="E485" s="66" t="str">
        <f>CONCATENATE(Tabela13[[#This Row],[TRAMITE_SETOR]],"_Atualiz")</f>
        <v>SLIC_Atualiz</v>
      </c>
      <c r="F485" s="35" t="s">
        <v>928</v>
      </c>
      <c r="G485" s="35"/>
      <c r="H485" s="36">
        <v>41407.554861111108</v>
      </c>
      <c r="I485" s="36">
        <v>41408.765972222223</v>
      </c>
      <c r="J485" s="1" t="s">
        <v>338</v>
      </c>
      <c r="K485" s="37">
        <f t="shared" si="14"/>
        <v>1.211111111115315</v>
      </c>
      <c r="L485" s="38">
        <f t="shared" si="15"/>
        <v>1.211111111115315</v>
      </c>
      <c r="M485" s="166">
        <f>NETWORKDAYS.INTL(DATE(YEAR(H485),MONTH(I485),DAY(H485)),DATE(YEAR(I485),MONTH(I485),DAY(I485)),1,LISTAFERIADOS!$B$2:$B$194)</f>
        <v>2</v>
      </c>
      <c r="N485" s="170" t="str">
        <f>CONCATENATE(HOUR(Tabela13[[#This Row],[DATA INICIO]]),":",MINUTE(Tabela13[[#This Row],[DATA INICIO]]))</f>
        <v>13:19</v>
      </c>
      <c r="P485"/>
    </row>
    <row r="486" spans="1:16" ht="25.5" hidden="1" customHeight="1" x14ac:dyDescent="0.25">
      <c r="A486" s="6" t="s">
        <v>278</v>
      </c>
      <c r="B486" s="33" t="s">
        <v>366</v>
      </c>
      <c r="C486" s="34" t="s">
        <v>270</v>
      </c>
      <c r="D486" s="66" t="s">
        <v>1233</v>
      </c>
      <c r="E486" s="66" t="str">
        <f>CONCATENATE(Tabela13[[#This Row],[TRAMITE_SETOR]],"_Atualiz")</f>
        <v>SCON_Atualiz</v>
      </c>
      <c r="F486" s="35" t="s">
        <v>914</v>
      </c>
      <c r="G486" s="35"/>
      <c r="H486" s="36">
        <v>41408.765972222223</v>
      </c>
      <c r="I486" s="36">
        <v>41410.808333333334</v>
      </c>
      <c r="J486" s="1" t="s">
        <v>346</v>
      </c>
      <c r="K486" s="37">
        <f t="shared" si="14"/>
        <v>2.0423611111109494</v>
      </c>
      <c r="L486" s="38">
        <f t="shared" si="15"/>
        <v>2.0423611111109494</v>
      </c>
      <c r="M486" s="166">
        <f>NETWORKDAYS.INTL(DATE(YEAR(H486),MONTH(I486),DAY(H486)),DATE(YEAR(I486),MONTH(I486),DAY(I486)),1,LISTAFERIADOS!$B$2:$B$194)</f>
        <v>3</v>
      </c>
      <c r="N486" s="170" t="str">
        <f>CONCATENATE(HOUR(Tabela13[[#This Row],[DATA INICIO]]),":",MINUTE(Tabela13[[#This Row],[DATA INICIO]]))</f>
        <v>18:23</v>
      </c>
      <c r="P486"/>
    </row>
    <row r="487" spans="1:16" ht="25.5" hidden="1" customHeight="1" x14ac:dyDescent="0.25">
      <c r="A487" s="6" t="s">
        <v>278</v>
      </c>
      <c r="B487" s="33" t="s">
        <v>366</v>
      </c>
      <c r="C487" s="34" t="s">
        <v>270</v>
      </c>
      <c r="D487" s="66" t="s">
        <v>1252</v>
      </c>
      <c r="E487" s="66" t="str">
        <f>CONCATENATE(Tabela13[[#This Row],[TRAMITE_SETOR]],"_Atualiz")</f>
        <v>SLIC_Atualiz</v>
      </c>
      <c r="F487" s="35" t="s">
        <v>928</v>
      </c>
      <c r="G487" s="35"/>
      <c r="H487" s="36">
        <v>41410.808333333334</v>
      </c>
      <c r="I487" s="36">
        <v>41411.767361111109</v>
      </c>
      <c r="J487" s="1" t="s">
        <v>347</v>
      </c>
      <c r="K487" s="37">
        <f t="shared" si="14"/>
        <v>0.95902777777519077</v>
      </c>
      <c r="L487" s="38">
        <f t="shared" si="15"/>
        <v>0.95902777777519077</v>
      </c>
      <c r="M487" s="166">
        <f>NETWORKDAYS.INTL(DATE(YEAR(H487),MONTH(I487),DAY(H487)),DATE(YEAR(I487),MONTH(I487),DAY(I487)),1,LISTAFERIADOS!$B$2:$B$194)</f>
        <v>2</v>
      </c>
      <c r="N487" s="170" t="str">
        <f>CONCATENATE(HOUR(Tabela13[[#This Row],[DATA INICIO]]),":",MINUTE(Tabela13[[#This Row],[DATA INICIO]]))</f>
        <v>19:24</v>
      </c>
      <c r="P487"/>
    </row>
    <row r="488" spans="1:16" ht="25.5" hidden="1" customHeight="1" x14ac:dyDescent="0.25">
      <c r="A488" s="6" t="s">
        <v>278</v>
      </c>
      <c r="B488" s="33" t="s">
        <v>366</v>
      </c>
      <c r="C488" s="34" t="s">
        <v>270</v>
      </c>
      <c r="D488" s="66" t="s">
        <v>1231</v>
      </c>
      <c r="E488" s="66" t="str">
        <f>CONCATENATE(Tabela13[[#This Row],[TRAMITE_SETOR]],"_Atualiz")</f>
        <v>CLC_Atualiz</v>
      </c>
      <c r="F488" s="35" t="s">
        <v>912</v>
      </c>
      <c r="G488" s="35"/>
      <c r="H488" s="36">
        <v>41411.767361111109</v>
      </c>
      <c r="I488" s="36">
        <v>41411.801388888889</v>
      </c>
      <c r="J488" s="1" t="s">
        <v>348</v>
      </c>
      <c r="K488" s="37">
        <f t="shared" si="14"/>
        <v>3.4027777779556345E-2</v>
      </c>
      <c r="L488" s="38">
        <f t="shared" si="15"/>
        <v>3.4027777779556345E-2</v>
      </c>
      <c r="M488" s="166">
        <f>NETWORKDAYS.INTL(DATE(YEAR(H488),MONTH(I488),DAY(H488)),DATE(YEAR(I488),MONTH(I488),DAY(I488)),1,LISTAFERIADOS!$B$2:$B$194)</f>
        <v>1</v>
      </c>
      <c r="N488" s="170" t="str">
        <f>CONCATENATE(HOUR(Tabela13[[#This Row],[DATA INICIO]]),":",MINUTE(Tabela13[[#This Row],[DATA INICIO]]))</f>
        <v>18:25</v>
      </c>
      <c r="P488"/>
    </row>
    <row r="489" spans="1:16" ht="25.5" hidden="1" customHeight="1" x14ac:dyDescent="0.25">
      <c r="A489" s="6" t="s">
        <v>278</v>
      </c>
      <c r="B489" s="33" t="s">
        <v>366</v>
      </c>
      <c r="C489" s="34" t="s">
        <v>270</v>
      </c>
      <c r="D489" s="66" t="s">
        <v>1234</v>
      </c>
      <c r="E489" s="66" t="str">
        <f>CONCATENATE(Tabela13[[#This Row],[TRAMITE_SETOR]],"_Atualiz")</f>
        <v>CPL_Atualiz</v>
      </c>
      <c r="F489" s="35" t="s">
        <v>915</v>
      </c>
      <c r="G489" s="35"/>
      <c r="H489" s="36">
        <v>41411.801388888889</v>
      </c>
      <c r="I489" s="36">
        <v>41415.676388888889</v>
      </c>
      <c r="J489" s="1" t="s">
        <v>349</v>
      </c>
      <c r="K489" s="37">
        <f t="shared" si="14"/>
        <v>3.875</v>
      </c>
      <c r="L489" s="38">
        <f t="shared" si="15"/>
        <v>3.875</v>
      </c>
      <c r="M489" s="166">
        <f>NETWORKDAYS.INTL(DATE(YEAR(H489),MONTH(I489),DAY(H489)),DATE(YEAR(I489),MONTH(I489),DAY(I489)),1,LISTAFERIADOS!$B$2:$B$194)</f>
        <v>3</v>
      </c>
      <c r="N489" s="170" t="str">
        <f>CONCATENATE(HOUR(Tabela13[[#This Row],[DATA INICIO]]),":",MINUTE(Tabela13[[#This Row],[DATA INICIO]]))</f>
        <v>19:14</v>
      </c>
      <c r="P489"/>
    </row>
    <row r="490" spans="1:16" ht="25.5" hidden="1" customHeight="1" x14ac:dyDescent="0.25">
      <c r="A490" s="6" t="s">
        <v>278</v>
      </c>
      <c r="B490" s="33" t="s">
        <v>366</v>
      </c>
      <c r="C490" s="34" t="s">
        <v>270</v>
      </c>
      <c r="D490" s="66" t="s">
        <v>1235</v>
      </c>
      <c r="E490" s="66" t="str">
        <f>CONCATENATE(Tabela13[[#This Row],[TRAMITE_SETOR]],"_Atualiz")</f>
        <v>ASSDG_Atualiz</v>
      </c>
      <c r="F490" s="35" t="s">
        <v>916</v>
      </c>
      <c r="G490" s="35"/>
      <c r="H490" s="36">
        <v>41415.676388888889</v>
      </c>
      <c r="I490" s="36">
        <v>41416.652777777781</v>
      </c>
      <c r="J490" s="1" t="s">
        <v>218</v>
      </c>
      <c r="K490" s="37">
        <f t="shared" si="14"/>
        <v>0.97638888889196096</v>
      </c>
      <c r="L490" s="38">
        <f t="shared" si="15"/>
        <v>0.97638888889196096</v>
      </c>
      <c r="M490" s="166">
        <f>NETWORKDAYS.INTL(DATE(YEAR(H490),MONTH(I490),DAY(H490)),DATE(YEAR(I490),MONTH(I490),DAY(I490)),1,LISTAFERIADOS!$B$2:$B$194)</f>
        <v>2</v>
      </c>
      <c r="N490" s="170" t="str">
        <f>CONCATENATE(HOUR(Tabela13[[#This Row],[DATA INICIO]]),":",MINUTE(Tabela13[[#This Row],[DATA INICIO]]))</f>
        <v>16:14</v>
      </c>
      <c r="P490"/>
    </row>
    <row r="491" spans="1:16" ht="25.5" hidden="1" customHeight="1" x14ac:dyDescent="0.25">
      <c r="A491" s="6" t="s">
        <v>278</v>
      </c>
      <c r="B491" s="33" t="s">
        <v>366</v>
      </c>
      <c r="C491" s="34" t="s">
        <v>270</v>
      </c>
      <c r="D491" s="66" t="s">
        <v>1224</v>
      </c>
      <c r="E491" s="66" t="str">
        <f>CONCATENATE(Tabela13[[#This Row],[TRAMITE_SETOR]],"_Atualiz")</f>
        <v>DG_Atualiz</v>
      </c>
      <c r="F491" s="35" t="s">
        <v>906</v>
      </c>
      <c r="G491" s="35"/>
      <c r="H491" s="36">
        <v>41416.652777777781</v>
      </c>
      <c r="I491" s="36">
        <v>41416.668055555558</v>
      </c>
      <c r="J491" s="1" t="s">
        <v>56</v>
      </c>
      <c r="K491" s="37">
        <f t="shared" si="14"/>
        <v>1.5277777776645962E-2</v>
      </c>
      <c r="L491" s="38">
        <f t="shared" si="15"/>
        <v>1.5277777776645962E-2</v>
      </c>
      <c r="M491" s="166">
        <f>NETWORKDAYS.INTL(DATE(YEAR(H491),MONTH(I491),DAY(H491)),DATE(YEAR(I491),MONTH(I491),DAY(I491)),1,LISTAFERIADOS!$B$2:$B$194)</f>
        <v>1</v>
      </c>
      <c r="N491" s="170" t="str">
        <f>CONCATENATE(HOUR(Tabela13[[#This Row],[DATA INICIO]]),":",MINUTE(Tabela13[[#This Row],[DATA INICIO]]))</f>
        <v>15:40</v>
      </c>
      <c r="P491"/>
    </row>
    <row r="492" spans="1:16" ht="25.5" hidden="1" customHeight="1" x14ac:dyDescent="0.25">
      <c r="A492" s="6" t="s">
        <v>278</v>
      </c>
      <c r="B492" s="33" t="s">
        <v>366</v>
      </c>
      <c r="C492" s="34" t="s">
        <v>270</v>
      </c>
      <c r="D492" s="66" t="s">
        <v>1252</v>
      </c>
      <c r="E492" s="66" t="str">
        <f>CONCATENATE(Tabela13[[#This Row],[TRAMITE_SETOR]],"_Atualiz")</f>
        <v>SLIC_Atualiz</v>
      </c>
      <c r="F492" s="35" t="s">
        <v>928</v>
      </c>
      <c r="G492" s="35"/>
      <c r="H492" s="36">
        <v>41416.668055555558</v>
      </c>
      <c r="I492" s="36">
        <v>41417.74722222222</v>
      </c>
      <c r="J492" s="1" t="s">
        <v>350</v>
      </c>
      <c r="K492" s="37">
        <f t="shared" si="14"/>
        <v>1.0791666666627862</v>
      </c>
      <c r="L492" s="38">
        <f t="shared" si="15"/>
        <v>1.0791666666627862</v>
      </c>
      <c r="M492" s="166">
        <f>NETWORKDAYS.INTL(DATE(YEAR(H492),MONTH(I492),DAY(H492)),DATE(YEAR(I492),MONTH(I492),DAY(I492)),1,LISTAFERIADOS!$B$2:$B$194)</f>
        <v>2</v>
      </c>
      <c r="N492" s="170" t="str">
        <f>CONCATENATE(HOUR(Tabela13[[#This Row],[DATA INICIO]]),":",MINUTE(Tabela13[[#This Row],[DATA INICIO]]))</f>
        <v>16:2</v>
      </c>
      <c r="P492"/>
    </row>
    <row r="493" spans="1:16" ht="25.5" hidden="1" customHeight="1" x14ac:dyDescent="0.25">
      <c r="A493" s="6" t="s">
        <v>278</v>
      </c>
      <c r="B493" s="33" t="s">
        <v>366</v>
      </c>
      <c r="C493" s="34" t="s">
        <v>270</v>
      </c>
      <c r="D493" s="66" t="s">
        <v>1234</v>
      </c>
      <c r="E493" s="66" t="str">
        <f>CONCATENATE(Tabela13[[#This Row],[TRAMITE_SETOR]],"_Atualiz")</f>
        <v>CPL_Atualiz</v>
      </c>
      <c r="F493" s="35" t="s">
        <v>915</v>
      </c>
      <c r="G493" s="35"/>
      <c r="H493" s="36">
        <v>41417.74722222222</v>
      </c>
      <c r="I493" s="36">
        <v>41417.752083333333</v>
      </c>
      <c r="J493" s="1" t="s">
        <v>351</v>
      </c>
      <c r="K493" s="37">
        <f t="shared" si="14"/>
        <v>4.8611111124046147E-3</v>
      </c>
      <c r="L493" s="38">
        <f t="shared" si="15"/>
        <v>4.8611111124046147E-3</v>
      </c>
      <c r="M493" s="166">
        <f>NETWORKDAYS.INTL(DATE(YEAR(H493),MONTH(I493),DAY(H493)),DATE(YEAR(I493),MONTH(I493),DAY(I493)),1,LISTAFERIADOS!$B$2:$B$194)</f>
        <v>1</v>
      </c>
      <c r="N493" s="170" t="str">
        <f>CONCATENATE(HOUR(Tabela13[[#This Row],[DATA INICIO]]),":",MINUTE(Tabela13[[#This Row],[DATA INICIO]]))</f>
        <v>17:56</v>
      </c>
      <c r="P493"/>
    </row>
    <row r="494" spans="1:16" ht="25.5" hidden="1" customHeight="1" x14ac:dyDescent="0.25">
      <c r="A494" s="6" t="s">
        <v>278</v>
      </c>
      <c r="B494" s="33" t="s">
        <v>366</v>
      </c>
      <c r="C494" s="34" t="s">
        <v>270</v>
      </c>
      <c r="D494" s="66" t="s">
        <v>1252</v>
      </c>
      <c r="E494" s="66" t="str">
        <f>CONCATENATE(Tabela13[[#This Row],[TRAMITE_SETOR]],"_Atualiz")</f>
        <v>SLIC_Atualiz</v>
      </c>
      <c r="F494" s="35" t="s">
        <v>928</v>
      </c>
      <c r="G494" s="35"/>
      <c r="H494" s="36">
        <v>41417.752083333333</v>
      </c>
      <c r="I494" s="36">
        <v>41417.76458333333</v>
      </c>
      <c r="J494" s="1" t="s">
        <v>60</v>
      </c>
      <c r="K494" s="37">
        <f t="shared" si="14"/>
        <v>1.2499999997089617E-2</v>
      </c>
      <c r="L494" s="38">
        <f t="shared" si="15"/>
        <v>1.2499999997089617E-2</v>
      </c>
      <c r="M494" s="166">
        <f>NETWORKDAYS.INTL(DATE(YEAR(H494),MONTH(I494),DAY(H494)),DATE(YEAR(I494),MONTH(I494),DAY(I494)),1,LISTAFERIADOS!$B$2:$B$194)</f>
        <v>1</v>
      </c>
      <c r="N494" s="170" t="str">
        <f>CONCATENATE(HOUR(Tabela13[[#This Row],[DATA INICIO]]),":",MINUTE(Tabela13[[#This Row],[DATA INICIO]]))</f>
        <v>18:3</v>
      </c>
      <c r="P494"/>
    </row>
    <row r="495" spans="1:16" ht="25.5" hidden="1" customHeight="1" x14ac:dyDescent="0.25">
      <c r="A495" s="6" t="s">
        <v>278</v>
      </c>
      <c r="B495" s="33" t="s">
        <v>366</v>
      </c>
      <c r="C495" s="34" t="s">
        <v>270</v>
      </c>
      <c r="D495" s="66" t="s">
        <v>1234</v>
      </c>
      <c r="E495" s="66" t="str">
        <f>CONCATENATE(Tabela13[[#This Row],[TRAMITE_SETOR]],"_Atualiz")</f>
        <v>CPL_Atualiz</v>
      </c>
      <c r="F495" s="35" t="s">
        <v>915</v>
      </c>
      <c r="G495" s="35"/>
      <c r="H495" s="36">
        <v>41417.76458333333</v>
      </c>
      <c r="I495" s="36">
        <v>41417.790277777778</v>
      </c>
      <c r="J495" s="1" t="s">
        <v>351</v>
      </c>
      <c r="K495" s="37">
        <f t="shared" si="14"/>
        <v>2.5694444448163267E-2</v>
      </c>
      <c r="L495" s="38">
        <f t="shared" si="15"/>
        <v>2.5694444448163267E-2</v>
      </c>
      <c r="M495" s="166">
        <f>NETWORKDAYS.INTL(DATE(YEAR(H495),MONTH(I495),DAY(H495)),DATE(YEAR(I495),MONTH(I495),DAY(I495)),1,LISTAFERIADOS!$B$2:$B$194)</f>
        <v>1</v>
      </c>
      <c r="N495" s="170" t="str">
        <f>CONCATENATE(HOUR(Tabela13[[#This Row],[DATA INICIO]]),":",MINUTE(Tabela13[[#This Row],[DATA INICIO]]))</f>
        <v>18:21</v>
      </c>
      <c r="P495"/>
    </row>
    <row r="496" spans="1:16" ht="25.5" hidden="1" customHeight="1" x14ac:dyDescent="0.25">
      <c r="A496" s="6" t="s">
        <v>278</v>
      </c>
      <c r="B496" s="33" t="s">
        <v>366</v>
      </c>
      <c r="C496" s="34" t="s">
        <v>270</v>
      </c>
      <c r="D496" s="66" t="s">
        <v>1252</v>
      </c>
      <c r="E496" s="66" t="str">
        <f>CONCATENATE(Tabela13[[#This Row],[TRAMITE_SETOR]],"_Atualiz")</f>
        <v>SLIC_Atualiz</v>
      </c>
      <c r="F496" s="35" t="s">
        <v>928</v>
      </c>
      <c r="G496" s="35"/>
      <c r="H496" s="36">
        <v>41417.790277777778</v>
      </c>
      <c r="I496" s="36">
        <v>41422.59097222222</v>
      </c>
      <c r="J496" s="1" t="s">
        <v>180</v>
      </c>
      <c r="K496" s="37">
        <f t="shared" si="14"/>
        <v>4.8006944444423425</v>
      </c>
      <c r="L496" s="38">
        <f t="shared" si="15"/>
        <v>4.8006944444423425</v>
      </c>
      <c r="M496" s="166">
        <f>NETWORKDAYS.INTL(DATE(YEAR(H496),MONTH(I496),DAY(H496)),DATE(YEAR(I496),MONTH(I496),DAY(I496)),1,LISTAFERIADOS!$B$2:$B$194)</f>
        <v>4</v>
      </c>
      <c r="N496" s="170" t="str">
        <f>CONCATENATE(HOUR(Tabela13[[#This Row],[DATA INICIO]]),":",MINUTE(Tabela13[[#This Row],[DATA INICIO]]))</f>
        <v>18:58</v>
      </c>
      <c r="P496"/>
    </row>
    <row r="497" spans="1:16" ht="25.5" hidden="1" customHeight="1" x14ac:dyDescent="0.25">
      <c r="A497" s="6" t="s">
        <v>278</v>
      </c>
      <c r="B497" s="33" t="s">
        <v>366</v>
      </c>
      <c r="C497" s="34" t="s">
        <v>270</v>
      </c>
      <c r="D497" s="66" t="s">
        <v>1227</v>
      </c>
      <c r="E497" s="66" t="str">
        <f>CONCATENATE(Tabela13[[#This Row],[TRAMITE_SETOR]],"_Atualiz")</f>
        <v>SECADM_Atualiz</v>
      </c>
      <c r="F497" s="35" t="s">
        <v>908</v>
      </c>
      <c r="G497" s="35"/>
      <c r="H497" s="36">
        <v>41422.59097222222</v>
      </c>
      <c r="I497" s="36">
        <v>41422.700694444444</v>
      </c>
      <c r="J497" s="1" t="s">
        <v>352</v>
      </c>
      <c r="K497" s="37">
        <f t="shared" si="14"/>
        <v>0.10972222222335404</v>
      </c>
      <c r="L497" s="38">
        <f t="shared" si="15"/>
        <v>0.10972222222335404</v>
      </c>
      <c r="M497" s="166">
        <f>NETWORKDAYS.INTL(DATE(YEAR(H497),MONTH(I497),DAY(H497)),DATE(YEAR(I497),MONTH(I497),DAY(I497)),1,LISTAFERIADOS!$B$2:$B$194)</f>
        <v>1</v>
      </c>
      <c r="N497" s="170" t="str">
        <f>CONCATENATE(HOUR(Tabela13[[#This Row],[DATA INICIO]]),":",MINUTE(Tabela13[[#This Row],[DATA INICIO]]))</f>
        <v>14:11</v>
      </c>
      <c r="P497"/>
    </row>
    <row r="498" spans="1:16" ht="25.5" hidden="1" customHeight="1" x14ac:dyDescent="0.25">
      <c r="A498" s="6" t="s">
        <v>278</v>
      </c>
      <c r="B498" s="33" t="s">
        <v>366</v>
      </c>
      <c r="C498" s="34" t="s">
        <v>270</v>
      </c>
      <c r="D498" s="66" t="s">
        <v>1233</v>
      </c>
      <c r="E498" s="66" t="str">
        <f>CONCATENATE(Tabela13[[#This Row],[TRAMITE_SETOR]],"_Atualiz")</f>
        <v>SCON_Atualiz</v>
      </c>
      <c r="F498" s="35" t="s">
        <v>914</v>
      </c>
      <c r="G498" s="35"/>
      <c r="H498" s="36">
        <v>41422.700694444444</v>
      </c>
      <c r="I498" s="36">
        <v>41422.722916666666</v>
      </c>
      <c r="J498" s="1" t="s">
        <v>353</v>
      </c>
      <c r="K498" s="37">
        <f t="shared" si="14"/>
        <v>2.2222222221898846E-2</v>
      </c>
      <c r="L498" s="38">
        <f t="shared" si="15"/>
        <v>2.2222222221898846E-2</v>
      </c>
      <c r="M498" s="166">
        <f>NETWORKDAYS.INTL(DATE(YEAR(H498),MONTH(I498),DAY(H498)),DATE(YEAR(I498),MONTH(I498),DAY(I498)),1,LISTAFERIADOS!$B$2:$B$194)</f>
        <v>1</v>
      </c>
      <c r="N498" s="170" t="str">
        <f>CONCATENATE(HOUR(Tabela13[[#This Row],[DATA INICIO]]),":",MINUTE(Tabela13[[#This Row],[DATA INICIO]]))</f>
        <v>16:49</v>
      </c>
      <c r="P498"/>
    </row>
    <row r="499" spans="1:16" ht="25.5" hidden="1" customHeight="1" x14ac:dyDescent="0.25">
      <c r="A499" s="6" t="s">
        <v>278</v>
      </c>
      <c r="B499" s="33" t="s">
        <v>366</v>
      </c>
      <c r="C499" s="34" t="s">
        <v>270</v>
      </c>
      <c r="D499" s="66" t="s">
        <v>1234</v>
      </c>
      <c r="E499" s="66" t="str">
        <f>CONCATENATE(Tabela13[[#This Row],[TRAMITE_SETOR]],"_Atualiz")</f>
        <v>CPL_Atualiz</v>
      </c>
      <c r="F499" s="35" t="s">
        <v>915</v>
      </c>
      <c r="G499" s="35"/>
      <c r="H499" s="36">
        <v>41422.722916666666</v>
      </c>
      <c r="I499" s="36">
        <v>41450.631249999999</v>
      </c>
      <c r="J499" s="1" t="s">
        <v>354</v>
      </c>
      <c r="K499" s="37">
        <f t="shared" si="14"/>
        <v>27.908333333332848</v>
      </c>
      <c r="L499" s="38">
        <f t="shared" si="15"/>
        <v>27.908333333332848</v>
      </c>
      <c r="M499" s="166">
        <f>NETWORKDAYS.INTL(DATE(YEAR(H499),MONTH(I499),DAY(H499)),DATE(YEAR(I499),MONTH(I499),DAY(I499)),1,LISTAFERIADOS!$B$2:$B$194)</f>
        <v>-4</v>
      </c>
      <c r="N499" s="170" t="str">
        <f>CONCATENATE(HOUR(Tabela13[[#This Row],[DATA INICIO]]),":",MINUTE(Tabela13[[#This Row],[DATA INICIO]]))</f>
        <v>17:21</v>
      </c>
      <c r="P499"/>
    </row>
    <row r="500" spans="1:16" ht="25.5" hidden="1" customHeight="1" x14ac:dyDescent="0.25">
      <c r="A500" s="6" t="s">
        <v>278</v>
      </c>
      <c r="B500" s="33" t="s">
        <v>366</v>
      </c>
      <c r="C500" s="34" t="s">
        <v>270</v>
      </c>
      <c r="D500" s="66" t="s">
        <v>1235</v>
      </c>
      <c r="E500" s="66" t="str">
        <f>CONCATENATE(Tabela13[[#This Row],[TRAMITE_SETOR]],"_Atualiz")</f>
        <v>ASSDG_Atualiz</v>
      </c>
      <c r="F500" s="35" t="s">
        <v>916</v>
      </c>
      <c r="G500" s="35"/>
      <c r="H500" s="36">
        <v>41450.631249999999</v>
      </c>
      <c r="I500" s="36">
        <v>41450.686111111114</v>
      </c>
      <c r="J500" s="1" t="s">
        <v>355</v>
      </c>
      <c r="K500" s="37">
        <f t="shared" si="14"/>
        <v>5.4861111115314998E-2</v>
      </c>
      <c r="L500" s="38">
        <f t="shared" si="15"/>
        <v>5.4861111115314998E-2</v>
      </c>
      <c r="M500" s="166">
        <f>NETWORKDAYS.INTL(DATE(YEAR(H500),MONTH(I500),DAY(H500)),DATE(YEAR(I500),MONTH(I500),DAY(I500)),1,LISTAFERIADOS!$B$2:$B$194)</f>
        <v>1</v>
      </c>
      <c r="N500" s="170" t="str">
        <f>CONCATENATE(HOUR(Tabela13[[#This Row],[DATA INICIO]]),":",MINUTE(Tabela13[[#This Row],[DATA INICIO]]))</f>
        <v>15:9</v>
      </c>
      <c r="P500"/>
    </row>
    <row r="501" spans="1:16" ht="25.5" hidden="1" customHeight="1" x14ac:dyDescent="0.25">
      <c r="A501" s="6" t="s">
        <v>278</v>
      </c>
      <c r="B501" s="33" t="s">
        <v>366</v>
      </c>
      <c r="C501" s="34" t="s">
        <v>270</v>
      </c>
      <c r="D501" s="66" t="s">
        <v>1234</v>
      </c>
      <c r="E501" s="66" t="str">
        <f>CONCATENATE(Tabela13[[#This Row],[TRAMITE_SETOR]],"_Atualiz")</f>
        <v>CPL_Atualiz</v>
      </c>
      <c r="F501" s="35" t="s">
        <v>915</v>
      </c>
      <c r="G501" s="35"/>
      <c r="H501" s="36">
        <v>41450.686111111114</v>
      </c>
      <c r="I501" s="36">
        <v>41450.75</v>
      </c>
      <c r="J501" s="1" t="s">
        <v>202</v>
      </c>
      <c r="K501" s="37">
        <f t="shared" si="14"/>
        <v>6.3888888886140194E-2</v>
      </c>
      <c r="L501" s="38">
        <f t="shared" si="15"/>
        <v>6.3888888886140194E-2</v>
      </c>
      <c r="M501" s="166">
        <f>NETWORKDAYS.INTL(DATE(YEAR(H501),MONTH(I501),DAY(H501)),DATE(YEAR(I501),MONTH(I501),DAY(I501)),1,LISTAFERIADOS!$B$2:$B$194)</f>
        <v>1</v>
      </c>
      <c r="N501" s="170" t="str">
        <f>CONCATENATE(HOUR(Tabela13[[#This Row],[DATA INICIO]]),":",MINUTE(Tabela13[[#This Row],[DATA INICIO]]))</f>
        <v>16:28</v>
      </c>
      <c r="P501"/>
    </row>
    <row r="502" spans="1:16" ht="25.5" hidden="1" customHeight="1" x14ac:dyDescent="0.25">
      <c r="A502" s="6" t="s">
        <v>278</v>
      </c>
      <c r="B502" s="33" t="s">
        <v>366</v>
      </c>
      <c r="C502" s="34" t="s">
        <v>270</v>
      </c>
      <c r="D502" s="66" t="s">
        <v>1235</v>
      </c>
      <c r="E502" s="66" t="str">
        <f>CONCATENATE(Tabela13[[#This Row],[TRAMITE_SETOR]],"_Atualiz")</f>
        <v>ASSDG_Atualiz</v>
      </c>
      <c r="F502" s="35" t="s">
        <v>916</v>
      </c>
      <c r="G502" s="35"/>
      <c r="H502" s="36">
        <v>41450.75</v>
      </c>
      <c r="I502" s="36">
        <v>41450.78125</v>
      </c>
      <c r="J502" s="1" t="s">
        <v>356</v>
      </c>
      <c r="K502" s="37">
        <f t="shared" si="14"/>
        <v>3.125E-2</v>
      </c>
      <c r="L502" s="38">
        <f t="shared" si="15"/>
        <v>3.125E-2</v>
      </c>
      <c r="M502" s="166">
        <f>NETWORKDAYS.INTL(DATE(YEAR(H502),MONTH(I502),DAY(H502)),DATE(YEAR(I502),MONTH(I502),DAY(I502)),1,LISTAFERIADOS!$B$2:$B$194)</f>
        <v>1</v>
      </c>
      <c r="N502" s="170" t="str">
        <f>CONCATENATE(HOUR(Tabela13[[#This Row],[DATA INICIO]]),":",MINUTE(Tabela13[[#This Row],[DATA INICIO]]))</f>
        <v>18:0</v>
      </c>
      <c r="P502"/>
    </row>
    <row r="503" spans="1:16" ht="25.5" hidden="1" customHeight="1" x14ac:dyDescent="0.25">
      <c r="A503" s="6" t="s">
        <v>278</v>
      </c>
      <c r="B503" s="33" t="s">
        <v>366</v>
      </c>
      <c r="C503" s="34" t="s">
        <v>270</v>
      </c>
      <c r="D503" s="66" t="s">
        <v>1224</v>
      </c>
      <c r="E503" s="66" t="str">
        <f>CONCATENATE(Tabela13[[#This Row],[TRAMITE_SETOR]],"_Atualiz")</f>
        <v>DG_Atualiz</v>
      </c>
      <c r="F503" s="35" t="s">
        <v>906</v>
      </c>
      <c r="G503" s="35"/>
      <c r="H503" s="36">
        <v>41450.78125</v>
      </c>
      <c r="I503" s="36">
        <v>41450.789583333331</v>
      </c>
      <c r="J503" s="1" t="s">
        <v>56</v>
      </c>
      <c r="K503" s="37">
        <f t="shared" si="14"/>
        <v>8.333333331393078E-3</v>
      </c>
      <c r="L503" s="38">
        <f t="shared" si="15"/>
        <v>8.333333331393078E-3</v>
      </c>
      <c r="M503" s="166">
        <f>NETWORKDAYS.INTL(DATE(YEAR(H503),MONTH(I503),DAY(H503)),DATE(YEAR(I503),MONTH(I503),DAY(I503)),1,LISTAFERIADOS!$B$2:$B$194)</f>
        <v>1</v>
      </c>
      <c r="N503" s="170" t="str">
        <f>CONCATENATE(HOUR(Tabela13[[#This Row],[DATA INICIO]]),":",MINUTE(Tabela13[[#This Row],[DATA INICIO]]))</f>
        <v>18:45</v>
      </c>
      <c r="P503"/>
    </row>
    <row r="504" spans="1:16" ht="25.5" hidden="1" customHeight="1" x14ac:dyDescent="0.25">
      <c r="A504" s="6" t="s">
        <v>278</v>
      </c>
      <c r="B504" s="33" t="s">
        <v>366</v>
      </c>
      <c r="C504" s="34" t="s">
        <v>270</v>
      </c>
      <c r="D504" s="66" t="s">
        <v>1229</v>
      </c>
      <c r="E504" s="66" t="str">
        <f>CONCATENATE(Tabela13[[#This Row],[TRAMITE_SETOR]],"_Atualiz")</f>
        <v>CO_Atualiz</v>
      </c>
      <c r="F504" s="35" t="s">
        <v>910</v>
      </c>
      <c r="G504" s="35"/>
      <c r="H504" s="36">
        <v>41450.789583333331</v>
      </c>
      <c r="I504" s="36">
        <v>41450.797222222223</v>
      </c>
      <c r="J504" s="1" t="s">
        <v>57</v>
      </c>
      <c r="K504" s="37">
        <f t="shared" si="14"/>
        <v>7.6388888919609599E-3</v>
      </c>
      <c r="L504" s="38">
        <f t="shared" si="15"/>
        <v>7.6388888919609599E-3</v>
      </c>
      <c r="M504" s="166">
        <f>NETWORKDAYS.INTL(DATE(YEAR(H504),MONTH(I504),DAY(H504)),DATE(YEAR(I504),MONTH(I504),DAY(I504)),1,LISTAFERIADOS!$B$2:$B$194)</f>
        <v>1</v>
      </c>
      <c r="N504" s="170" t="str">
        <f>CONCATENATE(HOUR(Tabela13[[#This Row],[DATA INICIO]]),":",MINUTE(Tabela13[[#This Row],[DATA INICIO]]))</f>
        <v>18:57</v>
      </c>
      <c r="P504"/>
    </row>
    <row r="505" spans="1:16" ht="25.5" hidden="1" customHeight="1" x14ac:dyDescent="0.25">
      <c r="A505" s="6" t="s">
        <v>278</v>
      </c>
      <c r="B505" s="33" t="s">
        <v>366</v>
      </c>
      <c r="C505" s="34" t="s">
        <v>270</v>
      </c>
      <c r="D505" s="66" t="s">
        <v>1236</v>
      </c>
      <c r="E505" s="66" t="str">
        <f>CONCATENATE(Tabela13[[#This Row],[TRAMITE_SETOR]],"_Atualiz")</f>
        <v>ACO_Atualiz</v>
      </c>
      <c r="F505" s="35" t="s">
        <v>917</v>
      </c>
      <c r="G505" s="35"/>
      <c r="H505" s="36">
        <v>41450.797222222223</v>
      </c>
      <c r="I505" s="36">
        <v>41451.463888888888</v>
      </c>
      <c r="J505" s="1" t="s">
        <v>228</v>
      </c>
      <c r="K505" s="37">
        <f t="shared" si="14"/>
        <v>0.66666666666424135</v>
      </c>
      <c r="L505" s="38">
        <f t="shared" si="15"/>
        <v>0.66666666666424135</v>
      </c>
      <c r="M505" s="166">
        <f>NETWORKDAYS.INTL(DATE(YEAR(H505),MONTH(I505),DAY(H505)),DATE(YEAR(I505),MONTH(I505),DAY(I505)),1,LISTAFERIADOS!$B$2:$B$194)</f>
        <v>2</v>
      </c>
      <c r="N505" s="170" t="str">
        <f>CONCATENATE(HOUR(Tabela13[[#This Row],[DATA INICIO]]),":",MINUTE(Tabela13[[#This Row],[DATA INICIO]]))</f>
        <v>19:8</v>
      </c>
      <c r="P505"/>
    </row>
    <row r="506" spans="1:16" ht="25.5" hidden="1" customHeight="1" x14ac:dyDescent="0.25">
      <c r="A506" s="6" t="s">
        <v>278</v>
      </c>
      <c r="B506" s="33" t="s">
        <v>366</v>
      </c>
      <c r="C506" s="34" t="s">
        <v>270</v>
      </c>
      <c r="D506" s="66" t="s">
        <v>1230</v>
      </c>
      <c r="E506" s="66" t="str">
        <f>CONCATENATE(Tabela13[[#This Row],[TRAMITE_SETOR]],"_Atualiz")</f>
        <v>SECOFC_Atualiz</v>
      </c>
      <c r="F506" s="35" t="s">
        <v>911</v>
      </c>
      <c r="G506" s="35"/>
      <c r="H506" s="36">
        <v>41451.463888888888</v>
      </c>
      <c r="I506" s="36">
        <v>41451.466666666667</v>
      </c>
      <c r="J506" s="1" t="s">
        <v>7</v>
      </c>
      <c r="K506" s="37">
        <f t="shared" si="14"/>
        <v>2.7777777795563452E-3</v>
      </c>
      <c r="L506" s="38">
        <f t="shared" si="15"/>
        <v>2.7777777795563452E-3</v>
      </c>
      <c r="M506" s="166">
        <f>NETWORKDAYS.INTL(DATE(YEAR(H506),MONTH(I506),DAY(H506)),DATE(YEAR(I506),MONTH(I506),DAY(I506)),1,LISTAFERIADOS!$B$2:$B$194)</f>
        <v>1</v>
      </c>
      <c r="N506" s="170" t="str">
        <f>CONCATENATE(HOUR(Tabela13[[#This Row],[DATA INICIO]]),":",MINUTE(Tabela13[[#This Row],[DATA INICIO]]))</f>
        <v>11:8</v>
      </c>
      <c r="P506"/>
    </row>
    <row r="507" spans="1:16" ht="25.5" hidden="1" customHeight="1" x14ac:dyDescent="0.25">
      <c r="A507" s="6" t="s">
        <v>278</v>
      </c>
      <c r="B507" s="33" t="s">
        <v>366</v>
      </c>
      <c r="C507" s="34" t="s">
        <v>270</v>
      </c>
      <c r="D507" s="66" t="s">
        <v>1224</v>
      </c>
      <c r="E507" s="66" t="str">
        <f>CONCATENATE(Tabela13[[#This Row],[TRAMITE_SETOR]],"_Atualiz")</f>
        <v>DG_Atualiz</v>
      </c>
      <c r="F507" s="35" t="s">
        <v>906</v>
      </c>
      <c r="G507" s="35"/>
      <c r="H507" s="36">
        <v>41451.463888888888</v>
      </c>
      <c r="I507" s="36">
        <v>41451.466666666667</v>
      </c>
      <c r="J507" s="1" t="s">
        <v>7</v>
      </c>
      <c r="K507" s="37">
        <f t="shared" si="14"/>
        <v>2.7777777795563452E-3</v>
      </c>
      <c r="L507" s="38">
        <f t="shared" si="15"/>
        <v>2.7777777795563452E-3</v>
      </c>
      <c r="M507" s="166">
        <f>NETWORKDAYS.INTL(DATE(YEAR(H507),MONTH(I507),DAY(H507)),DATE(YEAR(I507),MONTH(I507),DAY(I507)),1,LISTAFERIADOS!$B$2:$B$194)</f>
        <v>1</v>
      </c>
      <c r="N507" s="170" t="str">
        <f>CONCATENATE(HOUR(Tabela13[[#This Row],[DATA INICIO]]),":",MINUTE(Tabela13[[#This Row],[DATA INICIO]]))</f>
        <v>11:8</v>
      </c>
      <c r="P507"/>
    </row>
    <row r="508" spans="1:16" ht="25.5" hidden="1" customHeight="1" x14ac:dyDescent="0.25">
      <c r="A508" s="6" t="s">
        <v>278</v>
      </c>
      <c r="B508" s="33" t="s">
        <v>366</v>
      </c>
      <c r="C508" s="34" t="s">
        <v>270</v>
      </c>
      <c r="D508" s="66" t="s">
        <v>1236</v>
      </c>
      <c r="E508" s="66" t="str">
        <f>CONCATENATE(Tabela13[[#This Row],[TRAMITE_SETOR]],"_Atualiz")</f>
        <v>ACO_Atualiz</v>
      </c>
      <c r="F508" s="35" t="s">
        <v>917</v>
      </c>
      <c r="G508" s="35"/>
      <c r="H508" s="36">
        <v>41451.466666666667</v>
      </c>
      <c r="I508" s="36">
        <v>41451.470833333333</v>
      </c>
      <c r="J508" s="1" t="s">
        <v>41</v>
      </c>
      <c r="K508" s="37">
        <f t="shared" si="14"/>
        <v>4.166666665696539E-3</v>
      </c>
      <c r="L508" s="38">
        <f t="shared" si="15"/>
        <v>4.166666665696539E-3</v>
      </c>
      <c r="M508" s="166">
        <f>NETWORKDAYS.INTL(DATE(YEAR(H508),MONTH(I508),DAY(H508)),DATE(YEAR(I508),MONTH(I508),DAY(I508)),1,LISTAFERIADOS!$B$2:$B$194)</f>
        <v>1</v>
      </c>
      <c r="N508" s="170" t="str">
        <f>CONCATENATE(HOUR(Tabela13[[#This Row],[DATA INICIO]]),":",MINUTE(Tabela13[[#This Row],[DATA INICIO]]))</f>
        <v>11:12</v>
      </c>
      <c r="P508"/>
    </row>
    <row r="509" spans="1:16" ht="25.5" hidden="1" customHeight="1" x14ac:dyDescent="0.25">
      <c r="A509" s="6" t="s">
        <v>278</v>
      </c>
      <c r="B509" s="33" t="s">
        <v>366</v>
      </c>
      <c r="C509" s="34" t="s">
        <v>270</v>
      </c>
      <c r="D509" s="66" t="s">
        <v>1233</v>
      </c>
      <c r="E509" s="66" t="str">
        <f>CONCATENATE(Tabela13[[#This Row],[TRAMITE_SETOR]],"_Atualiz")</f>
        <v>SCON_Atualiz</v>
      </c>
      <c r="F509" s="35" t="s">
        <v>914</v>
      </c>
      <c r="G509" s="35"/>
      <c r="H509" s="36">
        <v>41451.470833333333</v>
      </c>
      <c r="I509" s="36">
        <v>41460.724305555559</v>
      </c>
      <c r="J509" s="1" t="s">
        <v>357</v>
      </c>
      <c r="K509" s="37">
        <f t="shared" si="14"/>
        <v>9.2534722222262644</v>
      </c>
      <c r="L509" s="38">
        <f t="shared" si="15"/>
        <v>9.2534722222262644</v>
      </c>
      <c r="M509" s="166">
        <f>NETWORKDAYS.INTL(DATE(YEAR(H509),MONTH(I509),DAY(H509)),DATE(YEAR(I509),MONTH(I509),DAY(I509)),1,LISTAFERIADOS!$B$2:$B$194)</f>
        <v>-16</v>
      </c>
      <c r="N509" s="170" t="str">
        <f>CONCATENATE(HOUR(Tabela13[[#This Row],[DATA INICIO]]),":",MINUTE(Tabela13[[#This Row],[DATA INICIO]]))</f>
        <v>11:18</v>
      </c>
      <c r="P509"/>
    </row>
    <row r="510" spans="1:16" ht="25.5" hidden="1" customHeight="1" x14ac:dyDescent="0.25">
      <c r="A510" s="6" t="s">
        <v>278</v>
      </c>
      <c r="B510" s="33" t="s">
        <v>366</v>
      </c>
      <c r="C510" s="34" t="s">
        <v>270</v>
      </c>
      <c r="D510" s="66" t="s">
        <v>1264</v>
      </c>
      <c r="E510" s="66" t="str">
        <f>CONCATENATE(Tabela13[[#This Row],[TRAMITE_SETOR]],"_Atualiz")</f>
        <v>SIASG_Atualiz</v>
      </c>
      <c r="F510" s="35" t="s">
        <v>934</v>
      </c>
      <c r="G510" s="35"/>
      <c r="H510" s="36">
        <v>41460.724305555559</v>
      </c>
      <c r="I510" s="36">
        <v>41463.68472222222</v>
      </c>
      <c r="J510" s="1" t="s">
        <v>358</v>
      </c>
      <c r="K510" s="37">
        <f t="shared" si="14"/>
        <v>2.960416666661331</v>
      </c>
      <c r="L510" s="38">
        <f t="shared" si="15"/>
        <v>2.960416666661331</v>
      </c>
      <c r="M510" s="166">
        <f>NETWORKDAYS.INTL(DATE(YEAR(H510),MONTH(I510),DAY(H510)),DATE(YEAR(I510),MONTH(I510),DAY(I510)),1,LISTAFERIADOS!$B$2:$B$194)</f>
        <v>2</v>
      </c>
      <c r="N510" s="170" t="str">
        <f>CONCATENATE(HOUR(Tabela13[[#This Row],[DATA INICIO]]),":",MINUTE(Tabela13[[#This Row],[DATA INICIO]]))</f>
        <v>17:23</v>
      </c>
      <c r="P510"/>
    </row>
    <row r="511" spans="1:16" ht="25.5" hidden="1" customHeight="1" x14ac:dyDescent="0.25">
      <c r="A511" s="6" t="s">
        <v>278</v>
      </c>
      <c r="B511" s="33" t="s">
        <v>366</v>
      </c>
      <c r="C511" s="34" t="s">
        <v>270</v>
      </c>
      <c r="D511" s="66" t="s">
        <v>1233</v>
      </c>
      <c r="E511" s="66" t="str">
        <f>CONCATENATE(Tabela13[[#This Row],[TRAMITE_SETOR]],"_Atualiz")</f>
        <v>SCON_Atualiz</v>
      </c>
      <c r="F511" s="35" t="s">
        <v>914</v>
      </c>
      <c r="G511" s="35"/>
      <c r="H511" s="36">
        <v>41463.68472222222</v>
      </c>
      <c r="I511" s="36">
        <v>41467.595138888886</v>
      </c>
      <c r="J511" s="1" t="s">
        <v>359</v>
      </c>
      <c r="K511" s="37">
        <f t="shared" si="14"/>
        <v>3.9104166666656965</v>
      </c>
      <c r="L511" s="38">
        <f t="shared" si="15"/>
        <v>3.9104166666656965</v>
      </c>
      <c r="M511" s="166">
        <f>NETWORKDAYS.INTL(DATE(YEAR(H511),MONTH(I511),DAY(H511)),DATE(YEAR(I511),MONTH(I511),DAY(I511)),1,LISTAFERIADOS!$B$2:$B$194)</f>
        <v>5</v>
      </c>
      <c r="N511" s="170" t="str">
        <f>CONCATENATE(HOUR(Tabela13[[#This Row],[DATA INICIO]]),":",MINUTE(Tabela13[[#This Row],[DATA INICIO]]))</f>
        <v>16:26</v>
      </c>
      <c r="P511"/>
    </row>
    <row r="512" spans="1:16" ht="25.5" hidden="1" customHeight="1" x14ac:dyDescent="0.25">
      <c r="A512" s="6" t="s">
        <v>278</v>
      </c>
      <c r="B512" s="33" t="s">
        <v>366</v>
      </c>
      <c r="C512" s="34" t="s">
        <v>270</v>
      </c>
      <c r="D512" s="66" t="s">
        <v>1231</v>
      </c>
      <c r="E512" s="66" t="str">
        <f>CONCATENATE(Tabela13[[#This Row],[TRAMITE_SETOR]],"_Atualiz")</f>
        <v>CLC_Atualiz</v>
      </c>
      <c r="F512" s="35" t="s">
        <v>912</v>
      </c>
      <c r="G512" s="35"/>
      <c r="H512" s="36">
        <v>41467.595138888886</v>
      </c>
      <c r="I512" s="36">
        <v>41467.661111111112</v>
      </c>
      <c r="J512" s="1" t="s">
        <v>360</v>
      </c>
      <c r="K512" s="37">
        <f t="shared" si="14"/>
        <v>6.5972222226264421E-2</v>
      </c>
      <c r="L512" s="38">
        <f t="shared" si="15"/>
        <v>6.5972222226264421E-2</v>
      </c>
      <c r="M512" s="166">
        <f>NETWORKDAYS.INTL(DATE(YEAR(H512),MONTH(I512),DAY(H512)),DATE(YEAR(I512),MONTH(I512),DAY(I512)),1,LISTAFERIADOS!$B$2:$B$194)</f>
        <v>1</v>
      </c>
      <c r="N512" s="170" t="str">
        <f>CONCATENATE(HOUR(Tabela13[[#This Row],[DATA INICIO]]),":",MINUTE(Tabela13[[#This Row],[DATA INICIO]]))</f>
        <v>14:17</v>
      </c>
      <c r="P512"/>
    </row>
    <row r="513" spans="1:16" ht="25.5" hidden="1" customHeight="1" x14ac:dyDescent="0.25">
      <c r="A513" s="6" t="s">
        <v>278</v>
      </c>
      <c r="B513" s="33" t="s">
        <v>366</v>
      </c>
      <c r="C513" s="34" t="s">
        <v>270</v>
      </c>
      <c r="D513" s="66" t="s">
        <v>1237</v>
      </c>
      <c r="E513" s="66" t="str">
        <f>CONCATENATE(Tabela13[[#This Row],[TRAMITE_SETOR]],"_Atualiz")</f>
        <v>SAEO_Atualiz</v>
      </c>
      <c r="F513" s="35" t="s">
        <v>918</v>
      </c>
      <c r="G513" s="35"/>
      <c r="H513" s="36">
        <v>41467.661111111112</v>
      </c>
      <c r="I513" s="36">
        <v>41470.729861111111</v>
      </c>
      <c r="J513" s="1" t="s">
        <v>361</v>
      </c>
      <c r="K513" s="37">
        <f t="shared" si="14"/>
        <v>3.0687499999985448</v>
      </c>
      <c r="L513" s="38">
        <f t="shared" si="15"/>
        <v>3.0687499999985448</v>
      </c>
      <c r="M513" s="166">
        <f>NETWORKDAYS.INTL(DATE(YEAR(H513),MONTH(I513),DAY(H513)),DATE(YEAR(I513),MONTH(I513),DAY(I513)),1,LISTAFERIADOS!$B$2:$B$194)</f>
        <v>2</v>
      </c>
      <c r="N513" s="170" t="str">
        <f>CONCATENATE(HOUR(Tabela13[[#This Row],[DATA INICIO]]),":",MINUTE(Tabela13[[#This Row],[DATA INICIO]]))</f>
        <v>15:52</v>
      </c>
      <c r="P513"/>
    </row>
    <row r="514" spans="1:16" ht="25.5" hidden="1" customHeight="1" x14ac:dyDescent="0.25">
      <c r="A514" s="6" t="s">
        <v>278</v>
      </c>
      <c r="B514" s="33" t="s">
        <v>366</v>
      </c>
      <c r="C514" s="34" t="s">
        <v>270</v>
      </c>
      <c r="D514" s="66" t="s">
        <v>1229</v>
      </c>
      <c r="E514" s="66" t="str">
        <f>CONCATENATE(Tabela13[[#This Row],[TRAMITE_SETOR]],"_Atualiz")</f>
        <v>CO_Atualiz</v>
      </c>
      <c r="F514" s="35" t="s">
        <v>910</v>
      </c>
      <c r="G514" s="35"/>
      <c r="H514" s="36">
        <v>41470.729861111111</v>
      </c>
      <c r="I514" s="36">
        <v>41471.619444444441</v>
      </c>
      <c r="J514" s="1" t="s">
        <v>362</v>
      </c>
      <c r="K514" s="37">
        <f t="shared" si="14"/>
        <v>0.88958333332993789</v>
      </c>
      <c r="L514" s="38">
        <f t="shared" si="15"/>
        <v>0.88958333332993789</v>
      </c>
      <c r="M514" s="166">
        <f>NETWORKDAYS.INTL(DATE(YEAR(H514),MONTH(I514),DAY(H514)),DATE(YEAR(I514),MONTH(I514),DAY(I514)),1,LISTAFERIADOS!$B$2:$B$194)</f>
        <v>2</v>
      </c>
      <c r="N514" s="170" t="str">
        <f>CONCATENATE(HOUR(Tabela13[[#This Row],[DATA INICIO]]),":",MINUTE(Tabela13[[#This Row],[DATA INICIO]]))</f>
        <v>17:31</v>
      </c>
      <c r="P514"/>
    </row>
    <row r="515" spans="1:16" ht="25.5" hidden="1" customHeight="1" x14ac:dyDescent="0.25">
      <c r="A515" s="6" t="s">
        <v>278</v>
      </c>
      <c r="B515" s="33" t="s">
        <v>366</v>
      </c>
      <c r="C515" s="34" t="s">
        <v>270</v>
      </c>
      <c r="D515" s="66" t="s">
        <v>1230</v>
      </c>
      <c r="E515" s="66" t="str">
        <f>CONCATENATE(Tabela13[[#This Row],[TRAMITE_SETOR]],"_Atualiz")</f>
        <v>SECOFC_Atualiz</v>
      </c>
      <c r="F515" s="35" t="s">
        <v>911</v>
      </c>
      <c r="G515" s="35"/>
      <c r="H515" s="36">
        <v>41471.619444444441</v>
      </c>
      <c r="I515" s="36">
        <v>41471.706250000003</v>
      </c>
      <c r="J515" s="1" t="s">
        <v>363</v>
      </c>
      <c r="K515" s="37">
        <f t="shared" ref="K515:K578" si="16">IF(OR(H515="-",I515="-"),0,I515-H515)</f>
        <v>8.6805555562023073E-2</v>
      </c>
      <c r="L515" s="38">
        <f t="shared" ref="L515:L578" si="17">K515</f>
        <v>8.6805555562023073E-2</v>
      </c>
      <c r="M515" s="166">
        <f>NETWORKDAYS.INTL(DATE(YEAR(H515),MONTH(I515),DAY(H515)),DATE(YEAR(I515),MONTH(I515),DAY(I515)),1,LISTAFERIADOS!$B$2:$B$194)</f>
        <v>1</v>
      </c>
      <c r="N515" s="170" t="str">
        <f>CONCATENATE(HOUR(Tabela13[[#This Row],[DATA INICIO]]),":",MINUTE(Tabela13[[#This Row],[DATA INICIO]]))</f>
        <v>14:52</v>
      </c>
      <c r="P515"/>
    </row>
    <row r="516" spans="1:16" ht="25.5" hidden="1" customHeight="1" x14ac:dyDescent="0.25">
      <c r="A516" s="6" t="s">
        <v>278</v>
      </c>
      <c r="B516" s="33" t="s">
        <v>366</v>
      </c>
      <c r="C516" s="34" t="s">
        <v>270</v>
      </c>
      <c r="D516" s="66" t="s">
        <v>1224</v>
      </c>
      <c r="E516" s="66" t="str">
        <f>CONCATENATE(Tabela13[[#This Row],[TRAMITE_SETOR]],"_Atualiz")</f>
        <v>DG_Atualiz</v>
      </c>
      <c r="F516" s="35" t="s">
        <v>906</v>
      </c>
      <c r="G516" s="35"/>
      <c r="H516" s="36">
        <v>41471.706250000003</v>
      </c>
      <c r="I516" s="36">
        <v>41471.801388888889</v>
      </c>
      <c r="J516" s="1" t="s">
        <v>364</v>
      </c>
      <c r="K516" s="37">
        <f t="shared" si="16"/>
        <v>9.5138888886140194E-2</v>
      </c>
      <c r="L516" s="38">
        <f t="shared" si="17"/>
        <v>9.5138888886140194E-2</v>
      </c>
      <c r="M516" s="166">
        <f>NETWORKDAYS.INTL(DATE(YEAR(H516),MONTH(I516),DAY(H516)),DATE(YEAR(I516),MONTH(I516),DAY(I516)),1,LISTAFERIADOS!$B$2:$B$194)</f>
        <v>1</v>
      </c>
      <c r="N516" s="170" t="str">
        <f>CONCATENATE(HOUR(Tabela13[[#This Row],[DATA INICIO]]),":",MINUTE(Tabela13[[#This Row],[DATA INICIO]]))</f>
        <v>16:57</v>
      </c>
      <c r="P516"/>
    </row>
    <row r="517" spans="1:16" ht="25.5" hidden="1" customHeight="1" x14ac:dyDescent="0.25">
      <c r="A517" s="6" t="s">
        <v>278</v>
      </c>
      <c r="B517" s="33" t="s">
        <v>366</v>
      </c>
      <c r="C517" s="34" t="s">
        <v>270</v>
      </c>
      <c r="D517" s="66" t="s">
        <v>1229</v>
      </c>
      <c r="E517" s="66" t="str">
        <f>CONCATENATE(Tabela13[[#This Row],[TRAMITE_SETOR]],"_Atualiz")</f>
        <v>CO_Atualiz</v>
      </c>
      <c r="F517" s="35" t="s">
        <v>910</v>
      </c>
      <c r="G517" s="35"/>
      <c r="H517" s="36">
        <v>41471.801388888889</v>
      </c>
      <c r="I517" s="36">
        <v>41471.802777777775</v>
      </c>
      <c r="J517" s="1" t="s">
        <v>39</v>
      </c>
      <c r="K517" s="37">
        <f t="shared" si="16"/>
        <v>1.3888888861401938E-3</v>
      </c>
      <c r="L517" s="38">
        <f t="shared" si="17"/>
        <v>1.3888888861401938E-3</v>
      </c>
      <c r="M517" s="166">
        <f>NETWORKDAYS.INTL(DATE(YEAR(H517),MONTH(I517),DAY(H517)),DATE(YEAR(I517),MONTH(I517),DAY(I517)),1,LISTAFERIADOS!$B$2:$B$194)</f>
        <v>1</v>
      </c>
      <c r="N517" s="170" t="str">
        <f>CONCATENATE(HOUR(Tabela13[[#This Row],[DATA INICIO]]),":",MINUTE(Tabela13[[#This Row],[DATA INICIO]]))</f>
        <v>19:14</v>
      </c>
      <c r="P517"/>
    </row>
    <row r="518" spans="1:16" ht="25.5" hidden="1" customHeight="1" x14ac:dyDescent="0.25">
      <c r="A518" s="6" t="s">
        <v>278</v>
      </c>
      <c r="B518" s="33" t="s">
        <v>366</v>
      </c>
      <c r="C518" s="34" t="s">
        <v>270</v>
      </c>
      <c r="D518" s="66" t="s">
        <v>1236</v>
      </c>
      <c r="E518" s="66" t="str">
        <f>CONCATENATE(Tabela13[[#This Row],[TRAMITE_SETOR]],"_Atualiz")</f>
        <v>ACO_Atualiz</v>
      </c>
      <c r="F518" s="35" t="s">
        <v>917</v>
      </c>
      <c r="G518" s="35"/>
      <c r="H518" s="36">
        <v>41471.802777777775</v>
      </c>
      <c r="I518" s="36">
        <v>41472.713888888888</v>
      </c>
      <c r="J518" s="1" t="s">
        <v>365</v>
      </c>
      <c r="K518" s="37">
        <f t="shared" si="16"/>
        <v>0.91111111111240461</v>
      </c>
      <c r="L518" s="38">
        <f t="shared" si="17"/>
        <v>0.91111111111240461</v>
      </c>
      <c r="M518" s="166">
        <f>NETWORKDAYS.INTL(DATE(YEAR(H518),MONTH(I518),DAY(H518)),DATE(YEAR(I518),MONTH(I518),DAY(I518)),1,LISTAFERIADOS!$B$2:$B$194)</f>
        <v>2</v>
      </c>
      <c r="N518" s="170" t="str">
        <f>CONCATENATE(HOUR(Tabela13[[#This Row],[DATA INICIO]]),":",MINUTE(Tabela13[[#This Row],[DATA INICIO]]))</f>
        <v>19:16</v>
      </c>
      <c r="P518"/>
    </row>
    <row r="519" spans="1:16" s="35" customFormat="1" ht="25.5" customHeight="1" x14ac:dyDescent="0.25">
      <c r="A519" s="6" t="s">
        <v>278</v>
      </c>
      <c r="B519" s="33" t="s">
        <v>393</v>
      </c>
      <c r="C519" s="34" t="s">
        <v>270</v>
      </c>
      <c r="D519" s="66" t="s">
        <v>1265</v>
      </c>
      <c r="E519" s="66" t="str">
        <f>CONCATENATE(Tabela13[[#This Row],[TRAMITE_SETOR]],"_Atualiz")</f>
        <v>SAPRE_Atualiz</v>
      </c>
      <c r="F519" s="35" t="s">
        <v>272</v>
      </c>
      <c r="G519" s="90" t="s">
        <v>1127</v>
      </c>
      <c r="H519" s="36">
        <v>41697.664583333331</v>
      </c>
      <c r="I519" s="36">
        <v>41698.664583333331</v>
      </c>
      <c r="J519" s="1" t="s">
        <v>7</v>
      </c>
      <c r="K519" s="37">
        <f t="shared" si="16"/>
        <v>1</v>
      </c>
      <c r="L519" s="38">
        <f t="shared" si="17"/>
        <v>1</v>
      </c>
      <c r="M519" s="166">
        <f>NETWORKDAYS.INTL(DATE(YEAR(H519),MONTH(I519),DAY(H519)),DATE(YEAR(I519),MONTH(I519),DAY(I519)),1,LISTAFERIADOS!$B$2:$B$194)</f>
        <v>2</v>
      </c>
      <c r="N519" s="170" t="str">
        <f>CONCATENATE(HOUR(Tabela13[[#This Row],[DATA INICIO]]),":",MINUTE(Tabela13[[#This Row],[DATA INICIO]]))</f>
        <v>15:57</v>
      </c>
    </row>
    <row r="520" spans="1:16" ht="25.5" customHeight="1" x14ac:dyDescent="0.25">
      <c r="A520" s="6" t="s">
        <v>278</v>
      </c>
      <c r="B520" s="33" t="s">
        <v>393</v>
      </c>
      <c r="C520" s="34" t="s">
        <v>270</v>
      </c>
      <c r="D520" s="66" t="s">
        <v>1226</v>
      </c>
      <c r="E520" s="66" t="str">
        <f>CONCATENATE(Tabela13[[#This Row],[TRAMITE_SETOR]],"_Atualiz")</f>
        <v>CIP_Atualiz</v>
      </c>
      <c r="F520" s="35" t="s">
        <v>885</v>
      </c>
      <c r="G520" s="90" t="s">
        <v>1127</v>
      </c>
      <c r="H520" s="36">
        <v>41698.664583333331</v>
      </c>
      <c r="I520" s="36">
        <v>41705.71875</v>
      </c>
      <c r="J520" s="1" t="s">
        <v>195</v>
      </c>
      <c r="K520" s="37">
        <f t="shared" si="16"/>
        <v>7.0541666666686069</v>
      </c>
      <c r="L520" s="38">
        <f t="shared" si="17"/>
        <v>7.0541666666686069</v>
      </c>
      <c r="M520" s="166">
        <f>NETWORKDAYS.INTL(DATE(YEAR(H520),MONTH(I520),DAY(H520)),DATE(YEAR(I520),MONTH(I520),DAY(I520)),1,LISTAFERIADOS!$B$2:$B$194)</f>
        <v>-16</v>
      </c>
      <c r="N520" s="170" t="str">
        <f>CONCATENATE(HOUR(Tabela13[[#This Row],[DATA INICIO]]),":",MINUTE(Tabela13[[#This Row],[DATA INICIO]]))</f>
        <v>15:57</v>
      </c>
      <c r="P520"/>
    </row>
    <row r="521" spans="1:16" ht="25.5" customHeight="1" x14ac:dyDescent="0.25">
      <c r="A521" s="6" t="s">
        <v>278</v>
      </c>
      <c r="B521" s="33" t="s">
        <v>393</v>
      </c>
      <c r="C521" s="34" t="s">
        <v>270</v>
      </c>
      <c r="D521" s="66" t="s">
        <v>1265</v>
      </c>
      <c r="E521" s="66" t="str">
        <f>CONCATENATE(Tabela13[[#This Row],[TRAMITE_SETOR]],"_Atualiz")</f>
        <v>SAPRE_Atualiz</v>
      </c>
      <c r="F521" s="35" t="s">
        <v>272</v>
      </c>
      <c r="G521" s="90" t="s">
        <v>1127</v>
      </c>
      <c r="H521" s="36">
        <v>41705.71875</v>
      </c>
      <c r="I521" s="36">
        <v>41709.70416666667</v>
      </c>
      <c r="J521" s="1" t="s">
        <v>367</v>
      </c>
      <c r="K521" s="37">
        <f t="shared" si="16"/>
        <v>3.9854166666700621</v>
      </c>
      <c r="L521" s="38">
        <f t="shared" si="17"/>
        <v>3.9854166666700621</v>
      </c>
      <c r="M521" s="166">
        <f>NETWORKDAYS.INTL(DATE(YEAR(H521),MONTH(I521),DAY(H521)),DATE(YEAR(I521),MONTH(I521),DAY(I521)),1,LISTAFERIADOS!$B$2:$B$194)</f>
        <v>3</v>
      </c>
      <c r="N521" s="170" t="str">
        <f>CONCATENATE(HOUR(Tabela13[[#This Row],[DATA INICIO]]),":",MINUTE(Tabela13[[#This Row],[DATA INICIO]]))</f>
        <v>17:15</v>
      </c>
      <c r="P521"/>
    </row>
    <row r="522" spans="1:16" ht="25.5" customHeight="1" x14ac:dyDescent="0.25">
      <c r="A522" s="6" t="s">
        <v>278</v>
      </c>
      <c r="B522" s="33" t="s">
        <v>393</v>
      </c>
      <c r="C522" s="34" t="s">
        <v>270</v>
      </c>
      <c r="D522" s="66" t="s">
        <v>1226</v>
      </c>
      <c r="E522" s="66" t="str">
        <f>CONCATENATE(Tabela13[[#This Row],[TRAMITE_SETOR]],"_Atualiz")</f>
        <v>CIP_Atualiz</v>
      </c>
      <c r="F522" s="35" t="s">
        <v>885</v>
      </c>
      <c r="G522" s="90" t="s">
        <v>1127</v>
      </c>
      <c r="H522" s="36">
        <v>41709.70416666667</v>
      </c>
      <c r="I522" s="36">
        <v>41710.588888888888</v>
      </c>
      <c r="J522" s="1" t="s">
        <v>368</v>
      </c>
      <c r="K522" s="37">
        <f t="shared" si="16"/>
        <v>0.88472222221753327</v>
      </c>
      <c r="L522" s="38">
        <f t="shared" si="17"/>
        <v>0.88472222221753327</v>
      </c>
      <c r="M522" s="166">
        <f>NETWORKDAYS.INTL(DATE(YEAR(H522),MONTH(I522),DAY(H522)),DATE(YEAR(I522),MONTH(I522),DAY(I522)),1,LISTAFERIADOS!$B$2:$B$194)</f>
        <v>2</v>
      </c>
      <c r="N522" s="170" t="str">
        <f>CONCATENATE(HOUR(Tabela13[[#This Row],[DATA INICIO]]),":",MINUTE(Tabela13[[#This Row],[DATA INICIO]]))</f>
        <v>16:54</v>
      </c>
      <c r="P522"/>
    </row>
    <row r="523" spans="1:16" ht="25.5" hidden="1" customHeight="1" x14ac:dyDescent="0.25">
      <c r="A523" s="6" t="s">
        <v>278</v>
      </c>
      <c r="B523" s="33" t="s">
        <v>393</v>
      </c>
      <c r="C523" s="34" t="s">
        <v>270</v>
      </c>
      <c r="D523" s="66" t="s">
        <v>1227</v>
      </c>
      <c r="E523" s="66" t="str">
        <f>CONCATENATE(Tabela13[[#This Row],[TRAMITE_SETOR]],"_Atualiz")</f>
        <v>SECADM_Atualiz</v>
      </c>
      <c r="F523" s="35" t="s">
        <v>908</v>
      </c>
      <c r="G523" s="35"/>
      <c r="H523" s="36">
        <v>41710.588888888888</v>
      </c>
      <c r="I523" s="36">
        <v>41710.681250000001</v>
      </c>
      <c r="J523" s="1" t="s">
        <v>369</v>
      </c>
      <c r="K523" s="37">
        <f t="shared" si="16"/>
        <v>9.2361111113859806E-2</v>
      </c>
      <c r="L523" s="38">
        <f t="shared" si="17"/>
        <v>9.2361111113859806E-2</v>
      </c>
      <c r="M523" s="166">
        <f>NETWORKDAYS.INTL(DATE(YEAR(H523),MONTH(I523),DAY(H523)),DATE(YEAR(I523),MONTH(I523),DAY(I523)),1,LISTAFERIADOS!$B$2:$B$194)</f>
        <v>1</v>
      </c>
      <c r="N523" s="170" t="str">
        <f>CONCATENATE(HOUR(Tabela13[[#This Row],[DATA INICIO]]),":",MINUTE(Tabela13[[#This Row],[DATA INICIO]]))</f>
        <v>14:8</v>
      </c>
      <c r="P523"/>
    </row>
    <row r="524" spans="1:16" ht="25.5" hidden="1" customHeight="1" x14ac:dyDescent="0.25">
      <c r="A524" s="6" t="s">
        <v>278</v>
      </c>
      <c r="B524" s="33" t="s">
        <v>393</v>
      </c>
      <c r="C524" s="34" t="s">
        <v>270</v>
      </c>
      <c r="D524" s="66" t="s">
        <v>1231</v>
      </c>
      <c r="E524" s="66" t="str">
        <f>CONCATENATE(Tabela13[[#This Row],[TRAMITE_SETOR]],"_Atualiz")</f>
        <v>CLC_Atualiz</v>
      </c>
      <c r="F524" s="35" t="s">
        <v>912</v>
      </c>
      <c r="G524" s="35"/>
      <c r="H524" s="36">
        <v>41710.681250000001</v>
      </c>
      <c r="I524" s="36">
        <v>41711.611111111109</v>
      </c>
      <c r="J524" s="1" t="s">
        <v>370</v>
      </c>
      <c r="K524" s="37">
        <f t="shared" si="16"/>
        <v>0.92986111110803904</v>
      </c>
      <c r="L524" s="38">
        <f t="shared" si="17"/>
        <v>0.92986111110803904</v>
      </c>
      <c r="M524" s="166">
        <f>NETWORKDAYS.INTL(DATE(YEAR(H524),MONTH(I524),DAY(H524)),DATE(YEAR(I524),MONTH(I524),DAY(I524)),1,LISTAFERIADOS!$B$2:$B$194)</f>
        <v>2</v>
      </c>
      <c r="N524" s="170" t="str">
        <f>CONCATENATE(HOUR(Tabela13[[#This Row],[DATA INICIO]]),":",MINUTE(Tabela13[[#This Row],[DATA INICIO]]))</f>
        <v>16:21</v>
      </c>
      <c r="P524"/>
    </row>
    <row r="525" spans="1:16" ht="25.5" hidden="1" customHeight="1" x14ac:dyDescent="0.25">
      <c r="A525" s="6" t="s">
        <v>278</v>
      </c>
      <c r="B525" s="33" t="s">
        <v>393</v>
      </c>
      <c r="C525" s="34" t="s">
        <v>270</v>
      </c>
      <c r="D525" s="66" t="s">
        <v>1232</v>
      </c>
      <c r="E525" s="66" t="str">
        <f>CONCATENATE(Tabela13[[#This Row],[TRAMITE_SETOR]],"_Atualiz")</f>
        <v>SC_Atualiz</v>
      </c>
      <c r="F525" s="35" t="s">
        <v>913</v>
      </c>
      <c r="G525" s="35"/>
      <c r="H525" s="36">
        <v>41711.611111111109</v>
      </c>
      <c r="I525" s="36">
        <v>41766.634722222225</v>
      </c>
      <c r="J525" s="1" t="s">
        <v>163</v>
      </c>
      <c r="K525" s="37">
        <f t="shared" si="16"/>
        <v>55.023611111115315</v>
      </c>
      <c r="L525" s="38">
        <f t="shared" si="17"/>
        <v>55.023611111115315</v>
      </c>
      <c r="M525" s="166">
        <f>NETWORKDAYS.INTL(DATE(YEAR(H525),MONTH(I525),DAY(H525)),DATE(YEAR(I525),MONTH(I525),DAY(I525)),1,LISTAFERIADOS!$B$2:$B$194)</f>
        <v>-5</v>
      </c>
      <c r="N525" s="170" t="str">
        <f>CONCATENATE(HOUR(Tabela13[[#This Row],[DATA INICIO]]),":",MINUTE(Tabela13[[#This Row],[DATA INICIO]]))</f>
        <v>14:40</v>
      </c>
      <c r="P525"/>
    </row>
    <row r="526" spans="1:16" ht="25.5" hidden="1" customHeight="1" x14ac:dyDescent="0.25">
      <c r="A526" s="6" t="s">
        <v>278</v>
      </c>
      <c r="B526" s="33" t="s">
        <v>393</v>
      </c>
      <c r="C526" s="34" t="s">
        <v>270</v>
      </c>
      <c r="D526" s="66" t="s">
        <v>1231</v>
      </c>
      <c r="E526" s="66" t="str">
        <f>CONCATENATE(Tabela13[[#This Row],[TRAMITE_SETOR]],"_Atualiz")</f>
        <v>CLC_Atualiz</v>
      </c>
      <c r="F526" s="35" t="s">
        <v>912</v>
      </c>
      <c r="G526" s="35"/>
      <c r="H526" s="36">
        <v>41766.634722222225</v>
      </c>
      <c r="I526" s="36">
        <v>41766.729861111111</v>
      </c>
      <c r="J526" s="1" t="s">
        <v>320</v>
      </c>
      <c r="K526" s="37">
        <f t="shared" si="16"/>
        <v>9.5138888886140194E-2</v>
      </c>
      <c r="L526" s="38">
        <f t="shared" si="17"/>
        <v>9.5138888886140194E-2</v>
      </c>
      <c r="M526" s="166">
        <f>NETWORKDAYS.INTL(DATE(YEAR(H526),MONTH(I526),DAY(H526)),DATE(YEAR(I526),MONTH(I526),DAY(I526)),1,LISTAFERIADOS!$B$2:$B$194)</f>
        <v>1</v>
      </c>
      <c r="N526" s="170" t="str">
        <f>CONCATENATE(HOUR(Tabela13[[#This Row],[DATA INICIO]]),":",MINUTE(Tabela13[[#This Row],[DATA INICIO]]))</f>
        <v>15:14</v>
      </c>
      <c r="P526"/>
    </row>
    <row r="527" spans="1:16" ht="25.5" hidden="1" customHeight="1" x14ac:dyDescent="0.25">
      <c r="A527" s="6" t="s">
        <v>278</v>
      </c>
      <c r="B527" s="33" t="s">
        <v>393</v>
      </c>
      <c r="C527" s="34" t="s">
        <v>270</v>
      </c>
      <c r="D527" s="66" t="s">
        <v>1228</v>
      </c>
      <c r="E527" s="66" t="str">
        <f>CONCATENATE(Tabela13[[#This Row],[TRAMITE_SETOR]],"_Atualiz")</f>
        <v>SPO_Atualiz</v>
      </c>
      <c r="F527" s="35" t="s">
        <v>909</v>
      </c>
      <c r="G527" s="35"/>
      <c r="H527" s="36">
        <v>41766.729861111111</v>
      </c>
      <c r="I527" s="36">
        <v>41767.723611111112</v>
      </c>
      <c r="J527" s="1" t="s">
        <v>284</v>
      </c>
      <c r="K527" s="37">
        <f t="shared" si="16"/>
        <v>0.99375000000145519</v>
      </c>
      <c r="L527" s="38">
        <f t="shared" si="17"/>
        <v>0.99375000000145519</v>
      </c>
      <c r="M527" s="166">
        <f>NETWORKDAYS.INTL(DATE(YEAR(H527),MONTH(I527),DAY(H527)),DATE(YEAR(I527),MONTH(I527),DAY(I527)),1,LISTAFERIADOS!$B$2:$B$194)</f>
        <v>2</v>
      </c>
      <c r="N527" s="170" t="str">
        <f>CONCATENATE(HOUR(Tabela13[[#This Row],[DATA INICIO]]),":",MINUTE(Tabela13[[#This Row],[DATA INICIO]]))</f>
        <v>17:31</v>
      </c>
      <c r="P527"/>
    </row>
    <row r="528" spans="1:16" ht="25.5" hidden="1" customHeight="1" x14ac:dyDescent="0.25">
      <c r="A528" s="6" t="s">
        <v>278</v>
      </c>
      <c r="B528" s="33" t="s">
        <v>393</v>
      </c>
      <c r="C528" s="34" t="s">
        <v>270</v>
      </c>
      <c r="D528" s="66" t="s">
        <v>1266</v>
      </c>
      <c r="E528" s="66" t="str">
        <f>CONCATENATE(Tabela13[[#This Row],[TRAMITE_SETOR]],"_Atualiz")</f>
        <v>COBRAS_Atualiz</v>
      </c>
      <c r="F528" s="35" t="s">
        <v>935</v>
      </c>
      <c r="G528" s="35"/>
      <c r="H528" s="36">
        <v>41767.723611111112</v>
      </c>
      <c r="I528" s="36">
        <v>41771.643750000003</v>
      </c>
      <c r="J528" s="1" t="s">
        <v>26</v>
      </c>
      <c r="K528" s="37">
        <f t="shared" si="16"/>
        <v>3.9201388888905058</v>
      </c>
      <c r="L528" s="38">
        <f t="shared" si="17"/>
        <v>3.9201388888905058</v>
      </c>
      <c r="M528" s="166">
        <f>NETWORKDAYS.INTL(DATE(YEAR(H528),MONTH(I528),DAY(H528)),DATE(YEAR(I528),MONTH(I528),DAY(I528)),1,LISTAFERIADOS!$B$2:$B$194)</f>
        <v>3</v>
      </c>
      <c r="N528" s="170" t="str">
        <f>CONCATENATE(HOUR(Tabela13[[#This Row],[DATA INICIO]]),":",MINUTE(Tabela13[[#This Row],[DATA INICIO]]))</f>
        <v>17:22</v>
      </c>
      <c r="P528"/>
    </row>
    <row r="529" spans="1:16" ht="25.5" hidden="1" customHeight="1" x14ac:dyDescent="0.25">
      <c r="A529" s="6" t="s">
        <v>278</v>
      </c>
      <c r="B529" s="33" t="s">
        <v>393</v>
      </c>
      <c r="C529" s="34" t="s">
        <v>270</v>
      </c>
      <c r="D529" s="66" t="s">
        <v>1228</v>
      </c>
      <c r="E529" s="66" t="str">
        <f>CONCATENATE(Tabela13[[#This Row],[TRAMITE_SETOR]],"_Atualiz")</f>
        <v>SPO_Atualiz</v>
      </c>
      <c r="F529" s="35" t="s">
        <v>909</v>
      </c>
      <c r="G529" s="35"/>
      <c r="H529" s="36">
        <v>41771.643750000003</v>
      </c>
      <c r="I529" s="36">
        <v>41771.776388888888</v>
      </c>
      <c r="J529" s="1" t="s">
        <v>371</v>
      </c>
      <c r="K529" s="37">
        <f t="shared" si="16"/>
        <v>0.132638888884685</v>
      </c>
      <c r="L529" s="38">
        <f t="shared" si="17"/>
        <v>0.132638888884685</v>
      </c>
      <c r="M529" s="166">
        <f>NETWORKDAYS.INTL(DATE(YEAR(H529),MONTH(I529),DAY(H529)),DATE(YEAR(I529),MONTH(I529),DAY(I529)),1,LISTAFERIADOS!$B$2:$B$194)</f>
        <v>1</v>
      </c>
      <c r="N529" s="170" t="str">
        <f>CONCATENATE(HOUR(Tabela13[[#This Row],[DATA INICIO]]),":",MINUTE(Tabela13[[#This Row],[DATA INICIO]]))</f>
        <v>15:27</v>
      </c>
      <c r="P529"/>
    </row>
    <row r="530" spans="1:16" ht="25.5" hidden="1" customHeight="1" x14ac:dyDescent="0.25">
      <c r="A530" s="6" t="s">
        <v>278</v>
      </c>
      <c r="B530" s="33" t="s">
        <v>393</v>
      </c>
      <c r="C530" s="34" t="s">
        <v>270</v>
      </c>
      <c r="D530" s="66" t="s">
        <v>1229</v>
      </c>
      <c r="E530" s="66" t="str">
        <f>CONCATENATE(Tabela13[[#This Row],[TRAMITE_SETOR]],"_Atualiz")</f>
        <v>CO_Atualiz</v>
      </c>
      <c r="F530" s="35" t="s">
        <v>910</v>
      </c>
      <c r="G530" s="35"/>
      <c r="H530" s="36">
        <v>41771.776388888888</v>
      </c>
      <c r="I530" s="36">
        <v>41771.793749999997</v>
      </c>
      <c r="J530" s="1" t="s">
        <v>27</v>
      </c>
      <c r="K530" s="37">
        <f t="shared" si="16"/>
        <v>1.7361111109494232E-2</v>
      </c>
      <c r="L530" s="38">
        <f t="shared" si="17"/>
        <v>1.7361111109494232E-2</v>
      </c>
      <c r="M530" s="166">
        <f>NETWORKDAYS.INTL(DATE(YEAR(H530),MONTH(I530),DAY(H530)),DATE(YEAR(I530),MONTH(I530),DAY(I530)),1,LISTAFERIADOS!$B$2:$B$194)</f>
        <v>1</v>
      </c>
      <c r="N530" s="170" t="str">
        <f>CONCATENATE(HOUR(Tabela13[[#This Row],[DATA INICIO]]),":",MINUTE(Tabela13[[#This Row],[DATA INICIO]]))</f>
        <v>18:38</v>
      </c>
      <c r="P530"/>
    </row>
    <row r="531" spans="1:16" ht="25.5" hidden="1" customHeight="1" x14ac:dyDescent="0.25">
      <c r="A531" s="6" t="s">
        <v>278</v>
      </c>
      <c r="B531" s="33" t="s">
        <v>393</v>
      </c>
      <c r="C531" s="34" t="s">
        <v>270</v>
      </c>
      <c r="D531" s="66" t="s">
        <v>1230</v>
      </c>
      <c r="E531" s="66" t="str">
        <f>CONCATENATE(Tabela13[[#This Row],[TRAMITE_SETOR]],"_Atualiz")</f>
        <v>SECOFC_Atualiz</v>
      </c>
      <c r="F531" s="35" t="s">
        <v>911</v>
      </c>
      <c r="G531" s="35"/>
      <c r="H531" s="36">
        <v>41771.793749999997</v>
      </c>
      <c r="I531" s="36">
        <v>41771.857638888891</v>
      </c>
      <c r="J531" s="1" t="s">
        <v>344</v>
      </c>
      <c r="K531" s="37">
        <f t="shared" si="16"/>
        <v>6.3888888893416151E-2</v>
      </c>
      <c r="L531" s="38">
        <f t="shared" si="17"/>
        <v>6.3888888893416151E-2</v>
      </c>
      <c r="M531" s="166">
        <f>NETWORKDAYS.INTL(DATE(YEAR(H531),MONTH(I531),DAY(H531)),DATE(YEAR(I531),MONTH(I531),DAY(I531)),1,LISTAFERIADOS!$B$2:$B$194)</f>
        <v>1</v>
      </c>
      <c r="N531" s="170" t="str">
        <f>CONCATENATE(HOUR(Tabela13[[#This Row],[DATA INICIO]]),":",MINUTE(Tabela13[[#This Row],[DATA INICIO]]))</f>
        <v>19:3</v>
      </c>
      <c r="P531"/>
    </row>
    <row r="532" spans="1:16" ht="25.5" hidden="1" customHeight="1" x14ac:dyDescent="0.25">
      <c r="A532" s="6" t="s">
        <v>278</v>
      </c>
      <c r="B532" s="33" t="s">
        <v>393</v>
      </c>
      <c r="C532" s="34" t="s">
        <v>270</v>
      </c>
      <c r="D532" s="66" t="s">
        <v>1231</v>
      </c>
      <c r="E532" s="66" t="str">
        <f>CONCATENATE(Tabela13[[#This Row],[TRAMITE_SETOR]],"_Atualiz")</f>
        <v>CLC_Atualiz</v>
      </c>
      <c r="F532" s="35" t="s">
        <v>912</v>
      </c>
      <c r="G532" s="35"/>
      <c r="H532" s="36">
        <v>41771.857638888891</v>
      </c>
      <c r="I532" s="36">
        <v>41773.601388888892</v>
      </c>
      <c r="J532" s="1" t="s">
        <v>372</v>
      </c>
      <c r="K532" s="37">
        <f t="shared" si="16"/>
        <v>1.7437500000014552</v>
      </c>
      <c r="L532" s="38">
        <f t="shared" si="17"/>
        <v>1.7437500000014552</v>
      </c>
      <c r="M532" s="166">
        <f>NETWORKDAYS.INTL(DATE(YEAR(H532),MONTH(I532),DAY(H532)),DATE(YEAR(I532),MONTH(I532),DAY(I532)),1,LISTAFERIADOS!$B$2:$B$194)</f>
        <v>3</v>
      </c>
      <c r="N532" s="170" t="str">
        <f>CONCATENATE(HOUR(Tabela13[[#This Row],[DATA INICIO]]),":",MINUTE(Tabela13[[#This Row],[DATA INICIO]]))</f>
        <v>20:35</v>
      </c>
      <c r="P532"/>
    </row>
    <row r="533" spans="1:16" ht="25.5" hidden="1" customHeight="1" x14ac:dyDescent="0.25">
      <c r="A533" s="6" t="s">
        <v>278</v>
      </c>
      <c r="B533" s="33" t="s">
        <v>393</v>
      </c>
      <c r="C533" s="34" t="s">
        <v>270</v>
      </c>
      <c r="D533" s="66" t="s">
        <v>1232</v>
      </c>
      <c r="E533" s="66" t="str">
        <f>CONCATENATE(Tabela13[[#This Row],[TRAMITE_SETOR]],"_Atualiz")</f>
        <v>SC_Atualiz</v>
      </c>
      <c r="F533" s="35" t="s">
        <v>913</v>
      </c>
      <c r="G533" s="35"/>
      <c r="H533" s="36">
        <v>41773.601388888892</v>
      </c>
      <c r="I533" s="36">
        <v>41775.838194444441</v>
      </c>
      <c r="J533" s="1" t="s">
        <v>285</v>
      </c>
      <c r="K533" s="37">
        <f t="shared" si="16"/>
        <v>2.2368055555489263</v>
      </c>
      <c r="L533" s="38">
        <f t="shared" si="17"/>
        <v>2.2368055555489263</v>
      </c>
      <c r="M533" s="166">
        <f>NETWORKDAYS.INTL(DATE(YEAR(H533),MONTH(I533),DAY(H533)),DATE(YEAR(I533),MONTH(I533),DAY(I533)),1,LISTAFERIADOS!$B$2:$B$194)</f>
        <v>3</v>
      </c>
      <c r="N533" s="170" t="str">
        <f>CONCATENATE(HOUR(Tabela13[[#This Row],[DATA INICIO]]),":",MINUTE(Tabela13[[#This Row],[DATA INICIO]]))</f>
        <v>14:26</v>
      </c>
      <c r="P533"/>
    </row>
    <row r="534" spans="1:16" ht="25.5" hidden="1" customHeight="1" x14ac:dyDescent="0.25">
      <c r="A534" s="6" t="s">
        <v>278</v>
      </c>
      <c r="B534" s="33" t="s">
        <v>393</v>
      </c>
      <c r="C534" s="34" t="s">
        <v>270</v>
      </c>
      <c r="D534" s="66" t="s">
        <v>1231</v>
      </c>
      <c r="E534" s="66" t="str">
        <f>CONCATENATE(Tabela13[[#This Row],[TRAMITE_SETOR]],"_Atualiz")</f>
        <v>CLC_Atualiz</v>
      </c>
      <c r="F534" s="35" t="s">
        <v>912</v>
      </c>
      <c r="G534" s="35"/>
      <c r="H534" s="36">
        <v>41775.838194444441</v>
      </c>
      <c r="I534" s="36">
        <v>41778.652083333334</v>
      </c>
      <c r="J534" s="1" t="s">
        <v>373</v>
      </c>
      <c r="K534" s="37">
        <f t="shared" si="16"/>
        <v>2.8138888888934162</v>
      </c>
      <c r="L534" s="38">
        <f t="shared" si="17"/>
        <v>2.8138888888934162</v>
      </c>
      <c r="M534" s="166">
        <f>NETWORKDAYS.INTL(DATE(YEAR(H534),MONTH(I534),DAY(H534)),DATE(YEAR(I534),MONTH(I534),DAY(I534)),1,LISTAFERIADOS!$B$2:$B$194)</f>
        <v>2</v>
      </c>
      <c r="N534" s="170" t="str">
        <f>CONCATENATE(HOUR(Tabela13[[#This Row],[DATA INICIO]]),":",MINUTE(Tabela13[[#This Row],[DATA INICIO]]))</f>
        <v>20:7</v>
      </c>
      <c r="P534"/>
    </row>
    <row r="535" spans="1:16" ht="25.5" hidden="1" customHeight="1" x14ac:dyDescent="0.25">
      <c r="A535" s="6" t="s">
        <v>278</v>
      </c>
      <c r="B535" s="33" t="s">
        <v>393</v>
      </c>
      <c r="C535" s="34" t="s">
        <v>270</v>
      </c>
      <c r="D535" s="66" t="s">
        <v>1227</v>
      </c>
      <c r="E535" s="66" t="str">
        <f>CONCATENATE(Tabela13[[#This Row],[TRAMITE_SETOR]],"_Atualiz")</f>
        <v>SECADM_Atualiz</v>
      </c>
      <c r="F535" s="35" t="s">
        <v>908</v>
      </c>
      <c r="G535" s="35"/>
      <c r="H535" s="36">
        <v>41778.652083333334</v>
      </c>
      <c r="I535" s="36">
        <v>41778.695833333331</v>
      </c>
      <c r="J535" s="1" t="s">
        <v>374</v>
      </c>
      <c r="K535" s="37">
        <f t="shared" si="16"/>
        <v>4.3749999997089617E-2</v>
      </c>
      <c r="L535" s="38">
        <f t="shared" si="17"/>
        <v>4.3749999997089617E-2</v>
      </c>
      <c r="M535" s="166">
        <f>NETWORKDAYS.INTL(DATE(YEAR(H535),MONTH(I535),DAY(H535)),DATE(YEAR(I535),MONTH(I535),DAY(I535)),1,LISTAFERIADOS!$B$2:$B$194)</f>
        <v>1</v>
      </c>
      <c r="N535" s="170" t="str">
        <f>CONCATENATE(HOUR(Tabela13[[#This Row],[DATA INICIO]]),":",MINUTE(Tabela13[[#This Row],[DATA INICIO]]))</f>
        <v>15:39</v>
      </c>
      <c r="P535"/>
    </row>
    <row r="536" spans="1:16" ht="25.5" hidden="1" customHeight="1" x14ac:dyDescent="0.25">
      <c r="A536" s="6" t="s">
        <v>278</v>
      </c>
      <c r="B536" s="33" t="s">
        <v>393</v>
      </c>
      <c r="C536" s="34" t="s">
        <v>270</v>
      </c>
      <c r="D536" s="66" t="s">
        <v>1231</v>
      </c>
      <c r="E536" s="66" t="str">
        <f>CONCATENATE(Tabela13[[#This Row],[TRAMITE_SETOR]],"_Atualiz")</f>
        <v>CLC_Atualiz</v>
      </c>
      <c r="F536" s="35" t="s">
        <v>912</v>
      </c>
      <c r="G536" s="35"/>
      <c r="H536" s="36">
        <v>41778.695833333331</v>
      </c>
      <c r="I536" s="36">
        <v>41779.635416666664</v>
      </c>
      <c r="J536" s="1" t="s">
        <v>375</v>
      </c>
      <c r="K536" s="37">
        <f t="shared" si="16"/>
        <v>0.93958333333284827</v>
      </c>
      <c r="L536" s="38">
        <f t="shared" si="17"/>
        <v>0.93958333333284827</v>
      </c>
      <c r="M536" s="166">
        <f>NETWORKDAYS.INTL(DATE(YEAR(H536),MONTH(I536),DAY(H536)),DATE(YEAR(I536),MONTH(I536),DAY(I536)),1,LISTAFERIADOS!$B$2:$B$194)</f>
        <v>2</v>
      </c>
      <c r="N536" s="170" t="str">
        <f>CONCATENATE(HOUR(Tabela13[[#This Row],[DATA INICIO]]),":",MINUTE(Tabela13[[#This Row],[DATA INICIO]]))</f>
        <v>16:42</v>
      </c>
      <c r="P536"/>
    </row>
    <row r="537" spans="1:16" ht="25.5" hidden="1" customHeight="1" x14ac:dyDescent="0.25">
      <c r="A537" s="6" t="s">
        <v>278</v>
      </c>
      <c r="B537" s="33" t="s">
        <v>393</v>
      </c>
      <c r="C537" s="34" t="s">
        <v>270</v>
      </c>
      <c r="D537" s="66" t="s">
        <v>1252</v>
      </c>
      <c r="E537" s="66" t="str">
        <f>CONCATENATE(Tabela13[[#This Row],[TRAMITE_SETOR]],"_Atualiz")</f>
        <v>SLIC_Atualiz</v>
      </c>
      <c r="F537" s="35" t="s">
        <v>928</v>
      </c>
      <c r="G537" s="35"/>
      <c r="H537" s="36">
        <v>41779.635416666664</v>
      </c>
      <c r="I537" s="36">
        <v>41787.743750000001</v>
      </c>
      <c r="J537" s="1" t="s">
        <v>288</v>
      </c>
      <c r="K537" s="37">
        <f t="shared" si="16"/>
        <v>8.1083333333372138</v>
      </c>
      <c r="L537" s="38">
        <f t="shared" si="17"/>
        <v>8.1083333333372138</v>
      </c>
      <c r="M537" s="166">
        <f>NETWORKDAYS.INTL(DATE(YEAR(H537),MONTH(I537),DAY(H537)),DATE(YEAR(I537),MONTH(I537),DAY(I537)),1,LISTAFERIADOS!$B$2:$B$194)</f>
        <v>7</v>
      </c>
      <c r="N537" s="170" t="str">
        <f>CONCATENATE(HOUR(Tabela13[[#This Row],[DATA INICIO]]),":",MINUTE(Tabela13[[#This Row],[DATA INICIO]]))</f>
        <v>15:15</v>
      </c>
      <c r="P537"/>
    </row>
    <row r="538" spans="1:16" ht="25.5" hidden="1" customHeight="1" x14ac:dyDescent="0.25">
      <c r="A538" s="6" t="s">
        <v>278</v>
      </c>
      <c r="B538" s="33" t="s">
        <v>393</v>
      </c>
      <c r="C538" s="34" t="s">
        <v>270</v>
      </c>
      <c r="D538" s="66" t="s">
        <v>1233</v>
      </c>
      <c r="E538" s="66" t="str">
        <f>CONCATENATE(Tabela13[[#This Row],[TRAMITE_SETOR]],"_Atualiz")</f>
        <v>SCON_Atualiz</v>
      </c>
      <c r="F538" s="35" t="s">
        <v>914</v>
      </c>
      <c r="G538" s="35"/>
      <c r="H538" s="36">
        <v>41787.743750000001</v>
      </c>
      <c r="I538" s="36">
        <v>41793.69027777778</v>
      </c>
      <c r="J538" s="1" t="s">
        <v>376</v>
      </c>
      <c r="K538" s="37">
        <f t="shared" si="16"/>
        <v>5.9465277777781012</v>
      </c>
      <c r="L538" s="38">
        <f t="shared" si="17"/>
        <v>5.9465277777781012</v>
      </c>
      <c r="M538" s="166">
        <f>NETWORKDAYS.INTL(DATE(YEAR(H538),MONTH(I538),DAY(H538)),DATE(YEAR(I538),MONTH(I538),DAY(I538)),1,LISTAFERIADOS!$B$2:$B$194)</f>
        <v>-17</v>
      </c>
      <c r="N538" s="170" t="str">
        <f>CONCATENATE(HOUR(Tabela13[[#This Row],[DATA INICIO]]),":",MINUTE(Tabela13[[#This Row],[DATA INICIO]]))</f>
        <v>17:51</v>
      </c>
      <c r="P538"/>
    </row>
    <row r="539" spans="1:16" ht="25.5" customHeight="1" x14ac:dyDescent="0.25">
      <c r="A539" s="6" t="s">
        <v>278</v>
      </c>
      <c r="B539" s="33" t="s">
        <v>393</v>
      </c>
      <c r="C539" s="34" t="s">
        <v>270</v>
      </c>
      <c r="D539" s="66" t="s">
        <v>1265</v>
      </c>
      <c r="E539" s="66" t="str">
        <f>CONCATENATE(Tabela13[[#This Row],[TRAMITE_SETOR]],"_Atualiz")</f>
        <v>SAPRE_Atualiz</v>
      </c>
      <c r="F539" s="35" t="s">
        <v>272</v>
      </c>
      <c r="G539" s="90" t="s">
        <v>1127</v>
      </c>
      <c r="H539" s="36">
        <v>41793.69027777778</v>
      </c>
      <c r="I539" s="36">
        <v>41793.695138888892</v>
      </c>
      <c r="J539" s="1" t="s">
        <v>202</v>
      </c>
      <c r="K539" s="37">
        <f t="shared" si="16"/>
        <v>4.8611111124046147E-3</v>
      </c>
      <c r="L539" s="38">
        <f t="shared" si="17"/>
        <v>4.8611111124046147E-3</v>
      </c>
      <c r="M539" s="166">
        <f>NETWORKDAYS.INTL(DATE(YEAR(H539),MONTH(I539),DAY(H539)),DATE(YEAR(I539),MONTH(I539),DAY(I539)),1,LISTAFERIADOS!$B$2:$B$194)</f>
        <v>1</v>
      </c>
      <c r="N539" s="170" t="str">
        <f>CONCATENATE(HOUR(Tabela13[[#This Row],[DATA INICIO]]),":",MINUTE(Tabela13[[#This Row],[DATA INICIO]]))</f>
        <v>16:34</v>
      </c>
      <c r="P539"/>
    </row>
    <row r="540" spans="1:16" ht="25.5" hidden="1" customHeight="1" x14ac:dyDescent="0.25">
      <c r="A540" s="6" t="s">
        <v>278</v>
      </c>
      <c r="B540" s="33" t="s">
        <v>393</v>
      </c>
      <c r="C540" s="34" t="s">
        <v>270</v>
      </c>
      <c r="D540" s="66" t="s">
        <v>1228</v>
      </c>
      <c r="E540" s="66" t="str">
        <f>CONCATENATE(Tabela13[[#This Row],[TRAMITE_SETOR]],"_Atualiz")</f>
        <v>SPO_Atualiz</v>
      </c>
      <c r="F540" s="35" t="s">
        <v>909</v>
      </c>
      <c r="G540" s="35"/>
      <c r="H540" s="36">
        <v>41793.695138888892</v>
      </c>
      <c r="I540" s="36">
        <v>41793.759027777778</v>
      </c>
      <c r="J540" s="1" t="s">
        <v>377</v>
      </c>
      <c r="K540" s="37">
        <f t="shared" si="16"/>
        <v>6.3888888886140194E-2</v>
      </c>
      <c r="L540" s="38">
        <f t="shared" si="17"/>
        <v>6.3888888886140194E-2</v>
      </c>
      <c r="M540" s="166">
        <f>NETWORKDAYS.INTL(DATE(YEAR(H540),MONTH(I540),DAY(H540)),DATE(YEAR(I540),MONTH(I540),DAY(I540)),1,LISTAFERIADOS!$B$2:$B$194)</f>
        <v>1</v>
      </c>
      <c r="N540" s="170" t="str">
        <f>CONCATENATE(HOUR(Tabela13[[#This Row],[DATA INICIO]]),":",MINUTE(Tabela13[[#This Row],[DATA INICIO]]))</f>
        <v>16:41</v>
      </c>
      <c r="P540"/>
    </row>
    <row r="541" spans="1:16" ht="25.5" hidden="1" customHeight="1" x14ac:dyDescent="0.25">
      <c r="A541" s="6" t="s">
        <v>278</v>
      </c>
      <c r="B541" s="33" t="s">
        <v>393</v>
      </c>
      <c r="C541" s="34" t="s">
        <v>270</v>
      </c>
      <c r="D541" s="66" t="s">
        <v>1229</v>
      </c>
      <c r="E541" s="66" t="str">
        <f>CONCATENATE(Tabela13[[#This Row],[TRAMITE_SETOR]],"_Atualiz")</f>
        <v>CO_Atualiz</v>
      </c>
      <c r="F541" s="35" t="s">
        <v>910</v>
      </c>
      <c r="G541" s="35"/>
      <c r="H541" s="36">
        <v>41793.759027777778</v>
      </c>
      <c r="I541" s="36">
        <v>41793.785416666666</v>
      </c>
      <c r="J541" s="1" t="s">
        <v>378</v>
      </c>
      <c r="K541" s="37">
        <f t="shared" si="16"/>
        <v>2.6388888887595385E-2</v>
      </c>
      <c r="L541" s="38">
        <f t="shared" si="17"/>
        <v>2.6388888887595385E-2</v>
      </c>
      <c r="M541" s="166">
        <f>NETWORKDAYS.INTL(DATE(YEAR(H541),MONTH(I541),DAY(H541)),DATE(YEAR(I541),MONTH(I541),DAY(I541)),1,LISTAFERIADOS!$B$2:$B$194)</f>
        <v>1</v>
      </c>
      <c r="N541" s="170" t="str">
        <f>CONCATENATE(HOUR(Tabela13[[#This Row],[DATA INICIO]]),":",MINUTE(Tabela13[[#This Row],[DATA INICIO]]))</f>
        <v>18:13</v>
      </c>
      <c r="P541"/>
    </row>
    <row r="542" spans="1:16" ht="25.5" hidden="1" customHeight="1" x14ac:dyDescent="0.25">
      <c r="A542" s="6" t="s">
        <v>278</v>
      </c>
      <c r="B542" s="33" t="s">
        <v>393</v>
      </c>
      <c r="C542" s="34" t="s">
        <v>270</v>
      </c>
      <c r="D542" s="66" t="s">
        <v>1230</v>
      </c>
      <c r="E542" s="66" t="str">
        <f>CONCATENATE(Tabela13[[#This Row],[TRAMITE_SETOR]],"_Atualiz")</f>
        <v>SECOFC_Atualiz</v>
      </c>
      <c r="F542" s="35" t="s">
        <v>911</v>
      </c>
      <c r="G542" s="35"/>
      <c r="H542" s="36">
        <v>41793.785416666666</v>
      </c>
      <c r="I542" s="36">
        <v>41794.576388888891</v>
      </c>
      <c r="J542" s="1" t="s">
        <v>379</v>
      </c>
      <c r="K542" s="37">
        <f t="shared" si="16"/>
        <v>0.79097222222480923</v>
      </c>
      <c r="L542" s="38">
        <f t="shared" si="17"/>
        <v>0.79097222222480923</v>
      </c>
      <c r="M542" s="166">
        <f>NETWORKDAYS.INTL(DATE(YEAR(H542),MONTH(I542),DAY(H542)),DATE(YEAR(I542),MONTH(I542),DAY(I542)),1,LISTAFERIADOS!$B$2:$B$194)</f>
        <v>2</v>
      </c>
      <c r="N542" s="170" t="str">
        <f>CONCATENATE(HOUR(Tabela13[[#This Row],[DATA INICIO]]),":",MINUTE(Tabela13[[#This Row],[DATA INICIO]]))</f>
        <v>18:51</v>
      </c>
      <c r="P542"/>
    </row>
    <row r="543" spans="1:16" ht="25.5" hidden="1" customHeight="1" x14ac:dyDescent="0.25">
      <c r="A543" s="6" t="s">
        <v>278</v>
      </c>
      <c r="B543" s="33" t="s">
        <v>393</v>
      </c>
      <c r="C543" s="34" t="s">
        <v>270</v>
      </c>
      <c r="D543" s="66" t="s">
        <v>1231</v>
      </c>
      <c r="E543" s="66" t="str">
        <f>CONCATENATE(Tabela13[[#This Row],[TRAMITE_SETOR]],"_Atualiz")</f>
        <v>CLC_Atualiz</v>
      </c>
      <c r="F543" s="35" t="s">
        <v>912</v>
      </c>
      <c r="G543" s="35"/>
      <c r="H543" s="36">
        <v>41794.576388888891</v>
      </c>
      <c r="I543" s="36">
        <v>41794.606249999997</v>
      </c>
      <c r="J543" s="1" t="s">
        <v>380</v>
      </c>
      <c r="K543" s="37">
        <f t="shared" si="16"/>
        <v>2.9861111106583849E-2</v>
      </c>
      <c r="L543" s="38">
        <f t="shared" si="17"/>
        <v>2.9861111106583849E-2</v>
      </c>
      <c r="M543" s="166">
        <f>NETWORKDAYS.INTL(DATE(YEAR(H543),MONTH(I543),DAY(H543)),DATE(YEAR(I543),MONTH(I543),DAY(I543)),1,LISTAFERIADOS!$B$2:$B$194)</f>
        <v>1</v>
      </c>
      <c r="N543" s="170" t="str">
        <f>CONCATENATE(HOUR(Tabela13[[#This Row],[DATA INICIO]]),":",MINUTE(Tabela13[[#This Row],[DATA INICIO]]))</f>
        <v>13:50</v>
      </c>
      <c r="P543"/>
    </row>
    <row r="544" spans="1:16" ht="25.5" customHeight="1" x14ac:dyDescent="0.25">
      <c r="A544" s="6" t="s">
        <v>278</v>
      </c>
      <c r="B544" s="33" t="s">
        <v>393</v>
      </c>
      <c r="C544" s="34" t="s">
        <v>270</v>
      </c>
      <c r="D544" s="66" t="s">
        <v>1265</v>
      </c>
      <c r="E544" s="66" t="str">
        <f>CONCATENATE(Tabela13[[#This Row],[TRAMITE_SETOR]],"_Atualiz")</f>
        <v>SAPRE_Atualiz</v>
      </c>
      <c r="F544" s="35" t="s">
        <v>272</v>
      </c>
      <c r="G544" s="90" t="s">
        <v>1127</v>
      </c>
      <c r="H544" s="36">
        <v>41794.606249999997</v>
      </c>
      <c r="I544" s="36">
        <v>41794.649305555555</v>
      </c>
      <c r="J544" s="1" t="s">
        <v>381</v>
      </c>
      <c r="K544" s="37">
        <f t="shared" si="16"/>
        <v>4.3055555557657499E-2</v>
      </c>
      <c r="L544" s="38">
        <f t="shared" si="17"/>
        <v>4.3055555557657499E-2</v>
      </c>
      <c r="M544" s="166">
        <f>NETWORKDAYS.INTL(DATE(YEAR(H544),MONTH(I544),DAY(H544)),DATE(YEAR(I544),MONTH(I544),DAY(I544)),1,LISTAFERIADOS!$B$2:$B$194)</f>
        <v>1</v>
      </c>
      <c r="N544" s="170" t="str">
        <f>CONCATENATE(HOUR(Tabela13[[#This Row],[DATA INICIO]]),":",MINUTE(Tabela13[[#This Row],[DATA INICIO]]))</f>
        <v>14:33</v>
      </c>
      <c r="P544"/>
    </row>
    <row r="545" spans="1:16" ht="25.5" hidden="1" customHeight="1" x14ac:dyDescent="0.25">
      <c r="A545" s="6" t="s">
        <v>278</v>
      </c>
      <c r="B545" s="33" t="s">
        <v>393</v>
      </c>
      <c r="C545" s="34" t="s">
        <v>270</v>
      </c>
      <c r="D545" s="66" t="s">
        <v>1231</v>
      </c>
      <c r="E545" s="66" t="str">
        <f>CONCATENATE(Tabela13[[#This Row],[TRAMITE_SETOR]],"_Atualiz")</f>
        <v>CLC_Atualiz</v>
      </c>
      <c r="F545" s="35" t="s">
        <v>912</v>
      </c>
      <c r="G545" s="35"/>
      <c r="H545" s="36">
        <v>41794.649305555555</v>
      </c>
      <c r="I545" s="36">
        <v>41794.665277777778</v>
      </c>
      <c r="J545" s="1" t="s">
        <v>382</v>
      </c>
      <c r="K545" s="37">
        <f t="shared" si="16"/>
        <v>1.5972222223354038E-2</v>
      </c>
      <c r="L545" s="38">
        <f t="shared" si="17"/>
        <v>1.5972222223354038E-2</v>
      </c>
      <c r="M545" s="166">
        <f>NETWORKDAYS.INTL(DATE(YEAR(H545),MONTH(I545),DAY(H545)),DATE(YEAR(I545),MONTH(I545),DAY(I545)),1,LISTAFERIADOS!$B$2:$B$194)</f>
        <v>1</v>
      </c>
      <c r="N545" s="170" t="str">
        <f>CONCATENATE(HOUR(Tabela13[[#This Row],[DATA INICIO]]),":",MINUTE(Tabela13[[#This Row],[DATA INICIO]]))</f>
        <v>15:35</v>
      </c>
      <c r="P545"/>
    </row>
    <row r="546" spans="1:16" ht="25.5" hidden="1" customHeight="1" x14ac:dyDescent="0.25">
      <c r="A546" s="6" t="s">
        <v>278</v>
      </c>
      <c r="B546" s="33" t="s">
        <v>393</v>
      </c>
      <c r="C546" s="34" t="s">
        <v>270</v>
      </c>
      <c r="D546" s="66" t="s">
        <v>1232</v>
      </c>
      <c r="E546" s="66" t="str">
        <f>CONCATENATE(Tabela13[[#This Row],[TRAMITE_SETOR]],"_Atualiz")</f>
        <v>SC_Atualiz</v>
      </c>
      <c r="F546" s="35" t="s">
        <v>913</v>
      </c>
      <c r="G546" s="35"/>
      <c r="H546" s="36">
        <v>41794.665277777778</v>
      </c>
      <c r="I546" s="36">
        <v>41795.789583333331</v>
      </c>
      <c r="J546" s="1" t="s">
        <v>383</v>
      </c>
      <c r="K546" s="37">
        <f t="shared" si="16"/>
        <v>1.1243055555532919</v>
      </c>
      <c r="L546" s="38">
        <f t="shared" si="17"/>
        <v>1.1243055555532919</v>
      </c>
      <c r="M546" s="166">
        <f>NETWORKDAYS.INTL(DATE(YEAR(H546),MONTH(I546),DAY(H546)),DATE(YEAR(I546),MONTH(I546),DAY(I546)),1,LISTAFERIADOS!$B$2:$B$194)</f>
        <v>2</v>
      </c>
      <c r="N546" s="170" t="str">
        <f>CONCATENATE(HOUR(Tabela13[[#This Row],[DATA INICIO]]),":",MINUTE(Tabela13[[#This Row],[DATA INICIO]]))</f>
        <v>15:58</v>
      </c>
      <c r="P546"/>
    </row>
    <row r="547" spans="1:16" ht="25.5" hidden="1" customHeight="1" x14ac:dyDescent="0.25">
      <c r="A547" s="6" t="s">
        <v>278</v>
      </c>
      <c r="B547" s="33" t="s">
        <v>393</v>
      </c>
      <c r="C547" s="34" t="s">
        <v>270</v>
      </c>
      <c r="D547" s="66" t="s">
        <v>1231</v>
      </c>
      <c r="E547" s="66" t="str">
        <f>CONCATENATE(Tabela13[[#This Row],[TRAMITE_SETOR]],"_Atualiz")</f>
        <v>CLC_Atualiz</v>
      </c>
      <c r="F547" s="35" t="s">
        <v>912</v>
      </c>
      <c r="G547" s="35"/>
      <c r="H547" s="36">
        <v>41795.789583333331</v>
      </c>
      <c r="I547" s="36">
        <v>41796.775694444441</v>
      </c>
      <c r="J547" s="1" t="s">
        <v>384</v>
      </c>
      <c r="K547" s="37">
        <f t="shared" si="16"/>
        <v>0.98611111110949423</v>
      </c>
      <c r="L547" s="38">
        <f t="shared" si="17"/>
        <v>0.98611111110949423</v>
      </c>
      <c r="M547" s="166">
        <f>NETWORKDAYS.INTL(DATE(YEAR(H547),MONTH(I547),DAY(H547)),DATE(YEAR(I547),MONTH(I547),DAY(I547)),1,LISTAFERIADOS!$B$2:$B$194)</f>
        <v>2</v>
      </c>
      <c r="N547" s="170" t="str">
        <f>CONCATENATE(HOUR(Tabela13[[#This Row],[DATA INICIO]]),":",MINUTE(Tabela13[[#This Row],[DATA INICIO]]))</f>
        <v>18:57</v>
      </c>
      <c r="P547"/>
    </row>
    <row r="548" spans="1:16" ht="25.5" hidden="1" customHeight="1" x14ac:dyDescent="0.25">
      <c r="A548" s="6" t="s">
        <v>278</v>
      </c>
      <c r="B548" s="33" t="s">
        <v>393</v>
      </c>
      <c r="C548" s="34" t="s">
        <v>270</v>
      </c>
      <c r="D548" s="66" t="s">
        <v>1252</v>
      </c>
      <c r="E548" s="66" t="str">
        <f>CONCATENATE(Tabela13[[#This Row],[TRAMITE_SETOR]],"_Atualiz")</f>
        <v>SLIC_Atualiz</v>
      </c>
      <c r="F548" s="35" t="s">
        <v>928</v>
      </c>
      <c r="G548" s="35"/>
      <c r="H548" s="36">
        <v>41796.775694444441</v>
      </c>
      <c r="I548" s="36">
        <v>41800.706250000003</v>
      </c>
      <c r="J548" s="1" t="s">
        <v>385</v>
      </c>
      <c r="K548" s="37">
        <f t="shared" si="16"/>
        <v>3.9305555555620231</v>
      </c>
      <c r="L548" s="38">
        <f t="shared" si="17"/>
        <v>3.9305555555620231</v>
      </c>
      <c r="M548" s="166">
        <f>NETWORKDAYS.INTL(DATE(YEAR(H548),MONTH(I548),DAY(H548)),DATE(YEAR(I548),MONTH(I548),DAY(I548)),1,LISTAFERIADOS!$B$2:$B$194)</f>
        <v>3</v>
      </c>
      <c r="N548" s="170" t="str">
        <f>CONCATENATE(HOUR(Tabela13[[#This Row],[DATA INICIO]]),":",MINUTE(Tabela13[[#This Row],[DATA INICIO]]))</f>
        <v>18:37</v>
      </c>
      <c r="P548"/>
    </row>
    <row r="549" spans="1:16" ht="25.5" hidden="1" customHeight="1" x14ac:dyDescent="0.25">
      <c r="A549" s="6" t="s">
        <v>278</v>
      </c>
      <c r="B549" s="33" t="s">
        <v>393</v>
      </c>
      <c r="C549" s="34" t="s">
        <v>270</v>
      </c>
      <c r="D549" s="66" t="s">
        <v>1231</v>
      </c>
      <c r="E549" s="66" t="str">
        <f>CONCATENATE(Tabela13[[#This Row],[TRAMITE_SETOR]],"_Atualiz")</f>
        <v>CLC_Atualiz</v>
      </c>
      <c r="F549" s="35" t="s">
        <v>912</v>
      </c>
      <c r="G549" s="35"/>
      <c r="H549" s="36">
        <v>41800.706250000003</v>
      </c>
      <c r="I549" s="36">
        <v>41801.621527777781</v>
      </c>
      <c r="J549" s="1" t="s">
        <v>386</v>
      </c>
      <c r="K549" s="37">
        <f t="shared" si="16"/>
        <v>0.91527777777810115</v>
      </c>
      <c r="L549" s="38">
        <f t="shared" si="17"/>
        <v>0.91527777777810115</v>
      </c>
      <c r="M549" s="166">
        <f>NETWORKDAYS.INTL(DATE(YEAR(H549),MONTH(I549),DAY(H549)),DATE(YEAR(I549),MONTH(I549),DAY(I549)),1,LISTAFERIADOS!$B$2:$B$194)</f>
        <v>2</v>
      </c>
      <c r="N549" s="170" t="str">
        <f>CONCATENATE(HOUR(Tabela13[[#This Row],[DATA INICIO]]),":",MINUTE(Tabela13[[#This Row],[DATA INICIO]]))</f>
        <v>16:57</v>
      </c>
      <c r="P549"/>
    </row>
    <row r="550" spans="1:16" ht="25.5" hidden="1" customHeight="1" x14ac:dyDescent="0.25">
      <c r="A550" s="6" t="s">
        <v>278</v>
      </c>
      <c r="B550" s="33" t="s">
        <v>393</v>
      </c>
      <c r="C550" s="34" t="s">
        <v>270</v>
      </c>
      <c r="D550" s="66" t="s">
        <v>1227</v>
      </c>
      <c r="E550" s="66" t="str">
        <f>CONCATENATE(Tabela13[[#This Row],[TRAMITE_SETOR]],"_Atualiz")</f>
        <v>SECADM_Atualiz</v>
      </c>
      <c r="F550" s="35" t="s">
        <v>908</v>
      </c>
      <c r="G550" s="35"/>
      <c r="H550" s="36">
        <v>41801.621527777781</v>
      </c>
      <c r="I550" s="36">
        <v>41802.473611111112</v>
      </c>
      <c r="J550" s="1" t="s">
        <v>289</v>
      </c>
      <c r="K550" s="37">
        <f t="shared" si="16"/>
        <v>0.85208333333139308</v>
      </c>
      <c r="L550" s="38">
        <f t="shared" si="17"/>
        <v>0.85208333333139308</v>
      </c>
      <c r="M550" s="166">
        <f>NETWORKDAYS.INTL(DATE(YEAR(H550),MONTH(I550),DAY(H550)),DATE(YEAR(I550),MONTH(I550),DAY(I550)),1,LISTAFERIADOS!$B$2:$B$194)</f>
        <v>2</v>
      </c>
      <c r="N550" s="170" t="str">
        <f>CONCATENATE(HOUR(Tabela13[[#This Row],[DATA INICIO]]),":",MINUTE(Tabela13[[#This Row],[DATA INICIO]]))</f>
        <v>14:55</v>
      </c>
      <c r="P550"/>
    </row>
    <row r="551" spans="1:16" ht="25.5" hidden="1" customHeight="1" x14ac:dyDescent="0.25">
      <c r="A551" s="6" t="s">
        <v>278</v>
      </c>
      <c r="B551" s="33" t="s">
        <v>393</v>
      </c>
      <c r="C551" s="34" t="s">
        <v>270</v>
      </c>
      <c r="D551" s="66" t="s">
        <v>1234</v>
      </c>
      <c r="E551" s="66" t="str">
        <f>CONCATENATE(Tabela13[[#This Row],[TRAMITE_SETOR]],"_Atualiz")</f>
        <v>CPL_Atualiz</v>
      </c>
      <c r="F551" s="35" t="s">
        <v>915</v>
      </c>
      <c r="G551" s="35"/>
      <c r="H551" s="36">
        <v>41802.473611111112</v>
      </c>
      <c r="I551" s="36">
        <v>41802.52847222222</v>
      </c>
      <c r="J551" s="1" t="s">
        <v>387</v>
      </c>
      <c r="K551" s="37">
        <f t="shared" si="16"/>
        <v>5.486111110803904E-2</v>
      </c>
      <c r="L551" s="38">
        <f t="shared" si="17"/>
        <v>5.486111110803904E-2</v>
      </c>
      <c r="M551" s="166">
        <f>NETWORKDAYS.INTL(DATE(YEAR(H551),MONTH(I551),DAY(H551)),DATE(YEAR(I551),MONTH(I551),DAY(I551)),1,LISTAFERIADOS!$B$2:$B$194)</f>
        <v>1</v>
      </c>
      <c r="N551" s="170" t="str">
        <f>CONCATENATE(HOUR(Tabela13[[#This Row],[DATA INICIO]]),":",MINUTE(Tabela13[[#This Row],[DATA INICIO]]))</f>
        <v>11:22</v>
      </c>
      <c r="P551"/>
    </row>
    <row r="552" spans="1:16" ht="25.5" hidden="1" customHeight="1" x14ac:dyDescent="0.25">
      <c r="A552" s="6" t="s">
        <v>278</v>
      </c>
      <c r="B552" s="33" t="s">
        <v>393</v>
      </c>
      <c r="C552" s="34" t="s">
        <v>270</v>
      </c>
      <c r="D552" s="66" t="s">
        <v>1235</v>
      </c>
      <c r="E552" s="66" t="str">
        <f>CONCATENATE(Tabela13[[#This Row],[TRAMITE_SETOR]],"_Atualiz")</f>
        <v>ASSDG_Atualiz</v>
      </c>
      <c r="F552" s="35" t="s">
        <v>916</v>
      </c>
      <c r="G552" s="35"/>
      <c r="H552" s="36">
        <v>41802.52847222222</v>
      </c>
      <c r="I552" s="36">
        <v>41803.663888888892</v>
      </c>
      <c r="J552" s="1" t="s">
        <v>223</v>
      </c>
      <c r="K552" s="37">
        <f t="shared" si="16"/>
        <v>1.1354166666715173</v>
      </c>
      <c r="L552" s="38">
        <f t="shared" si="17"/>
        <v>1.1354166666715173</v>
      </c>
      <c r="M552" s="166">
        <f>NETWORKDAYS.INTL(DATE(YEAR(H552),MONTH(I552),DAY(H552)),DATE(YEAR(I552),MONTH(I552),DAY(I552)),1,LISTAFERIADOS!$B$2:$B$194)</f>
        <v>2</v>
      </c>
      <c r="N552" s="170" t="str">
        <f>CONCATENATE(HOUR(Tabela13[[#This Row],[DATA INICIO]]),":",MINUTE(Tabela13[[#This Row],[DATA INICIO]]))</f>
        <v>12:41</v>
      </c>
      <c r="P552"/>
    </row>
    <row r="553" spans="1:16" ht="25.5" hidden="1" customHeight="1" x14ac:dyDescent="0.25">
      <c r="A553" s="6" t="s">
        <v>278</v>
      </c>
      <c r="B553" s="33" t="s">
        <v>393</v>
      </c>
      <c r="C553" s="34" t="s">
        <v>270</v>
      </c>
      <c r="D553" s="66" t="s">
        <v>1224</v>
      </c>
      <c r="E553" s="66" t="str">
        <f>CONCATENATE(Tabela13[[#This Row],[TRAMITE_SETOR]],"_Atualiz")</f>
        <v>DG_Atualiz</v>
      </c>
      <c r="F553" s="35" t="s">
        <v>906</v>
      </c>
      <c r="G553" s="35"/>
      <c r="H553" s="36">
        <v>41803.663888888892</v>
      </c>
      <c r="I553" s="36">
        <v>41803.780555555553</v>
      </c>
      <c r="J553" s="1" t="s">
        <v>388</v>
      </c>
      <c r="K553" s="37">
        <f t="shared" si="16"/>
        <v>0.11666666666133096</v>
      </c>
      <c r="L553" s="38">
        <f t="shared" si="17"/>
        <v>0.11666666666133096</v>
      </c>
      <c r="M553" s="166">
        <f>NETWORKDAYS.INTL(DATE(YEAR(H553),MONTH(I553),DAY(H553)),DATE(YEAR(I553),MONTH(I553),DAY(I553)),1,LISTAFERIADOS!$B$2:$B$194)</f>
        <v>1</v>
      </c>
      <c r="N553" s="170" t="str">
        <f>CONCATENATE(HOUR(Tabela13[[#This Row],[DATA INICIO]]),":",MINUTE(Tabela13[[#This Row],[DATA INICIO]]))</f>
        <v>15:56</v>
      </c>
      <c r="P553"/>
    </row>
    <row r="554" spans="1:16" ht="25.5" hidden="1" customHeight="1" x14ac:dyDescent="0.25">
      <c r="A554" s="6" t="s">
        <v>278</v>
      </c>
      <c r="B554" s="33" t="s">
        <v>393</v>
      </c>
      <c r="C554" s="34" t="s">
        <v>270</v>
      </c>
      <c r="D554" s="66" t="s">
        <v>1252</v>
      </c>
      <c r="E554" s="66" t="str">
        <f>CONCATENATE(Tabela13[[#This Row],[TRAMITE_SETOR]],"_Atualiz")</f>
        <v>SLIC_Atualiz</v>
      </c>
      <c r="F554" s="35" t="s">
        <v>928</v>
      </c>
      <c r="G554" s="35"/>
      <c r="H554" s="36">
        <v>41803.780555555553</v>
      </c>
      <c r="I554" s="36">
        <v>41806.486111111109</v>
      </c>
      <c r="J554" s="1" t="s">
        <v>389</v>
      </c>
      <c r="K554" s="37">
        <f t="shared" si="16"/>
        <v>2.7055555555562023</v>
      </c>
      <c r="L554" s="38">
        <f t="shared" si="17"/>
        <v>2.7055555555562023</v>
      </c>
      <c r="M554" s="166">
        <f>NETWORKDAYS.INTL(DATE(YEAR(H554),MONTH(I554),DAY(H554)),DATE(YEAR(I554),MONTH(I554),DAY(I554)),1,LISTAFERIADOS!$B$2:$B$194)</f>
        <v>2</v>
      </c>
      <c r="N554" s="170" t="str">
        <f>CONCATENATE(HOUR(Tabela13[[#This Row],[DATA INICIO]]),":",MINUTE(Tabela13[[#This Row],[DATA INICIO]]))</f>
        <v>18:44</v>
      </c>
      <c r="P554"/>
    </row>
    <row r="555" spans="1:16" ht="25.5" hidden="1" customHeight="1" x14ac:dyDescent="0.25">
      <c r="A555" s="6" t="s">
        <v>278</v>
      </c>
      <c r="B555" s="33" t="s">
        <v>393</v>
      </c>
      <c r="C555" s="34" t="s">
        <v>270</v>
      </c>
      <c r="D555" s="66" t="s">
        <v>1234</v>
      </c>
      <c r="E555" s="66" t="str">
        <f>CONCATENATE(Tabela13[[#This Row],[TRAMITE_SETOR]],"_Atualiz")</f>
        <v>CPL_Atualiz</v>
      </c>
      <c r="F555" s="35" t="s">
        <v>915</v>
      </c>
      <c r="G555" s="35"/>
      <c r="H555" s="36">
        <v>41806.486111111109</v>
      </c>
      <c r="I555" s="36">
        <v>41806.532638888886</v>
      </c>
      <c r="J555" s="1" t="s">
        <v>390</v>
      </c>
      <c r="K555" s="37">
        <f t="shared" si="16"/>
        <v>4.6527777776645962E-2</v>
      </c>
      <c r="L555" s="38">
        <f t="shared" si="17"/>
        <v>4.6527777776645962E-2</v>
      </c>
      <c r="M555" s="166">
        <f>NETWORKDAYS.INTL(DATE(YEAR(H555),MONTH(I555),DAY(H555)),DATE(YEAR(I555),MONTH(I555),DAY(I555)),1,LISTAFERIADOS!$B$2:$B$194)</f>
        <v>1</v>
      </c>
      <c r="N555" s="170" t="str">
        <f>CONCATENATE(HOUR(Tabela13[[#This Row],[DATA INICIO]]),":",MINUTE(Tabela13[[#This Row],[DATA INICIO]]))</f>
        <v>11:40</v>
      </c>
      <c r="P555"/>
    </row>
    <row r="556" spans="1:16" ht="25.5" hidden="1" customHeight="1" x14ac:dyDescent="0.25">
      <c r="A556" s="6" t="s">
        <v>278</v>
      </c>
      <c r="B556" s="33" t="s">
        <v>393</v>
      </c>
      <c r="C556" s="34" t="s">
        <v>270</v>
      </c>
      <c r="D556" s="66" t="s">
        <v>1252</v>
      </c>
      <c r="E556" s="66" t="str">
        <f>CONCATENATE(Tabela13[[#This Row],[TRAMITE_SETOR]],"_Atualiz")</f>
        <v>SLIC_Atualiz</v>
      </c>
      <c r="F556" s="35" t="s">
        <v>928</v>
      </c>
      <c r="G556" s="35"/>
      <c r="H556" s="36">
        <v>41806.532638888886</v>
      </c>
      <c r="I556" s="36">
        <v>41808.661805555559</v>
      </c>
      <c r="J556" s="1" t="s">
        <v>180</v>
      </c>
      <c r="K556" s="37">
        <f t="shared" si="16"/>
        <v>2.1291666666729725</v>
      </c>
      <c r="L556" s="38">
        <f t="shared" si="17"/>
        <v>2.1291666666729725</v>
      </c>
      <c r="M556" s="166">
        <f>NETWORKDAYS.INTL(DATE(YEAR(H556),MONTH(I556),DAY(H556)),DATE(YEAR(I556),MONTH(I556),DAY(I556)),1,LISTAFERIADOS!$B$2:$B$194)</f>
        <v>3</v>
      </c>
      <c r="N556" s="170" t="str">
        <f>CONCATENATE(HOUR(Tabela13[[#This Row],[DATA INICIO]]),":",MINUTE(Tabela13[[#This Row],[DATA INICIO]]))</f>
        <v>12:47</v>
      </c>
      <c r="P556"/>
    </row>
    <row r="557" spans="1:16" ht="25.5" hidden="1" customHeight="1" x14ac:dyDescent="0.25">
      <c r="A557" s="6" t="s">
        <v>278</v>
      </c>
      <c r="B557" s="33" t="s">
        <v>393</v>
      </c>
      <c r="C557" s="34" t="s">
        <v>270</v>
      </c>
      <c r="D557" s="66" t="s">
        <v>1234</v>
      </c>
      <c r="E557" s="66" t="str">
        <f>CONCATENATE(Tabela13[[#This Row],[TRAMITE_SETOR]],"_Atualiz")</f>
        <v>CPL_Atualiz</v>
      </c>
      <c r="F557" s="35" t="s">
        <v>915</v>
      </c>
      <c r="G557" s="35"/>
      <c r="H557" s="36">
        <v>41808.661805555559</v>
      </c>
      <c r="I557" s="36">
        <v>41829.712500000001</v>
      </c>
      <c r="J557" s="1" t="s">
        <v>181</v>
      </c>
      <c r="K557" s="37">
        <f t="shared" si="16"/>
        <v>21.050694444442343</v>
      </c>
      <c r="L557" s="38">
        <f t="shared" si="17"/>
        <v>21.050694444442343</v>
      </c>
      <c r="M557" s="166">
        <f>NETWORKDAYS.INTL(DATE(YEAR(H557),MONTH(I557),DAY(H557)),DATE(YEAR(I557),MONTH(I557),DAY(I557)),1,LISTAFERIADOS!$B$2:$B$194)</f>
        <v>-8</v>
      </c>
      <c r="N557" s="170" t="str">
        <f>CONCATENATE(HOUR(Tabela13[[#This Row],[DATA INICIO]]),":",MINUTE(Tabela13[[#This Row],[DATA INICIO]]))</f>
        <v>15:53</v>
      </c>
      <c r="P557"/>
    </row>
    <row r="558" spans="1:16" ht="25.5" hidden="1" customHeight="1" x14ac:dyDescent="0.25">
      <c r="A558" s="6" t="s">
        <v>278</v>
      </c>
      <c r="B558" s="33" t="s">
        <v>393</v>
      </c>
      <c r="C558" s="34" t="s">
        <v>270</v>
      </c>
      <c r="D558" s="66" t="s">
        <v>1235</v>
      </c>
      <c r="E558" s="66" t="str">
        <f>CONCATENATE(Tabela13[[#This Row],[TRAMITE_SETOR]],"_Atualiz")</f>
        <v>ASSDG_Atualiz</v>
      </c>
      <c r="F558" s="35" t="s">
        <v>916</v>
      </c>
      <c r="G558" s="35"/>
      <c r="H558" s="36">
        <v>41829.712500000001</v>
      </c>
      <c r="I558" s="36">
        <v>41831.797222222223</v>
      </c>
      <c r="J558" s="1" t="s">
        <v>391</v>
      </c>
      <c r="K558" s="37">
        <f t="shared" si="16"/>
        <v>2.0847222222218988</v>
      </c>
      <c r="L558" s="38">
        <f t="shared" si="17"/>
        <v>2.0847222222218988</v>
      </c>
      <c r="M558" s="166">
        <f>NETWORKDAYS.INTL(DATE(YEAR(H558),MONTH(I558),DAY(H558)),DATE(YEAR(I558),MONTH(I558),DAY(I558)),1,LISTAFERIADOS!$B$2:$B$194)</f>
        <v>3</v>
      </c>
      <c r="N558" s="170" t="str">
        <f>CONCATENATE(HOUR(Tabela13[[#This Row],[DATA INICIO]]),":",MINUTE(Tabela13[[#This Row],[DATA INICIO]]))</f>
        <v>17:6</v>
      </c>
      <c r="P558"/>
    </row>
    <row r="559" spans="1:16" ht="25.5" hidden="1" customHeight="1" x14ac:dyDescent="0.25">
      <c r="A559" s="6" t="s">
        <v>278</v>
      </c>
      <c r="B559" s="33" t="s">
        <v>393</v>
      </c>
      <c r="C559" s="34" t="s">
        <v>270</v>
      </c>
      <c r="D559" s="66" t="s">
        <v>1224</v>
      </c>
      <c r="E559" s="66" t="str">
        <f>CONCATENATE(Tabela13[[#This Row],[TRAMITE_SETOR]],"_Atualiz")</f>
        <v>DG_Atualiz</v>
      </c>
      <c r="F559" s="35" t="s">
        <v>906</v>
      </c>
      <c r="G559" s="35"/>
      <c r="H559" s="36">
        <v>41831.797222222223</v>
      </c>
      <c r="I559" s="36">
        <v>41834.820138888892</v>
      </c>
      <c r="J559" s="1" t="s">
        <v>224</v>
      </c>
      <c r="K559" s="37">
        <f t="shared" si="16"/>
        <v>3.0229166666686069</v>
      </c>
      <c r="L559" s="38">
        <f t="shared" si="17"/>
        <v>3.0229166666686069</v>
      </c>
      <c r="M559" s="166">
        <f>NETWORKDAYS.INTL(DATE(YEAR(H559),MONTH(I559),DAY(H559)),DATE(YEAR(I559),MONTH(I559),DAY(I559)),1,LISTAFERIADOS!$B$2:$B$194)</f>
        <v>2</v>
      </c>
      <c r="N559" s="170" t="str">
        <f>CONCATENATE(HOUR(Tabela13[[#This Row],[DATA INICIO]]),":",MINUTE(Tabela13[[#This Row],[DATA INICIO]]))</f>
        <v>19:8</v>
      </c>
      <c r="P559"/>
    </row>
    <row r="560" spans="1:16" ht="25.5" hidden="1" customHeight="1" x14ac:dyDescent="0.25">
      <c r="A560" s="6" t="s">
        <v>278</v>
      </c>
      <c r="B560" s="33" t="s">
        <v>393</v>
      </c>
      <c r="C560" s="34" t="s">
        <v>270</v>
      </c>
      <c r="D560" s="66" t="s">
        <v>1229</v>
      </c>
      <c r="E560" s="66" t="str">
        <f>CONCATENATE(Tabela13[[#This Row],[TRAMITE_SETOR]],"_Atualiz")</f>
        <v>CO_Atualiz</v>
      </c>
      <c r="F560" s="35" t="s">
        <v>910</v>
      </c>
      <c r="G560" s="35"/>
      <c r="H560" s="36">
        <v>41834.820138888892</v>
      </c>
      <c r="I560" s="36">
        <v>41835.529861111114</v>
      </c>
      <c r="J560" s="1" t="s">
        <v>57</v>
      </c>
      <c r="K560" s="37">
        <f t="shared" si="16"/>
        <v>0.70972222222189885</v>
      </c>
      <c r="L560" s="38">
        <f t="shared" si="17"/>
        <v>0.70972222222189885</v>
      </c>
      <c r="M560" s="166">
        <f>NETWORKDAYS.INTL(DATE(YEAR(H560),MONTH(I560),DAY(H560)),DATE(YEAR(I560),MONTH(I560),DAY(I560)),1,LISTAFERIADOS!$B$2:$B$194)</f>
        <v>2</v>
      </c>
      <c r="N560" s="170" t="str">
        <f>CONCATENATE(HOUR(Tabela13[[#This Row],[DATA INICIO]]),":",MINUTE(Tabela13[[#This Row],[DATA INICIO]]))</f>
        <v>19:41</v>
      </c>
      <c r="P560"/>
    </row>
    <row r="561" spans="1:16" ht="25.5" hidden="1" customHeight="1" x14ac:dyDescent="0.25">
      <c r="A561" s="6" t="s">
        <v>278</v>
      </c>
      <c r="B561" s="33" t="s">
        <v>393</v>
      </c>
      <c r="C561" s="34" t="s">
        <v>270</v>
      </c>
      <c r="D561" s="66" t="s">
        <v>1236</v>
      </c>
      <c r="E561" s="66" t="str">
        <f>CONCATENATE(Tabela13[[#This Row],[TRAMITE_SETOR]],"_Atualiz")</f>
        <v>ACO_Atualiz</v>
      </c>
      <c r="F561" s="35" t="s">
        <v>917</v>
      </c>
      <c r="G561" s="35"/>
      <c r="H561" s="36">
        <v>41835.529861111114</v>
      </c>
      <c r="I561" s="36">
        <v>41835.743750000001</v>
      </c>
      <c r="J561" s="1" t="s">
        <v>392</v>
      </c>
      <c r="K561" s="37">
        <f t="shared" si="16"/>
        <v>0.21388888888759539</v>
      </c>
      <c r="L561" s="38">
        <f t="shared" si="17"/>
        <v>0.21388888888759539</v>
      </c>
      <c r="M561" s="166">
        <f>NETWORKDAYS.INTL(DATE(YEAR(H561),MONTH(I561),DAY(H561)),DATE(YEAR(I561),MONTH(I561),DAY(I561)),1,LISTAFERIADOS!$B$2:$B$194)</f>
        <v>1</v>
      </c>
      <c r="N561" s="170" t="str">
        <f>CONCATENATE(HOUR(Tabela13[[#This Row],[DATA INICIO]]),":",MINUTE(Tabela13[[#This Row],[DATA INICIO]]))</f>
        <v>12:43</v>
      </c>
      <c r="P561"/>
    </row>
    <row r="562" spans="1:16" ht="25.5" customHeight="1" x14ac:dyDescent="0.25">
      <c r="A562" s="6" t="s">
        <v>278</v>
      </c>
      <c r="B562" s="33" t="s">
        <v>393</v>
      </c>
      <c r="C562" s="34" t="s">
        <v>270</v>
      </c>
      <c r="D562" s="66" t="s">
        <v>1265</v>
      </c>
      <c r="E562" s="66" t="str">
        <f>CONCATENATE(Tabela13[[#This Row],[TRAMITE_SETOR]],"_Atualiz")</f>
        <v>SAPRE_Atualiz</v>
      </c>
      <c r="F562" s="35" t="s">
        <v>272</v>
      </c>
      <c r="G562" s="90" t="s">
        <v>1127</v>
      </c>
      <c r="H562" s="36">
        <v>41835.743750000001</v>
      </c>
      <c r="I562" s="36">
        <v>41928.599305555559</v>
      </c>
      <c r="J562" s="1" t="s">
        <v>202</v>
      </c>
      <c r="K562" s="37">
        <f t="shared" si="16"/>
        <v>92.855555555557657</v>
      </c>
      <c r="L562" s="38">
        <f t="shared" si="17"/>
        <v>92.855555555557657</v>
      </c>
      <c r="M562" s="166">
        <f>NETWORKDAYS.INTL(DATE(YEAR(H562),MONTH(I562),DAY(H562)),DATE(YEAR(I562),MONTH(I562),DAY(I562)),1,LISTAFERIADOS!$B$2:$B$194)</f>
        <v>2</v>
      </c>
      <c r="N562" s="170" t="str">
        <f>CONCATENATE(HOUR(Tabela13[[#This Row],[DATA INICIO]]),":",MINUTE(Tabela13[[#This Row],[DATA INICIO]]))</f>
        <v>17:51</v>
      </c>
      <c r="P562"/>
    </row>
    <row r="563" spans="1:16" ht="25.5" hidden="1" customHeight="1" x14ac:dyDescent="0.25">
      <c r="A563" s="6" t="s">
        <v>278</v>
      </c>
      <c r="B563" s="33" t="s">
        <v>393</v>
      </c>
      <c r="C563" s="34" t="s">
        <v>270</v>
      </c>
      <c r="D563" s="66" t="s">
        <v>1266</v>
      </c>
      <c r="E563" s="66" t="str">
        <f>CONCATENATE(Tabela13[[#This Row],[TRAMITE_SETOR]],"_Atualiz")</f>
        <v>COBRAS_Atualiz</v>
      </c>
      <c r="F563" s="35" t="s">
        <v>935</v>
      </c>
      <c r="G563" s="35"/>
      <c r="H563" s="36">
        <v>41928.599305555559</v>
      </c>
      <c r="I563" s="36">
        <v>41928.727083333331</v>
      </c>
      <c r="J563" s="1" t="s">
        <v>93</v>
      </c>
      <c r="K563" s="37">
        <f t="shared" si="16"/>
        <v>0.12777777777228039</v>
      </c>
      <c r="L563" s="38">
        <f t="shared" si="17"/>
        <v>0.12777777777228039</v>
      </c>
      <c r="M563" s="166">
        <f>NETWORKDAYS.INTL(DATE(YEAR(H563),MONTH(I563),DAY(H563)),DATE(YEAR(I563),MONTH(I563),DAY(I563)),1,LISTAFERIADOS!$B$2:$B$194)</f>
        <v>1</v>
      </c>
      <c r="N563" s="170" t="str">
        <f>CONCATENATE(HOUR(Tabela13[[#This Row],[DATA INICIO]]),":",MINUTE(Tabela13[[#This Row],[DATA INICIO]]))</f>
        <v>14:23</v>
      </c>
      <c r="P563"/>
    </row>
    <row r="564" spans="1:16" ht="25.5" customHeight="1" x14ac:dyDescent="0.25">
      <c r="A564" s="6" t="s">
        <v>278</v>
      </c>
      <c r="B564" s="33" t="s">
        <v>393</v>
      </c>
      <c r="C564" s="34" t="s">
        <v>270</v>
      </c>
      <c r="D564" s="66" t="s">
        <v>1265</v>
      </c>
      <c r="E564" s="66" t="str">
        <f>CONCATENATE(Tabela13[[#This Row],[TRAMITE_SETOR]],"_Atualiz")</f>
        <v>SAPRE_Atualiz</v>
      </c>
      <c r="F564" s="35" t="s">
        <v>272</v>
      </c>
      <c r="G564" s="90" t="s">
        <v>1127</v>
      </c>
      <c r="H564" s="36">
        <v>41928.727083333331</v>
      </c>
      <c r="I564" s="36">
        <v>41929.715277777781</v>
      </c>
      <c r="J564" s="1" t="s">
        <v>27</v>
      </c>
      <c r="K564" s="37">
        <f t="shared" si="16"/>
        <v>0.98819444444961846</v>
      </c>
      <c r="L564" s="38">
        <f t="shared" si="17"/>
        <v>0.98819444444961846</v>
      </c>
      <c r="M564" s="166">
        <f>NETWORKDAYS.INTL(DATE(YEAR(H564),MONTH(I564),DAY(H564)),DATE(YEAR(I564),MONTH(I564),DAY(I564)),1,LISTAFERIADOS!$B$2:$B$194)</f>
        <v>2</v>
      </c>
      <c r="N564" s="170" t="str">
        <f>CONCATENATE(HOUR(Tabela13[[#This Row],[DATA INICIO]]),":",MINUTE(Tabela13[[#This Row],[DATA INICIO]]))</f>
        <v>17:27</v>
      </c>
      <c r="P564"/>
    </row>
    <row r="565" spans="1:16" ht="25.5" hidden="1" customHeight="1" x14ac:dyDescent="0.25">
      <c r="A565" s="6" t="s">
        <v>278</v>
      </c>
      <c r="B565" s="33" t="s">
        <v>393</v>
      </c>
      <c r="C565" s="34" t="s">
        <v>270</v>
      </c>
      <c r="D565" s="66" t="s">
        <v>1228</v>
      </c>
      <c r="E565" s="66" t="str">
        <f>CONCATENATE(Tabela13[[#This Row],[TRAMITE_SETOR]],"_Atualiz")</f>
        <v>SPO_Atualiz</v>
      </c>
      <c r="F565" s="35" t="s">
        <v>909</v>
      </c>
      <c r="G565" s="35"/>
      <c r="H565" s="36">
        <v>41929.715277777781</v>
      </c>
      <c r="I565" s="36">
        <v>41929.729861111111</v>
      </c>
      <c r="J565" s="1" t="s">
        <v>382</v>
      </c>
      <c r="K565" s="37">
        <f t="shared" si="16"/>
        <v>1.4583333329937886E-2</v>
      </c>
      <c r="L565" s="38">
        <f t="shared" si="17"/>
        <v>1.4583333329937886E-2</v>
      </c>
      <c r="M565" s="166">
        <f>NETWORKDAYS.INTL(DATE(YEAR(H565),MONTH(I565),DAY(H565)),DATE(YEAR(I565),MONTH(I565),DAY(I565)),1,LISTAFERIADOS!$B$2:$B$194)</f>
        <v>1</v>
      </c>
      <c r="N565" s="170" t="str">
        <f>CONCATENATE(HOUR(Tabela13[[#This Row],[DATA INICIO]]),":",MINUTE(Tabela13[[#This Row],[DATA INICIO]]))</f>
        <v>17:10</v>
      </c>
      <c r="P565"/>
    </row>
    <row r="566" spans="1:16" ht="25.5" hidden="1" customHeight="1" x14ac:dyDescent="0.25">
      <c r="A566" s="6" t="s">
        <v>278</v>
      </c>
      <c r="B566" s="33" t="s">
        <v>393</v>
      </c>
      <c r="C566" s="34" t="s">
        <v>270</v>
      </c>
      <c r="D566" s="66" t="s">
        <v>1229</v>
      </c>
      <c r="E566" s="66" t="str">
        <f>CONCATENATE(Tabela13[[#This Row],[TRAMITE_SETOR]],"_Atualiz")</f>
        <v>CO_Atualiz</v>
      </c>
      <c r="F566" s="35" t="s">
        <v>910</v>
      </c>
      <c r="G566" s="35"/>
      <c r="H566" s="36">
        <v>41929.729861111111</v>
      </c>
      <c r="I566" s="36">
        <v>41929.750694444447</v>
      </c>
      <c r="J566" s="1" t="s">
        <v>27</v>
      </c>
      <c r="K566" s="37">
        <f t="shared" si="16"/>
        <v>2.0833333335758653E-2</v>
      </c>
      <c r="L566" s="38">
        <f t="shared" si="17"/>
        <v>2.0833333335758653E-2</v>
      </c>
      <c r="M566" s="166">
        <f>NETWORKDAYS.INTL(DATE(YEAR(H566),MONTH(I566),DAY(H566)),DATE(YEAR(I566),MONTH(I566),DAY(I566)),1,LISTAFERIADOS!$B$2:$B$194)</f>
        <v>1</v>
      </c>
      <c r="N566" s="170" t="str">
        <f>CONCATENATE(HOUR(Tabela13[[#This Row],[DATA INICIO]]),":",MINUTE(Tabela13[[#This Row],[DATA INICIO]]))</f>
        <v>17:31</v>
      </c>
      <c r="P566"/>
    </row>
    <row r="567" spans="1:16" ht="25.5" hidden="1" customHeight="1" x14ac:dyDescent="0.25">
      <c r="A567" s="6" t="s">
        <v>278</v>
      </c>
      <c r="B567" s="33" t="s">
        <v>393</v>
      </c>
      <c r="C567" s="34" t="s">
        <v>270</v>
      </c>
      <c r="D567" s="66" t="s">
        <v>1236</v>
      </c>
      <c r="E567" s="66" t="str">
        <f>CONCATENATE(Tabela13[[#This Row],[TRAMITE_SETOR]],"_Atualiz")</f>
        <v>ACO_Atualiz</v>
      </c>
      <c r="F567" s="35" t="s">
        <v>917</v>
      </c>
      <c r="G567" s="35"/>
      <c r="H567" s="36">
        <v>41929.750694444447</v>
      </c>
      <c r="I567" s="36">
        <v>41932.551388888889</v>
      </c>
      <c r="J567" s="1" t="s">
        <v>228</v>
      </c>
      <c r="K567" s="37">
        <f t="shared" si="16"/>
        <v>2.8006944444423425</v>
      </c>
      <c r="L567" s="38">
        <f t="shared" si="17"/>
        <v>2.8006944444423425</v>
      </c>
      <c r="M567" s="166">
        <f>NETWORKDAYS.INTL(DATE(YEAR(H567),MONTH(I567),DAY(H567)),DATE(YEAR(I567),MONTH(I567),DAY(I567)),1,LISTAFERIADOS!$B$2:$B$194)</f>
        <v>2</v>
      </c>
      <c r="N567" s="170" t="str">
        <f>CONCATENATE(HOUR(Tabela13[[#This Row],[DATA INICIO]]),":",MINUTE(Tabela13[[#This Row],[DATA INICIO]]))</f>
        <v>18:1</v>
      </c>
      <c r="P567"/>
    </row>
    <row r="568" spans="1:16" ht="25.5" customHeight="1" x14ac:dyDescent="0.25">
      <c r="A568" s="6" t="s">
        <v>278</v>
      </c>
      <c r="B568" s="33" t="s">
        <v>416</v>
      </c>
      <c r="C568" s="34" t="s">
        <v>270</v>
      </c>
      <c r="D568" s="66" t="s">
        <v>1267</v>
      </c>
      <c r="E568" s="66" t="str">
        <f>CONCATENATE(Tabela13[[#This Row],[TRAMITE_SETOR]],"_Atualiz")</f>
        <v>SMIC_Atualiz</v>
      </c>
      <c r="F568" s="35" t="s">
        <v>892</v>
      </c>
      <c r="G568" s="90" t="s">
        <v>1127</v>
      </c>
      <c r="H568" s="36">
        <v>41148.490277777775</v>
      </c>
      <c r="I568" s="36">
        <v>41149.490277777775</v>
      </c>
      <c r="J568" s="1" t="s">
        <v>7</v>
      </c>
      <c r="K568" s="37">
        <f t="shared" si="16"/>
        <v>1</v>
      </c>
      <c r="L568" s="38">
        <f t="shared" si="17"/>
        <v>1</v>
      </c>
      <c r="M568" s="166">
        <f>NETWORKDAYS.INTL(DATE(YEAR(H568),MONTH(I568),DAY(H568)),DATE(YEAR(I568),MONTH(I568),DAY(I568)),1,LISTAFERIADOS!$B$2:$B$194)</f>
        <v>2</v>
      </c>
      <c r="N568" s="170" t="str">
        <f>CONCATENATE(HOUR(Tabela13[[#This Row],[DATA INICIO]]),":",MINUTE(Tabela13[[#This Row],[DATA INICIO]]))</f>
        <v>11:46</v>
      </c>
      <c r="P568"/>
    </row>
    <row r="569" spans="1:16" ht="25.5" customHeight="1" x14ac:dyDescent="0.25">
      <c r="A569" s="6" t="s">
        <v>278</v>
      </c>
      <c r="B569" s="33" t="s">
        <v>416</v>
      </c>
      <c r="C569" s="34" t="s">
        <v>270</v>
      </c>
      <c r="D569" s="66" t="s">
        <v>1226</v>
      </c>
      <c r="E569" s="66" t="str">
        <f>CONCATENATE(Tabela13[[#This Row],[TRAMITE_SETOR]],"_Atualiz")</f>
        <v>CIP_Atualiz</v>
      </c>
      <c r="F569" s="35" t="s">
        <v>885</v>
      </c>
      <c r="G569" s="90" t="s">
        <v>1127</v>
      </c>
      <c r="H569" s="36">
        <v>41149.490277777775</v>
      </c>
      <c r="I569" s="36">
        <v>41150.712500000001</v>
      </c>
      <c r="J569" s="1" t="s">
        <v>394</v>
      </c>
      <c r="K569" s="37">
        <f t="shared" si="16"/>
        <v>1.2222222222262644</v>
      </c>
      <c r="L569" s="38">
        <f t="shared" si="17"/>
        <v>1.2222222222262644</v>
      </c>
      <c r="M569" s="166">
        <f>NETWORKDAYS.INTL(DATE(YEAR(H569),MONTH(I569),DAY(H569)),DATE(YEAR(I569),MONTH(I569),DAY(I569)),1,LISTAFERIADOS!$B$2:$B$194)</f>
        <v>2</v>
      </c>
      <c r="N569" s="170" t="str">
        <f>CONCATENATE(HOUR(Tabela13[[#This Row],[DATA INICIO]]),":",MINUTE(Tabela13[[#This Row],[DATA INICIO]]))</f>
        <v>11:46</v>
      </c>
      <c r="P569"/>
    </row>
    <row r="570" spans="1:16" ht="25.5" customHeight="1" x14ac:dyDescent="0.25">
      <c r="A570" s="6" t="s">
        <v>278</v>
      </c>
      <c r="B570" s="33" t="s">
        <v>416</v>
      </c>
      <c r="C570" s="34" t="s">
        <v>270</v>
      </c>
      <c r="D570" s="66" t="s">
        <v>1267</v>
      </c>
      <c r="E570" s="66" t="str">
        <f>CONCATENATE(Tabela13[[#This Row],[TRAMITE_SETOR]],"_Atualiz")</f>
        <v>SMIC_Atualiz</v>
      </c>
      <c r="F570" s="35" t="s">
        <v>892</v>
      </c>
      <c r="G570" s="90" t="s">
        <v>1127</v>
      </c>
      <c r="H570" s="36">
        <v>41150.712500000001</v>
      </c>
      <c r="I570" s="36">
        <v>41202.606249999997</v>
      </c>
      <c r="J570" s="1" t="s">
        <v>395</v>
      </c>
      <c r="K570" s="37">
        <f t="shared" si="16"/>
        <v>51.893749999995634</v>
      </c>
      <c r="L570" s="38">
        <f t="shared" si="17"/>
        <v>51.893749999995634</v>
      </c>
      <c r="M570" s="166">
        <f>NETWORKDAYS.INTL(DATE(YEAR(H570),MONTH(I570),DAY(H570)),DATE(YEAR(I570),MONTH(I570),DAY(I570)),1,LISTAFERIADOS!$B$2:$B$194)</f>
        <v>-6</v>
      </c>
      <c r="N570" s="170" t="str">
        <f>CONCATENATE(HOUR(Tabela13[[#This Row],[DATA INICIO]]),":",MINUTE(Tabela13[[#This Row],[DATA INICIO]]))</f>
        <v>17:6</v>
      </c>
      <c r="P570"/>
    </row>
    <row r="571" spans="1:16" ht="25.5" customHeight="1" x14ac:dyDescent="0.25">
      <c r="A571" s="6" t="s">
        <v>278</v>
      </c>
      <c r="B571" s="33" t="s">
        <v>416</v>
      </c>
      <c r="C571" s="34" t="s">
        <v>270</v>
      </c>
      <c r="D571" s="66" t="s">
        <v>1226</v>
      </c>
      <c r="E571" s="66" t="str">
        <f>CONCATENATE(Tabela13[[#This Row],[TRAMITE_SETOR]],"_Atualiz")</f>
        <v>CIP_Atualiz</v>
      </c>
      <c r="F571" s="35" t="s">
        <v>885</v>
      </c>
      <c r="G571" s="90" t="s">
        <v>1127</v>
      </c>
      <c r="H571" s="36">
        <v>41202.606249999997</v>
      </c>
      <c r="I571" s="36">
        <v>41202.67291666667</v>
      </c>
      <c r="J571" s="1" t="s">
        <v>396</v>
      </c>
      <c r="K571" s="37">
        <f t="shared" si="16"/>
        <v>6.6666666672972497E-2</v>
      </c>
      <c r="L571" s="38">
        <f t="shared" si="17"/>
        <v>6.6666666672972497E-2</v>
      </c>
      <c r="M571" s="166">
        <f>NETWORKDAYS.INTL(DATE(YEAR(H571),MONTH(I571),DAY(H571)),DATE(YEAR(I571),MONTH(I571),DAY(I571)),1,LISTAFERIADOS!$B$2:$B$194)</f>
        <v>0</v>
      </c>
      <c r="N571" s="170" t="str">
        <f>CONCATENATE(HOUR(Tabela13[[#This Row],[DATA INICIO]]),":",MINUTE(Tabela13[[#This Row],[DATA INICIO]]))</f>
        <v>14:33</v>
      </c>
      <c r="P571"/>
    </row>
    <row r="572" spans="1:16" ht="25.5" hidden="1" customHeight="1" x14ac:dyDescent="0.25">
      <c r="A572" s="6" t="s">
        <v>278</v>
      </c>
      <c r="B572" s="33" t="s">
        <v>416</v>
      </c>
      <c r="C572" s="34" t="s">
        <v>270</v>
      </c>
      <c r="D572" s="66" t="s">
        <v>1227</v>
      </c>
      <c r="E572" s="66" t="str">
        <f>CONCATENATE(Tabela13[[#This Row],[TRAMITE_SETOR]],"_Atualiz")</f>
        <v>SECADM_Atualiz</v>
      </c>
      <c r="F572" s="35" t="s">
        <v>908</v>
      </c>
      <c r="G572" s="35"/>
      <c r="H572" s="36">
        <v>41202.67291666667</v>
      </c>
      <c r="I572" s="36">
        <v>41204.618055555555</v>
      </c>
      <c r="J572" s="1" t="s">
        <v>397</v>
      </c>
      <c r="K572" s="37">
        <f t="shared" si="16"/>
        <v>1.945138888884685</v>
      </c>
      <c r="L572" s="38">
        <f t="shared" si="17"/>
        <v>1.945138888884685</v>
      </c>
      <c r="M572" s="166">
        <f>NETWORKDAYS.INTL(DATE(YEAR(H572),MONTH(I572),DAY(H572)),DATE(YEAR(I572),MONTH(I572),DAY(I572)),1,LISTAFERIADOS!$B$2:$B$194)</f>
        <v>1</v>
      </c>
      <c r="N572" s="170" t="str">
        <f>CONCATENATE(HOUR(Tabela13[[#This Row],[DATA INICIO]]),":",MINUTE(Tabela13[[#This Row],[DATA INICIO]]))</f>
        <v>16:9</v>
      </c>
      <c r="P572"/>
    </row>
    <row r="573" spans="1:16" ht="25.5" hidden="1" customHeight="1" x14ac:dyDescent="0.25">
      <c r="A573" s="6" t="s">
        <v>278</v>
      </c>
      <c r="B573" s="33" t="s">
        <v>416</v>
      </c>
      <c r="C573" s="34" t="s">
        <v>270</v>
      </c>
      <c r="D573" s="66" t="s">
        <v>1236</v>
      </c>
      <c r="E573" s="66" t="str">
        <f>CONCATENATE(Tabela13[[#This Row],[TRAMITE_SETOR]],"_Atualiz")</f>
        <v>ACO_Atualiz</v>
      </c>
      <c r="F573" s="35" t="s">
        <v>917</v>
      </c>
      <c r="G573" s="35"/>
      <c r="H573" s="36">
        <v>41204.618055555555</v>
      </c>
      <c r="I573" s="36">
        <v>41205.729861111111</v>
      </c>
      <c r="J573" s="1" t="s">
        <v>18</v>
      </c>
      <c r="K573" s="37">
        <f t="shared" si="16"/>
        <v>1.1118055555562023</v>
      </c>
      <c r="L573" s="38">
        <f t="shared" si="17"/>
        <v>1.1118055555562023</v>
      </c>
      <c r="M573" s="166">
        <f>NETWORKDAYS.INTL(DATE(YEAR(H573),MONTH(I573),DAY(H573)),DATE(YEAR(I573),MONTH(I573),DAY(I573)),1,LISTAFERIADOS!$B$2:$B$194)</f>
        <v>2</v>
      </c>
      <c r="N573" s="170" t="str">
        <f>CONCATENATE(HOUR(Tabela13[[#This Row],[DATA INICIO]]),":",MINUTE(Tabela13[[#This Row],[DATA INICIO]]))</f>
        <v>14:50</v>
      </c>
      <c r="P573"/>
    </row>
    <row r="574" spans="1:16" ht="25.5" hidden="1" customHeight="1" x14ac:dyDescent="0.25">
      <c r="A574" s="6" t="s">
        <v>278</v>
      </c>
      <c r="B574" s="33" t="s">
        <v>416</v>
      </c>
      <c r="C574" s="34" t="s">
        <v>270</v>
      </c>
      <c r="D574" s="66" t="s">
        <v>1229</v>
      </c>
      <c r="E574" s="66" t="str">
        <f>CONCATENATE(Tabela13[[#This Row],[TRAMITE_SETOR]],"_Atualiz")</f>
        <v>CO_Atualiz</v>
      </c>
      <c r="F574" s="35" t="s">
        <v>910</v>
      </c>
      <c r="G574" s="35"/>
      <c r="H574" s="36">
        <v>41205.729861111111</v>
      </c>
      <c r="I574" s="36">
        <v>41205.768055555556</v>
      </c>
      <c r="J574" s="1" t="s">
        <v>398</v>
      </c>
      <c r="K574" s="37">
        <f t="shared" si="16"/>
        <v>3.8194444445252884E-2</v>
      </c>
      <c r="L574" s="38">
        <f t="shared" si="17"/>
        <v>3.8194444445252884E-2</v>
      </c>
      <c r="M574" s="166">
        <f>NETWORKDAYS.INTL(DATE(YEAR(H574),MONTH(I574),DAY(H574)),DATE(YEAR(I574),MONTH(I574),DAY(I574)),1,LISTAFERIADOS!$B$2:$B$194)</f>
        <v>1</v>
      </c>
      <c r="N574" s="170" t="str">
        <f>CONCATENATE(HOUR(Tabela13[[#This Row],[DATA INICIO]]),":",MINUTE(Tabela13[[#This Row],[DATA INICIO]]))</f>
        <v>17:31</v>
      </c>
      <c r="P574"/>
    </row>
    <row r="575" spans="1:16" ht="25.5" hidden="1" customHeight="1" x14ac:dyDescent="0.25">
      <c r="A575" s="6" t="s">
        <v>278</v>
      </c>
      <c r="B575" s="33" t="s">
        <v>416</v>
      </c>
      <c r="C575" s="34" t="s">
        <v>270</v>
      </c>
      <c r="D575" s="66" t="s">
        <v>1230</v>
      </c>
      <c r="E575" s="66" t="str">
        <f>CONCATENATE(Tabela13[[#This Row],[TRAMITE_SETOR]],"_Atualiz")</f>
        <v>SECOFC_Atualiz</v>
      </c>
      <c r="F575" s="35" t="s">
        <v>911</v>
      </c>
      <c r="G575" s="35"/>
      <c r="H575" s="36">
        <v>41205.768055555556</v>
      </c>
      <c r="I575" s="36">
        <v>41205.890277777777</v>
      </c>
      <c r="J575" s="1" t="s">
        <v>20</v>
      </c>
      <c r="K575" s="37">
        <f t="shared" si="16"/>
        <v>0.12222222222044365</v>
      </c>
      <c r="L575" s="38">
        <f t="shared" si="17"/>
        <v>0.12222222222044365</v>
      </c>
      <c r="M575" s="166">
        <f>NETWORKDAYS.INTL(DATE(YEAR(H575),MONTH(I575),DAY(H575)),DATE(YEAR(I575),MONTH(I575),DAY(I575)),1,LISTAFERIADOS!$B$2:$B$194)</f>
        <v>1</v>
      </c>
      <c r="N575" s="170" t="str">
        <f>CONCATENATE(HOUR(Tabela13[[#This Row],[DATA INICIO]]),":",MINUTE(Tabela13[[#This Row],[DATA INICIO]]))</f>
        <v>18:26</v>
      </c>
      <c r="P575"/>
    </row>
    <row r="576" spans="1:16" ht="25.5" hidden="1" customHeight="1" x14ac:dyDescent="0.25">
      <c r="A576" s="6" t="s">
        <v>278</v>
      </c>
      <c r="B576" s="33" t="s">
        <v>416</v>
      </c>
      <c r="C576" s="34" t="s">
        <v>270</v>
      </c>
      <c r="D576" s="66" t="s">
        <v>1231</v>
      </c>
      <c r="E576" s="66" t="str">
        <f>CONCATENATE(Tabela13[[#This Row],[TRAMITE_SETOR]],"_Atualiz")</f>
        <v>CLC_Atualiz</v>
      </c>
      <c r="F576" s="35" t="s">
        <v>912</v>
      </c>
      <c r="G576" s="35"/>
      <c r="H576" s="36">
        <v>41205.890277777777</v>
      </c>
      <c r="I576" s="36">
        <v>41206.634722222225</v>
      </c>
      <c r="J576" s="1" t="s">
        <v>14</v>
      </c>
      <c r="K576" s="37">
        <f t="shared" si="16"/>
        <v>0.74444444444816327</v>
      </c>
      <c r="L576" s="38">
        <f t="shared" si="17"/>
        <v>0.74444444444816327</v>
      </c>
      <c r="M576" s="166">
        <f>NETWORKDAYS.INTL(DATE(YEAR(H576),MONTH(I576),DAY(H576)),DATE(YEAR(I576),MONTH(I576),DAY(I576)),1,LISTAFERIADOS!$B$2:$B$194)</f>
        <v>2</v>
      </c>
      <c r="N576" s="170" t="str">
        <f>CONCATENATE(HOUR(Tabela13[[#This Row],[DATA INICIO]]),":",MINUTE(Tabela13[[#This Row],[DATA INICIO]]))</f>
        <v>21:22</v>
      </c>
      <c r="P576"/>
    </row>
    <row r="577" spans="1:16" ht="25.5" hidden="1" customHeight="1" x14ac:dyDescent="0.25">
      <c r="A577" s="6" t="s">
        <v>278</v>
      </c>
      <c r="B577" s="33" t="s">
        <v>416</v>
      </c>
      <c r="C577" s="34" t="s">
        <v>270</v>
      </c>
      <c r="D577" s="66" t="s">
        <v>1232</v>
      </c>
      <c r="E577" s="66" t="str">
        <f>CONCATENATE(Tabela13[[#This Row],[TRAMITE_SETOR]],"_Atualiz")</f>
        <v>SC_Atualiz</v>
      </c>
      <c r="F577" s="35" t="s">
        <v>913</v>
      </c>
      <c r="G577" s="35"/>
      <c r="H577" s="36">
        <v>41206.634722222225</v>
      </c>
      <c r="I577" s="36">
        <v>41247.565972222219</v>
      </c>
      <c r="J577" s="1" t="s">
        <v>399</v>
      </c>
      <c r="K577" s="37">
        <f t="shared" si="16"/>
        <v>40.931249999994179</v>
      </c>
      <c r="L577" s="38">
        <f t="shared" si="17"/>
        <v>40.931249999994179</v>
      </c>
      <c r="M577" s="166">
        <f>NETWORKDAYS.INTL(DATE(YEAR(H577),MONTH(I577),DAY(H577)),DATE(YEAR(I577),MONTH(I577),DAY(I577)),1,LISTAFERIADOS!$B$2:$B$194)</f>
        <v>-11</v>
      </c>
      <c r="N577" s="170" t="str">
        <f>CONCATENATE(HOUR(Tabela13[[#This Row],[DATA INICIO]]),":",MINUTE(Tabela13[[#This Row],[DATA INICIO]]))</f>
        <v>15:14</v>
      </c>
      <c r="P577"/>
    </row>
    <row r="578" spans="1:16" ht="25.5" hidden="1" customHeight="1" x14ac:dyDescent="0.25">
      <c r="A578" s="6" t="s">
        <v>278</v>
      </c>
      <c r="B578" s="33" t="s">
        <v>416</v>
      </c>
      <c r="C578" s="34" t="s">
        <v>270</v>
      </c>
      <c r="D578" s="66" t="s">
        <v>1231</v>
      </c>
      <c r="E578" s="66" t="str">
        <f>CONCATENATE(Tabela13[[#This Row],[TRAMITE_SETOR]],"_Atualiz")</f>
        <v>CLC_Atualiz</v>
      </c>
      <c r="F578" s="35" t="s">
        <v>912</v>
      </c>
      <c r="G578" s="35"/>
      <c r="H578" s="36">
        <v>41247.565972222219</v>
      </c>
      <c r="I578" s="36">
        <v>41248.586805555555</v>
      </c>
      <c r="J578" s="1" t="s">
        <v>27</v>
      </c>
      <c r="K578" s="37">
        <f t="shared" si="16"/>
        <v>1.0208333333357587</v>
      </c>
      <c r="L578" s="38">
        <f t="shared" si="17"/>
        <v>1.0208333333357587</v>
      </c>
      <c r="M578" s="166">
        <f>NETWORKDAYS.INTL(DATE(YEAR(H578),MONTH(I578),DAY(H578)),DATE(YEAR(I578),MONTH(I578),DAY(I578)),1,LISTAFERIADOS!$B$2:$B$194)</f>
        <v>2</v>
      </c>
      <c r="N578" s="170" t="str">
        <f>CONCATENATE(HOUR(Tabela13[[#This Row],[DATA INICIO]]),":",MINUTE(Tabela13[[#This Row],[DATA INICIO]]))</f>
        <v>13:35</v>
      </c>
      <c r="P578"/>
    </row>
    <row r="579" spans="1:16" ht="25.5" hidden="1" customHeight="1" x14ac:dyDescent="0.25">
      <c r="A579" s="6" t="s">
        <v>278</v>
      </c>
      <c r="B579" s="33" t="s">
        <v>416</v>
      </c>
      <c r="C579" s="34" t="s">
        <v>270</v>
      </c>
      <c r="D579" s="66" t="s">
        <v>1228</v>
      </c>
      <c r="E579" s="66" t="str">
        <f>CONCATENATE(Tabela13[[#This Row],[TRAMITE_SETOR]],"_Atualiz")</f>
        <v>SPO_Atualiz</v>
      </c>
      <c r="F579" s="35" t="s">
        <v>909</v>
      </c>
      <c r="G579" s="35"/>
      <c r="H579" s="36">
        <v>41248.586805555555</v>
      </c>
      <c r="I579" s="36">
        <v>41248.800000000003</v>
      </c>
      <c r="J579" s="1" t="s">
        <v>400</v>
      </c>
      <c r="K579" s="37">
        <f t="shared" ref="K579:K642" si="18">IF(OR(H579="-",I579="-"),0,I579-H579)</f>
        <v>0.21319444444816327</v>
      </c>
      <c r="L579" s="38">
        <f t="shared" ref="L579:L642" si="19">K579</f>
        <v>0.21319444444816327</v>
      </c>
      <c r="M579" s="166">
        <f>NETWORKDAYS.INTL(DATE(YEAR(H579),MONTH(I579),DAY(H579)),DATE(YEAR(I579),MONTH(I579),DAY(I579)),1,LISTAFERIADOS!$B$2:$B$194)</f>
        <v>1</v>
      </c>
      <c r="N579" s="170" t="str">
        <f>CONCATENATE(HOUR(Tabela13[[#This Row],[DATA INICIO]]),":",MINUTE(Tabela13[[#This Row],[DATA INICIO]]))</f>
        <v>14:5</v>
      </c>
      <c r="P579"/>
    </row>
    <row r="580" spans="1:16" ht="25.5" hidden="1" customHeight="1" x14ac:dyDescent="0.25">
      <c r="A580" s="6" t="s">
        <v>278</v>
      </c>
      <c r="B580" s="33" t="s">
        <v>416</v>
      </c>
      <c r="C580" s="34" t="s">
        <v>270</v>
      </c>
      <c r="D580" s="66" t="s">
        <v>1232</v>
      </c>
      <c r="E580" s="66" t="str">
        <f>CONCATENATE(Tabela13[[#This Row],[TRAMITE_SETOR]],"_Atualiz")</f>
        <v>SC_Atualiz</v>
      </c>
      <c r="F580" s="35" t="s">
        <v>913</v>
      </c>
      <c r="G580" s="35"/>
      <c r="H580" s="36">
        <v>41248.800000000003</v>
      </c>
      <c r="I580" s="36">
        <v>41254.731944444444</v>
      </c>
      <c r="J580" s="1" t="s">
        <v>401</v>
      </c>
      <c r="K580" s="37">
        <f t="shared" si="18"/>
        <v>5.9319444444408873</v>
      </c>
      <c r="L580" s="38">
        <f t="shared" si="19"/>
        <v>5.9319444444408873</v>
      </c>
      <c r="M580" s="166">
        <f>NETWORKDAYS.INTL(DATE(YEAR(H580),MONTH(I580),DAY(H580)),DATE(YEAR(I580),MONTH(I580),DAY(I580)),1,LISTAFERIADOS!$B$2:$B$194)</f>
        <v>5</v>
      </c>
      <c r="N580" s="170" t="str">
        <f>CONCATENATE(HOUR(Tabela13[[#This Row],[DATA INICIO]]),":",MINUTE(Tabela13[[#This Row],[DATA INICIO]]))</f>
        <v>19:12</v>
      </c>
      <c r="P580"/>
    </row>
    <row r="581" spans="1:16" ht="25.5" hidden="1" customHeight="1" x14ac:dyDescent="0.25">
      <c r="A581" s="6" t="s">
        <v>278</v>
      </c>
      <c r="B581" s="33" t="s">
        <v>416</v>
      </c>
      <c r="C581" s="34" t="s">
        <v>270</v>
      </c>
      <c r="D581" s="66" t="s">
        <v>1231</v>
      </c>
      <c r="E581" s="66" t="str">
        <f>CONCATENATE(Tabela13[[#This Row],[TRAMITE_SETOR]],"_Atualiz")</f>
        <v>CLC_Atualiz</v>
      </c>
      <c r="F581" s="35" t="s">
        <v>912</v>
      </c>
      <c r="G581" s="35"/>
      <c r="H581" s="36">
        <v>41254.731944444444</v>
      </c>
      <c r="I581" s="36">
        <v>41255.574305555558</v>
      </c>
      <c r="J581" s="1" t="s">
        <v>27</v>
      </c>
      <c r="K581" s="37">
        <f t="shared" si="18"/>
        <v>0.84236111111385981</v>
      </c>
      <c r="L581" s="38">
        <f t="shared" si="19"/>
        <v>0.84236111111385981</v>
      </c>
      <c r="M581" s="166">
        <f>NETWORKDAYS.INTL(DATE(YEAR(H581),MONTH(I581),DAY(H581)),DATE(YEAR(I581),MONTH(I581),DAY(I581)),1,LISTAFERIADOS!$B$2:$B$194)</f>
        <v>2</v>
      </c>
      <c r="N581" s="170" t="str">
        <f>CONCATENATE(HOUR(Tabela13[[#This Row],[DATA INICIO]]),":",MINUTE(Tabela13[[#This Row],[DATA INICIO]]))</f>
        <v>17:34</v>
      </c>
      <c r="P581"/>
    </row>
    <row r="582" spans="1:16" ht="25.5" customHeight="1" x14ac:dyDescent="0.25">
      <c r="A582" s="6" t="s">
        <v>278</v>
      </c>
      <c r="B582" s="33" t="s">
        <v>416</v>
      </c>
      <c r="C582" s="34" t="s">
        <v>270</v>
      </c>
      <c r="D582" s="66" t="s">
        <v>1267</v>
      </c>
      <c r="E582" s="66" t="str">
        <f>CONCATENATE(Tabela13[[#This Row],[TRAMITE_SETOR]],"_Atualiz")</f>
        <v>SMIC_Atualiz</v>
      </c>
      <c r="F582" s="35" t="s">
        <v>892</v>
      </c>
      <c r="G582" s="90" t="s">
        <v>1127</v>
      </c>
      <c r="H582" s="36">
        <v>41255.574305555558</v>
      </c>
      <c r="I582" s="36">
        <v>41256.736111111109</v>
      </c>
      <c r="J582" s="1" t="s">
        <v>26</v>
      </c>
      <c r="K582" s="37">
        <f t="shared" si="18"/>
        <v>1.1618055555518367</v>
      </c>
      <c r="L582" s="38">
        <f t="shared" si="19"/>
        <v>1.1618055555518367</v>
      </c>
      <c r="M582" s="166">
        <f>NETWORKDAYS.INTL(DATE(YEAR(H582),MONTH(I582),DAY(H582)),DATE(YEAR(I582),MONTH(I582),DAY(I582)),1,LISTAFERIADOS!$B$2:$B$194)</f>
        <v>2</v>
      </c>
      <c r="N582" s="170" t="str">
        <f>CONCATENATE(HOUR(Tabela13[[#This Row],[DATA INICIO]]),":",MINUTE(Tabela13[[#This Row],[DATA INICIO]]))</f>
        <v>13:47</v>
      </c>
      <c r="P582"/>
    </row>
    <row r="583" spans="1:16" ht="25.5" hidden="1" customHeight="1" x14ac:dyDescent="0.25">
      <c r="A583" s="6" t="s">
        <v>278</v>
      </c>
      <c r="B583" s="33" t="s">
        <v>416</v>
      </c>
      <c r="C583" s="34" t="s">
        <v>270</v>
      </c>
      <c r="D583" s="66" t="s">
        <v>1231</v>
      </c>
      <c r="E583" s="66" t="str">
        <f>CONCATENATE(Tabela13[[#This Row],[TRAMITE_SETOR]],"_Atualiz")</f>
        <v>CLC_Atualiz</v>
      </c>
      <c r="F583" s="35" t="s">
        <v>912</v>
      </c>
      <c r="G583" s="35"/>
      <c r="H583" s="36">
        <v>41256.736111111109</v>
      </c>
      <c r="I583" s="36">
        <v>41256.836805555555</v>
      </c>
      <c r="J583" s="1" t="s">
        <v>402</v>
      </c>
      <c r="K583" s="37">
        <f t="shared" si="18"/>
        <v>0.10069444444525288</v>
      </c>
      <c r="L583" s="38">
        <f t="shared" si="19"/>
        <v>0.10069444444525288</v>
      </c>
      <c r="M583" s="166">
        <f>NETWORKDAYS.INTL(DATE(YEAR(H583),MONTH(I583),DAY(H583)),DATE(YEAR(I583),MONTH(I583),DAY(I583)),1,LISTAFERIADOS!$B$2:$B$194)</f>
        <v>1</v>
      </c>
      <c r="N583" s="170" t="str">
        <f>CONCATENATE(HOUR(Tabela13[[#This Row],[DATA INICIO]]),":",MINUTE(Tabela13[[#This Row],[DATA INICIO]]))</f>
        <v>17:40</v>
      </c>
      <c r="P583"/>
    </row>
    <row r="584" spans="1:16" ht="25.5" customHeight="1" x14ac:dyDescent="0.25">
      <c r="A584" s="6" t="s">
        <v>278</v>
      </c>
      <c r="B584" s="33" t="s">
        <v>416</v>
      </c>
      <c r="C584" s="34" t="s">
        <v>270</v>
      </c>
      <c r="D584" s="66" t="s">
        <v>1267</v>
      </c>
      <c r="E584" s="66" t="str">
        <f>CONCATENATE(Tabela13[[#This Row],[TRAMITE_SETOR]],"_Atualiz")</f>
        <v>SMIC_Atualiz</v>
      </c>
      <c r="F584" s="35" t="s">
        <v>892</v>
      </c>
      <c r="G584" s="90" t="s">
        <v>1127</v>
      </c>
      <c r="H584" s="36">
        <v>41256.836805555555</v>
      </c>
      <c r="I584" s="36">
        <v>41264.767361111109</v>
      </c>
      <c r="J584" s="1" t="s">
        <v>403</v>
      </c>
      <c r="K584" s="37">
        <f t="shared" si="18"/>
        <v>7.9305555555547471</v>
      </c>
      <c r="L584" s="38">
        <f t="shared" si="19"/>
        <v>7.9305555555547471</v>
      </c>
      <c r="M584" s="166">
        <f>NETWORKDAYS.INTL(DATE(YEAR(H584),MONTH(I584),DAY(H584)),DATE(YEAR(I584),MONTH(I584),DAY(I584)),1,LISTAFERIADOS!$B$2:$B$194)</f>
        <v>4</v>
      </c>
      <c r="N584" s="170" t="str">
        <f>CONCATENATE(HOUR(Tabela13[[#This Row],[DATA INICIO]]),":",MINUTE(Tabela13[[#This Row],[DATA INICIO]]))</f>
        <v>20:5</v>
      </c>
      <c r="P584"/>
    </row>
    <row r="585" spans="1:16" ht="25.5" hidden="1" customHeight="1" x14ac:dyDescent="0.25">
      <c r="A585" s="6" t="s">
        <v>278</v>
      </c>
      <c r="B585" s="33" t="s">
        <v>416</v>
      </c>
      <c r="C585" s="34" t="s">
        <v>270</v>
      </c>
      <c r="D585" s="66" t="s">
        <v>1229</v>
      </c>
      <c r="E585" s="66" t="str">
        <f>CONCATENATE(Tabela13[[#This Row],[TRAMITE_SETOR]],"_Atualiz")</f>
        <v>CO_Atualiz</v>
      </c>
      <c r="F585" s="35" t="s">
        <v>910</v>
      </c>
      <c r="G585" s="35"/>
      <c r="H585" s="36">
        <v>41264.767361111109</v>
      </c>
      <c r="I585" s="36">
        <v>41264.78125</v>
      </c>
      <c r="J585" s="1" t="s">
        <v>404</v>
      </c>
      <c r="K585" s="37">
        <f t="shared" si="18"/>
        <v>1.3888888890505768E-2</v>
      </c>
      <c r="L585" s="38">
        <f t="shared" si="19"/>
        <v>1.3888888890505768E-2</v>
      </c>
      <c r="M585" s="166">
        <f>NETWORKDAYS.INTL(DATE(YEAR(H585),MONTH(I585),DAY(H585)),DATE(YEAR(I585),MONTH(I585),DAY(I585)),1,LISTAFERIADOS!$B$2:$B$194)</f>
        <v>0</v>
      </c>
      <c r="N585" s="170" t="str">
        <f>CONCATENATE(HOUR(Tabela13[[#This Row],[DATA INICIO]]),":",MINUTE(Tabela13[[#This Row],[DATA INICIO]]))</f>
        <v>18:25</v>
      </c>
      <c r="P585"/>
    </row>
    <row r="586" spans="1:16" ht="25.5" hidden="1" customHeight="1" x14ac:dyDescent="0.25">
      <c r="A586" s="6" t="s">
        <v>278</v>
      </c>
      <c r="B586" s="33" t="s">
        <v>416</v>
      </c>
      <c r="C586" s="34" t="s">
        <v>270</v>
      </c>
      <c r="D586" s="66" t="s">
        <v>1228</v>
      </c>
      <c r="E586" s="66" t="str">
        <f>CONCATENATE(Tabela13[[#This Row],[TRAMITE_SETOR]],"_Atualiz")</f>
        <v>SPO_Atualiz</v>
      </c>
      <c r="F586" s="35" t="s">
        <v>909</v>
      </c>
      <c r="G586" s="35"/>
      <c r="H586" s="36">
        <v>41264.78125</v>
      </c>
      <c r="I586" s="36">
        <v>41269.50277777778</v>
      </c>
      <c r="J586" s="1" t="s">
        <v>405</v>
      </c>
      <c r="K586" s="37">
        <f t="shared" si="18"/>
        <v>4.7215277777795563</v>
      </c>
      <c r="L586" s="38">
        <f t="shared" si="19"/>
        <v>4.7215277777795563</v>
      </c>
      <c r="M586" s="166">
        <f>NETWORKDAYS.INTL(DATE(YEAR(H586),MONTH(I586),DAY(H586)),DATE(YEAR(I586),MONTH(I586),DAY(I586)),1,LISTAFERIADOS!$B$2:$B$194)</f>
        <v>0</v>
      </c>
      <c r="N586" s="170" t="str">
        <f>CONCATENATE(HOUR(Tabela13[[#This Row],[DATA INICIO]]),":",MINUTE(Tabela13[[#This Row],[DATA INICIO]]))</f>
        <v>18:45</v>
      </c>
      <c r="P586"/>
    </row>
    <row r="587" spans="1:16" ht="25.5" hidden="1" customHeight="1" x14ac:dyDescent="0.25">
      <c r="A587" s="6" t="s">
        <v>278</v>
      </c>
      <c r="B587" s="33" t="s">
        <v>416</v>
      </c>
      <c r="C587" s="34" t="s">
        <v>270</v>
      </c>
      <c r="D587" s="66" t="s">
        <v>1230</v>
      </c>
      <c r="E587" s="66" t="str">
        <f>CONCATENATE(Tabela13[[#This Row],[TRAMITE_SETOR]],"_Atualiz")</f>
        <v>SECOFC_Atualiz</v>
      </c>
      <c r="F587" s="35" t="s">
        <v>911</v>
      </c>
      <c r="G587" s="35"/>
      <c r="H587" s="36">
        <v>41269.50277777778</v>
      </c>
      <c r="I587" s="36">
        <v>41269.636805555558</v>
      </c>
      <c r="J587" s="1" t="s">
        <v>27</v>
      </c>
      <c r="K587" s="37">
        <f t="shared" si="18"/>
        <v>0.13402777777810115</v>
      </c>
      <c r="L587" s="38">
        <f t="shared" si="19"/>
        <v>0.13402777777810115</v>
      </c>
      <c r="M587" s="166">
        <f>NETWORKDAYS.INTL(DATE(YEAR(H587),MONTH(I587),DAY(H587)),DATE(YEAR(I587),MONTH(I587),DAY(I587)),1,LISTAFERIADOS!$B$2:$B$194)</f>
        <v>0</v>
      </c>
      <c r="N587" s="170" t="str">
        <f>CONCATENATE(HOUR(Tabela13[[#This Row],[DATA INICIO]]),":",MINUTE(Tabela13[[#This Row],[DATA INICIO]]))</f>
        <v>12:4</v>
      </c>
      <c r="P587"/>
    </row>
    <row r="588" spans="1:16" ht="25.5" hidden="1" customHeight="1" x14ac:dyDescent="0.25">
      <c r="A588" s="6" t="s">
        <v>278</v>
      </c>
      <c r="B588" s="33" t="s">
        <v>416</v>
      </c>
      <c r="C588" s="34" t="s">
        <v>270</v>
      </c>
      <c r="D588" s="66" t="s">
        <v>1227</v>
      </c>
      <c r="E588" s="66" t="str">
        <f>CONCATENATE(Tabela13[[#This Row],[TRAMITE_SETOR]],"_Atualiz")</f>
        <v>SECADM_Atualiz</v>
      </c>
      <c r="F588" s="35" t="s">
        <v>908</v>
      </c>
      <c r="G588" s="35"/>
      <c r="H588" s="36">
        <v>41269.636805555558</v>
      </c>
      <c r="I588" s="36">
        <v>41269.703472222223</v>
      </c>
      <c r="J588" s="1" t="s">
        <v>403</v>
      </c>
      <c r="K588" s="37">
        <f t="shared" si="18"/>
        <v>6.6666666665696539E-2</v>
      </c>
      <c r="L588" s="38">
        <f t="shared" si="19"/>
        <v>6.6666666665696539E-2</v>
      </c>
      <c r="M588" s="166">
        <f>NETWORKDAYS.INTL(DATE(YEAR(H588),MONTH(I588),DAY(H588)),DATE(YEAR(I588),MONTH(I588),DAY(I588)),1,LISTAFERIADOS!$B$2:$B$194)</f>
        <v>0</v>
      </c>
      <c r="N588" s="170" t="str">
        <f>CONCATENATE(HOUR(Tabela13[[#This Row],[DATA INICIO]]),":",MINUTE(Tabela13[[#This Row],[DATA INICIO]]))</f>
        <v>15:17</v>
      </c>
      <c r="P588"/>
    </row>
    <row r="589" spans="1:16" ht="25.5" customHeight="1" x14ac:dyDescent="0.25">
      <c r="A589" s="6" t="s">
        <v>278</v>
      </c>
      <c r="B589" s="33" t="s">
        <v>416</v>
      </c>
      <c r="C589" s="34" t="s">
        <v>270</v>
      </c>
      <c r="D589" s="66" t="s">
        <v>1226</v>
      </c>
      <c r="E589" s="66" t="str">
        <f>CONCATENATE(Tabela13[[#This Row],[TRAMITE_SETOR]],"_Atualiz")</f>
        <v>CIP_Atualiz</v>
      </c>
      <c r="F589" s="35" t="s">
        <v>885</v>
      </c>
      <c r="G589" s="90" t="s">
        <v>1127</v>
      </c>
      <c r="H589" s="36">
        <v>41269.703472222223</v>
      </c>
      <c r="I589" s="36">
        <v>41288.751388888886</v>
      </c>
      <c r="J589" s="1" t="s">
        <v>406</v>
      </c>
      <c r="K589" s="37">
        <f t="shared" si="18"/>
        <v>19.047916666662786</v>
      </c>
      <c r="L589" s="38">
        <f t="shared" si="19"/>
        <v>19.047916666662786</v>
      </c>
      <c r="M589" s="166">
        <f>NETWORKDAYS.INTL(DATE(YEAR(H589),MONTH(I589),DAY(H589)),DATE(YEAR(I589),MONTH(I589),DAY(I589)),1,LISTAFERIADOS!$B$2:$B$194)</f>
        <v>228</v>
      </c>
      <c r="N589" s="170" t="str">
        <f>CONCATENATE(HOUR(Tabela13[[#This Row],[DATA INICIO]]),":",MINUTE(Tabela13[[#This Row],[DATA INICIO]]))</f>
        <v>16:53</v>
      </c>
      <c r="P589"/>
    </row>
    <row r="590" spans="1:16" ht="25.5" customHeight="1" x14ac:dyDescent="0.25">
      <c r="A590" s="6" t="s">
        <v>278</v>
      </c>
      <c r="B590" s="33" t="s">
        <v>416</v>
      </c>
      <c r="C590" s="34" t="s">
        <v>270</v>
      </c>
      <c r="D590" s="66" t="s">
        <v>1267</v>
      </c>
      <c r="E590" s="66" t="str">
        <f>CONCATENATE(Tabela13[[#This Row],[TRAMITE_SETOR]],"_Atualiz")</f>
        <v>SMIC_Atualiz</v>
      </c>
      <c r="F590" s="35" t="s">
        <v>892</v>
      </c>
      <c r="G590" s="90" t="s">
        <v>1127</v>
      </c>
      <c r="H590" s="36">
        <v>41288.751388888886</v>
      </c>
      <c r="I590" s="36">
        <v>41288.781944444447</v>
      </c>
      <c r="J590" s="1" t="s">
        <v>407</v>
      </c>
      <c r="K590" s="37">
        <f t="shared" si="18"/>
        <v>3.0555555560567882E-2</v>
      </c>
      <c r="L590" s="38">
        <f t="shared" si="19"/>
        <v>3.0555555560567882E-2</v>
      </c>
      <c r="M590" s="166">
        <f>NETWORKDAYS.INTL(DATE(YEAR(H590),MONTH(I590),DAY(H590)),DATE(YEAR(I590),MONTH(I590),DAY(I590)),1,LISTAFERIADOS!$B$2:$B$194)</f>
        <v>1</v>
      </c>
      <c r="N590" s="170" t="str">
        <f>CONCATENATE(HOUR(Tabela13[[#This Row],[DATA INICIO]]),":",MINUTE(Tabela13[[#This Row],[DATA INICIO]]))</f>
        <v>18:2</v>
      </c>
      <c r="P590"/>
    </row>
    <row r="591" spans="1:16" ht="25.5" customHeight="1" x14ac:dyDescent="0.25">
      <c r="A591" s="6" t="s">
        <v>278</v>
      </c>
      <c r="B591" s="33" t="s">
        <v>416</v>
      </c>
      <c r="C591" s="34" t="s">
        <v>270</v>
      </c>
      <c r="D591" s="66" t="s">
        <v>1226</v>
      </c>
      <c r="E591" s="66" t="str">
        <f>CONCATENATE(Tabela13[[#This Row],[TRAMITE_SETOR]],"_Atualiz")</f>
        <v>CIP_Atualiz</v>
      </c>
      <c r="F591" s="35" t="s">
        <v>885</v>
      </c>
      <c r="G591" s="90" t="s">
        <v>1127</v>
      </c>
      <c r="H591" s="36">
        <v>41288.781944444447</v>
      </c>
      <c r="I591" s="36">
        <v>41289.537499999999</v>
      </c>
      <c r="J591" s="1" t="s">
        <v>408</v>
      </c>
      <c r="K591" s="37">
        <f t="shared" si="18"/>
        <v>0.75555555555183673</v>
      </c>
      <c r="L591" s="38">
        <f t="shared" si="19"/>
        <v>0.75555555555183673</v>
      </c>
      <c r="M591" s="166">
        <f>NETWORKDAYS.INTL(DATE(YEAR(H591),MONTH(I591),DAY(H591)),DATE(YEAR(I591),MONTH(I591),DAY(I591)),1,LISTAFERIADOS!$B$2:$B$194)</f>
        <v>2</v>
      </c>
      <c r="N591" s="170" t="str">
        <f>CONCATENATE(HOUR(Tabela13[[#This Row],[DATA INICIO]]),":",MINUTE(Tabela13[[#This Row],[DATA INICIO]]))</f>
        <v>18:46</v>
      </c>
      <c r="P591"/>
    </row>
    <row r="592" spans="1:16" ht="25.5" hidden="1" customHeight="1" x14ac:dyDescent="0.25">
      <c r="A592" s="6" t="s">
        <v>278</v>
      </c>
      <c r="B592" s="33" t="s">
        <v>416</v>
      </c>
      <c r="C592" s="34" t="s">
        <v>270</v>
      </c>
      <c r="D592" s="66" t="s">
        <v>1231</v>
      </c>
      <c r="E592" s="66" t="str">
        <f>CONCATENATE(Tabela13[[#This Row],[TRAMITE_SETOR]],"_Atualiz")</f>
        <v>CLC_Atualiz</v>
      </c>
      <c r="F592" s="35" t="s">
        <v>912</v>
      </c>
      <c r="G592" s="35"/>
      <c r="H592" s="36">
        <v>41289.537499999999</v>
      </c>
      <c r="I592" s="36">
        <v>41289.661805555559</v>
      </c>
      <c r="J592" s="1" t="s">
        <v>409</v>
      </c>
      <c r="K592" s="37">
        <f t="shared" si="18"/>
        <v>0.12430555556056788</v>
      </c>
      <c r="L592" s="38">
        <f t="shared" si="19"/>
        <v>0.12430555556056788</v>
      </c>
      <c r="M592" s="166">
        <f>NETWORKDAYS.INTL(DATE(YEAR(H592),MONTH(I592),DAY(H592)),DATE(YEAR(I592),MONTH(I592),DAY(I592)),1,LISTAFERIADOS!$B$2:$B$194)</f>
        <v>1</v>
      </c>
      <c r="N592" s="170" t="str">
        <f>CONCATENATE(HOUR(Tabela13[[#This Row],[DATA INICIO]]),":",MINUTE(Tabela13[[#This Row],[DATA INICIO]]))</f>
        <v>12:54</v>
      </c>
      <c r="P592"/>
    </row>
    <row r="593" spans="1:16" ht="25.5" hidden="1" customHeight="1" x14ac:dyDescent="0.25">
      <c r="A593" s="6" t="s">
        <v>278</v>
      </c>
      <c r="B593" s="33" t="s">
        <v>416</v>
      </c>
      <c r="C593" s="34" t="s">
        <v>270</v>
      </c>
      <c r="D593" s="66" t="s">
        <v>1228</v>
      </c>
      <c r="E593" s="66" t="str">
        <f>CONCATENATE(Tabela13[[#This Row],[TRAMITE_SETOR]],"_Atualiz")</f>
        <v>SPO_Atualiz</v>
      </c>
      <c r="F593" s="35" t="s">
        <v>909</v>
      </c>
      <c r="G593" s="35"/>
      <c r="H593" s="36">
        <v>41289.661805555559</v>
      </c>
      <c r="I593" s="36">
        <v>41289.699999999997</v>
      </c>
      <c r="J593" s="1" t="s">
        <v>284</v>
      </c>
      <c r="K593" s="37">
        <f t="shared" si="18"/>
        <v>3.8194444437976927E-2</v>
      </c>
      <c r="L593" s="38">
        <f t="shared" si="19"/>
        <v>3.8194444437976927E-2</v>
      </c>
      <c r="M593" s="166">
        <f>NETWORKDAYS.INTL(DATE(YEAR(H593),MONTH(I593),DAY(H593)),DATE(YEAR(I593),MONTH(I593),DAY(I593)),1,LISTAFERIADOS!$B$2:$B$194)</f>
        <v>1</v>
      </c>
      <c r="N593" s="170" t="str">
        <f>CONCATENATE(HOUR(Tabela13[[#This Row],[DATA INICIO]]),":",MINUTE(Tabela13[[#This Row],[DATA INICIO]]))</f>
        <v>15:53</v>
      </c>
      <c r="P593"/>
    </row>
    <row r="594" spans="1:16" ht="25.5" hidden="1" customHeight="1" x14ac:dyDescent="0.25">
      <c r="A594" s="6" t="s">
        <v>278</v>
      </c>
      <c r="B594" s="33" t="s">
        <v>416</v>
      </c>
      <c r="C594" s="34" t="s">
        <v>270</v>
      </c>
      <c r="D594" s="66" t="s">
        <v>1232</v>
      </c>
      <c r="E594" s="66" t="str">
        <f>CONCATENATE(Tabela13[[#This Row],[TRAMITE_SETOR]],"_Atualiz")</f>
        <v>SC_Atualiz</v>
      </c>
      <c r="F594" s="35" t="s">
        <v>913</v>
      </c>
      <c r="G594" s="35"/>
      <c r="H594" s="36">
        <v>41289.699999999997</v>
      </c>
      <c r="I594" s="36">
        <v>41296.615972222222</v>
      </c>
      <c r="J594" s="1" t="s">
        <v>410</v>
      </c>
      <c r="K594" s="37">
        <f t="shared" si="18"/>
        <v>6.9159722222248092</v>
      </c>
      <c r="L594" s="38">
        <f t="shared" si="19"/>
        <v>6.9159722222248092</v>
      </c>
      <c r="M594" s="166">
        <f>NETWORKDAYS.INTL(DATE(YEAR(H594),MONTH(I594),DAY(H594)),DATE(YEAR(I594),MONTH(I594),DAY(I594)),1,LISTAFERIADOS!$B$2:$B$194)</f>
        <v>6</v>
      </c>
      <c r="N594" s="170" t="str">
        <f>CONCATENATE(HOUR(Tabela13[[#This Row],[DATA INICIO]]),":",MINUTE(Tabela13[[#This Row],[DATA INICIO]]))</f>
        <v>16:48</v>
      </c>
      <c r="P594"/>
    </row>
    <row r="595" spans="1:16" ht="25.5" hidden="1" customHeight="1" x14ac:dyDescent="0.25">
      <c r="A595" s="6" t="s">
        <v>278</v>
      </c>
      <c r="B595" s="33" t="s">
        <v>416</v>
      </c>
      <c r="C595" s="34" t="s">
        <v>270</v>
      </c>
      <c r="D595" s="66" t="s">
        <v>1231</v>
      </c>
      <c r="E595" s="66" t="str">
        <f>CONCATENATE(Tabela13[[#This Row],[TRAMITE_SETOR]],"_Atualiz")</f>
        <v>CLC_Atualiz</v>
      </c>
      <c r="F595" s="35" t="s">
        <v>912</v>
      </c>
      <c r="G595" s="35"/>
      <c r="H595" s="36">
        <v>41296.615972222222</v>
      </c>
      <c r="I595" s="36">
        <v>41296.692361111112</v>
      </c>
      <c r="J595" s="1" t="s">
        <v>411</v>
      </c>
      <c r="K595" s="37">
        <f t="shared" si="18"/>
        <v>7.6388888890505768E-2</v>
      </c>
      <c r="L595" s="38">
        <f t="shared" si="19"/>
        <v>7.6388888890505768E-2</v>
      </c>
      <c r="M595" s="166">
        <f>NETWORKDAYS.INTL(DATE(YEAR(H595),MONTH(I595),DAY(H595)),DATE(YEAR(I595),MONTH(I595),DAY(I595)),1,LISTAFERIADOS!$B$2:$B$194)</f>
        <v>1</v>
      </c>
      <c r="N595" s="170" t="str">
        <f>CONCATENATE(HOUR(Tabela13[[#This Row],[DATA INICIO]]),":",MINUTE(Tabela13[[#This Row],[DATA INICIO]]))</f>
        <v>14:47</v>
      </c>
      <c r="P595"/>
    </row>
    <row r="596" spans="1:16" ht="25.5" hidden="1" customHeight="1" x14ac:dyDescent="0.25">
      <c r="A596" s="6" t="s">
        <v>278</v>
      </c>
      <c r="B596" s="33" t="s">
        <v>416</v>
      </c>
      <c r="C596" s="34" t="s">
        <v>270</v>
      </c>
      <c r="D596" s="66" t="s">
        <v>1228</v>
      </c>
      <c r="E596" s="66" t="str">
        <f>CONCATENATE(Tabela13[[#This Row],[TRAMITE_SETOR]],"_Atualiz")</f>
        <v>SPO_Atualiz</v>
      </c>
      <c r="F596" s="35" t="s">
        <v>909</v>
      </c>
      <c r="G596" s="35"/>
      <c r="H596" s="36">
        <v>41296.692361111112</v>
      </c>
      <c r="I596" s="36">
        <v>41334.824999999997</v>
      </c>
      <c r="J596" s="1" t="s">
        <v>18</v>
      </c>
      <c r="K596" s="37">
        <f t="shared" si="18"/>
        <v>38.132638888884685</v>
      </c>
      <c r="L596" s="38">
        <f t="shared" si="19"/>
        <v>38.132638888884685</v>
      </c>
      <c r="M596" s="166">
        <f>NETWORKDAYS.INTL(DATE(YEAR(H596),MONTH(I596),DAY(H596)),DATE(YEAR(I596),MONTH(I596),DAY(I596)),1,LISTAFERIADOS!$B$2:$B$194)</f>
        <v>-16</v>
      </c>
      <c r="N596" s="170" t="str">
        <f>CONCATENATE(HOUR(Tabela13[[#This Row],[DATA INICIO]]),":",MINUTE(Tabela13[[#This Row],[DATA INICIO]]))</f>
        <v>16:37</v>
      </c>
      <c r="P596"/>
    </row>
    <row r="597" spans="1:16" ht="25.5" hidden="1" customHeight="1" x14ac:dyDescent="0.25">
      <c r="A597" s="6" t="s">
        <v>278</v>
      </c>
      <c r="B597" s="33" t="s">
        <v>416</v>
      </c>
      <c r="C597" s="34" t="s">
        <v>270</v>
      </c>
      <c r="D597" s="66" t="s">
        <v>1229</v>
      </c>
      <c r="E597" s="66" t="str">
        <f>CONCATENATE(Tabela13[[#This Row],[TRAMITE_SETOR]],"_Atualiz")</f>
        <v>CO_Atualiz</v>
      </c>
      <c r="F597" s="35" t="s">
        <v>910</v>
      </c>
      <c r="G597" s="35"/>
      <c r="H597" s="36">
        <v>41334.824999999997</v>
      </c>
      <c r="I597" s="36">
        <v>41337.612500000003</v>
      </c>
      <c r="J597" s="1" t="s">
        <v>378</v>
      </c>
      <c r="K597" s="37">
        <f t="shared" si="18"/>
        <v>2.7875000000058208</v>
      </c>
      <c r="L597" s="38">
        <f t="shared" si="19"/>
        <v>2.7875000000058208</v>
      </c>
      <c r="M597" s="166">
        <f>NETWORKDAYS.INTL(DATE(YEAR(H597),MONTH(I597),DAY(H597)),DATE(YEAR(I597),MONTH(I597),DAY(I597)),1,LISTAFERIADOS!$B$2:$B$194)</f>
        <v>2</v>
      </c>
      <c r="N597" s="170" t="str">
        <f>CONCATENATE(HOUR(Tabela13[[#This Row],[DATA INICIO]]),":",MINUTE(Tabela13[[#This Row],[DATA INICIO]]))</f>
        <v>19:48</v>
      </c>
      <c r="P597"/>
    </row>
    <row r="598" spans="1:16" ht="25.5" hidden="1" customHeight="1" x14ac:dyDescent="0.25">
      <c r="A598" s="6" t="s">
        <v>278</v>
      </c>
      <c r="B598" s="33" t="s">
        <v>416</v>
      </c>
      <c r="C598" s="34" t="s">
        <v>270</v>
      </c>
      <c r="D598" s="66" t="s">
        <v>1230</v>
      </c>
      <c r="E598" s="66" t="str">
        <f>CONCATENATE(Tabela13[[#This Row],[TRAMITE_SETOR]],"_Atualiz")</f>
        <v>SECOFC_Atualiz</v>
      </c>
      <c r="F598" s="35" t="s">
        <v>911</v>
      </c>
      <c r="G598" s="35"/>
      <c r="H598" s="36">
        <v>41337.612500000003</v>
      </c>
      <c r="I598" s="36">
        <v>41337.643750000003</v>
      </c>
      <c r="J598" s="1" t="s">
        <v>321</v>
      </c>
      <c r="K598" s="37">
        <f t="shared" si="18"/>
        <v>3.125E-2</v>
      </c>
      <c r="L598" s="38">
        <f t="shared" si="19"/>
        <v>3.125E-2</v>
      </c>
      <c r="M598" s="166">
        <f>NETWORKDAYS.INTL(DATE(YEAR(H598),MONTH(I598),DAY(H598)),DATE(YEAR(I598),MONTH(I598),DAY(I598)),1,LISTAFERIADOS!$B$2:$B$194)</f>
        <v>1</v>
      </c>
      <c r="N598" s="170" t="str">
        <f>CONCATENATE(HOUR(Tabela13[[#This Row],[DATA INICIO]]),":",MINUTE(Tabela13[[#This Row],[DATA INICIO]]))</f>
        <v>14:42</v>
      </c>
      <c r="P598"/>
    </row>
    <row r="599" spans="1:16" ht="25.5" hidden="1" customHeight="1" x14ac:dyDescent="0.25">
      <c r="A599" s="6" t="s">
        <v>278</v>
      </c>
      <c r="B599" s="33" t="s">
        <v>416</v>
      </c>
      <c r="C599" s="34" t="s">
        <v>270</v>
      </c>
      <c r="D599" s="66" t="s">
        <v>1231</v>
      </c>
      <c r="E599" s="66" t="str">
        <f>CONCATENATE(Tabela13[[#This Row],[TRAMITE_SETOR]],"_Atualiz")</f>
        <v>CLC_Atualiz</v>
      </c>
      <c r="F599" s="35" t="s">
        <v>912</v>
      </c>
      <c r="G599" s="35"/>
      <c r="H599" s="36">
        <v>41337.643750000003</v>
      </c>
      <c r="I599" s="36">
        <v>41337.775000000001</v>
      </c>
      <c r="J599" s="1" t="s">
        <v>412</v>
      </c>
      <c r="K599" s="37">
        <f t="shared" si="18"/>
        <v>0.13124999999854481</v>
      </c>
      <c r="L599" s="38">
        <f t="shared" si="19"/>
        <v>0.13124999999854481</v>
      </c>
      <c r="M599" s="166">
        <f>NETWORKDAYS.INTL(DATE(YEAR(H599),MONTH(I599),DAY(H599)),DATE(YEAR(I599),MONTH(I599),DAY(I599)),1,LISTAFERIADOS!$B$2:$B$194)</f>
        <v>1</v>
      </c>
      <c r="N599" s="170" t="str">
        <f>CONCATENATE(HOUR(Tabela13[[#This Row],[DATA INICIO]]),":",MINUTE(Tabela13[[#This Row],[DATA INICIO]]))</f>
        <v>15:27</v>
      </c>
      <c r="P599"/>
    </row>
    <row r="600" spans="1:16" ht="25.5" hidden="1" customHeight="1" x14ac:dyDescent="0.25">
      <c r="A600" s="6" t="s">
        <v>278</v>
      </c>
      <c r="B600" s="33" t="s">
        <v>416</v>
      </c>
      <c r="C600" s="34" t="s">
        <v>270</v>
      </c>
      <c r="D600" s="66" t="s">
        <v>1232</v>
      </c>
      <c r="E600" s="66" t="str">
        <f>CONCATENATE(Tabela13[[#This Row],[TRAMITE_SETOR]],"_Atualiz")</f>
        <v>SC_Atualiz</v>
      </c>
      <c r="F600" s="35" t="s">
        <v>913</v>
      </c>
      <c r="G600" s="35"/>
      <c r="H600" s="36">
        <v>41337.775000000001</v>
      </c>
      <c r="I600" s="36">
        <v>41344.773611111108</v>
      </c>
      <c r="J600" s="1" t="s">
        <v>413</v>
      </c>
      <c r="K600" s="37">
        <f t="shared" si="18"/>
        <v>6.9986111111065838</v>
      </c>
      <c r="L600" s="38">
        <f t="shared" si="19"/>
        <v>6.9986111111065838</v>
      </c>
      <c r="M600" s="166">
        <f>NETWORKDAYS.INTL(DATE(YEAR(H600),MONTH(I600),DAY(H600)),DATE(YEAR(I600),MONTH(I600),DAY(I600)),1,LISTAFERIADOS!$B$2:$B$194)</f>
        <v>6</v>
      </c>
      <c r="N600" s="170" t="str">
        <f>CONCATENATE(HOUR(Tabela13[[#This Row],[DATA INICIO]]),":",MINUTE(Tabela13[[#This Row],[DATA INICIO]]))</f>
        <v>18:36</v>
      </c>
      <c r="P600"/>
    </row>
    <row r="601" spans="1:16" ht="25.5" hidden="1" customHeight="1" x14ac:dyDescent="0.25">
      <c r="A601" s="6" t="s">
        <v>278</v>
      </c>
      <c r="B601" s="33" t="s">
        <v>416</v>
      </c>
      <c r="C601" s="34" t="s">
        <v>270</v>
      </c>
      <c r="D601" s="66" t="s">
        <v>1231</v>
      </c>
      <c r="E601" s="66" t="str">
        <f>CONCATENATE(Tabela13[[#This Row],[TRAMITE_SETOR]],"_Atualiz")</f>
        <v>CLC_Atualiz</v>
      </c>
      <c r="F601" s="35" t="s">
        <v>912</v>
      </c>
      <c r="G601" s="35"/>
      <c r="H601" s="36">
        <v>41344.773611111108</v>
      </c>
      <c r="I601" s="36">
        <v>41345.589583333334</v>
      </c>
      <c r="J601" s="1" t="s">
        <v>27</v>
      </c>
      <c r="K601" s="37">
        <f t="shared" si="18"/>
        <v>0.81597222222626442</v>
      </c>
      <c r="L601" s="38">
        <f t="shared" si="19"/>
        <v>0.81597222222626442</v>
      </c>
      <c r="M601" s="166">
        <f>NETWORKDAYS.INTL(DATE(YEAR(H601),MONTH(I601),DAY(H601)),DATE(YEAR(I601),MONTH(I601),DAY(I601)),1,LISTAFERIADOS!$B$2:$B$194)</f>
        <v>2</v>
      </c>
      <c r="N601" s="170" t="str">
        <f>CONCATENATE(HOUR(Tabela13[[#This Row],[DATA INICIO]]),":",MINUTE(Tabela13[[#This Row],[DATA INICIO]]))</f>
        <v>18:34</v>
      </c>
      <c r="P601"/>
    </row>
    <row r="602" spans="1:16" ht="25.5" hidden="1" customHeight="1" x14ac:dyDescent="0.25">
      <c r="A602" s="6" t="s">
        <v>278</v>
      </c>
      <c r="B602" s="33" t="s">
        <v>416</v>
      </c>
      <c r="C602" s="34" t="s">
        <v>270</v>
      </c>
      <c r="D602" s="66" t="s">
        <v>1227</v>
      </c>
      <c r="E602" s="66" t="str">
        <f>CONCATENATE(Tabela13[[#This Row],[TRAMITE_SETOR]],"_Atualiz")</f>
        <v>SECADM_Atualiz</v>
      </c>
      <c r="F602" s="35" t="s">
        <v>908</v>
      </c>
      <c r="G602" s="35"/>
      <c r="H602" s="36">
        <v>41345.589583333334</v>
      </c>
      <c r="I602" s="36">
        <v>41345.725694444445</v>
      </c>
      <c r="J602" s="1" t="s">
        <v>414</v>
      </c>
      <c r="K602" s="37">
        <f t="shared" si="18"/>
        <v>0.13611111111094942</v>
      </c>
      <c r="L602" s="38">
        <f t="shared" si="19"/>
        <v>0.13611111111094942</v>
      </c>
      <c r="M602" s="166">
        <f>NETWORKDAYS.INTL(DATE(YEAR(H602),MONTH(I602),DAY(H602)),DATE(YEAR(I602),MONTH(I602),DAY(I602)),1,LISTAFERIADOS!$B$2:$B$194)</f>
        <v>1</v>
      </c>
      <c r="N602" s="170" t="str">
        <f>CONCATENATE(HOUR(Tabela13[[#This Row],[DATA INICIO]]),":",MINUTE(Tabela13[[#This Row],[DATA INICIO]]))</f>
        <v>14:9</v>
      </c>
      <c r="P602"/>
    </row>
    <row r="603" spans="1:16" ht="25.5" hidden="1" customHeight="1" x14ac:dyDescent="0.25">
      <c r="A603" s="6" t="s">
        <v>278</v>
      </c>
      <c r="B603" s="33" t="s">
        <v>416</v>
      </c>
      <c r="C603" s="34" t="s">
        <v>270</v>
      </c>
      <c r="D603" s="66" t="s">
        <v>1224</v>
      </c>
      <c r="E603" s="66" t="str">
        <f>CONCATENATE(Tabela13[[#This Row],[TRAMITE_SETOR]],"_Atualiz")</f>
        <v>DG_Atualiz</v>
      </c>
      <c r="F603" s="35" t="s">
        <v>906</v>
      </c>
      <c r="G603" s="35"/>
      <c r="H603" s="36">
        <v>41345.725694444445</v>
      </c>
      <c r="I603" s="36">
        <v>41345.841666666667</v>
      </c>
      <c r="J603" s="1" t="s">
        <v>415</v>
      </c>
      <c r="K603" s="37">
        <f t="shared" si="18"/>
        <v>0.11597222222189885</v>
      </c>
      <c r="L603" s="38">
        <f t="shared" si="19"/>
        <v>0.11597222222189885</v>
      </c>
      <c r="M603" s="166">
        <f>NETWORKDAYS.INTL(DATE(YEAR(H603),MONTH(I603),DAY(H603)),DATE(YEAR(I603),MONTH(I603),DAY(I603)),1,LISTAFERIADOS!$B$2:$B$194)</f>
        <v>1</v>
      </c>
      <c r="N603" s="170" t="str">
        <f>CONCATENATE(HOUR(Tabela13[[#This Row],[DATA INICIO]]),":",MINUTE(Tabela13[[#This Row],[DATA INICIO]]))</f>
        <v>17:25</v>
      </c>
      <c r="P603"/>
    </row>
    <row r="604" spans="1:16" ht="25.5" hidden="1" customHeight="1" x14ac:dyDescent="0.25">
      <c r="A604" s="6" t="s">
        <v>278</v>
      </c>
      <c r="B604" s="33" t="s">
        <v>416</v>
      </c>
      <c r="C604" s="34" t="s">
        <v>270</v>
      </c>
      <c r="D604" s="66" t="s">
        <v>1229</v>
      </c>
      <c r="E604" s="66" t="str">
        <f>CONCATENATE(Tabela13[[#This Row],[TRAMITE_SETOR]],"_Atualiz")</f>
        <v>CO_Atualiz</v>
      </c>
      <c r="F604" s="35" t="s">
        <v>910</v>
      </c>
      <c r="G604" s="35"/>
      <c r="H604" s="36">
        <v>41345.841666666667</v>
      </c>
      <c r="I604" s="36">
        <v>41346.552777777775</v>
      </c>
      <c r="J604" s="1" t="s">
        <v>365</v>
      </c>
      <c r="K604" s="37">
        <f t="shared" si="18"/>
        <v>0.71111111110803904</v>
      </c>
      <c r="L604" s="38">
        <f t="shared" si="19"/>
        <v>0.71111111110803904</v>
      </c>
      <c r="M604" s="166">
        <f>NETWORKDAYS.INTL(DATE(YEAR(H604),MONTH(I604),DAY(H604)),DATE(YEAR(I604),MONTH(I604),DAY(I604)),1,LISTAFERIADOS!$B$2:$B$194)</f>
        <v>2</v>
      </c>
      <c r="N604" s="170" t="str">
        <f>CONCATENATE(HOUR(Tabela13[[#This Row],[DATA INICIO]]),":",MINUTE(Tabela13[[#This Row],[DATA INICIO]]))</f>
        <v>20:12</v>
      </c>
      <c r="P604"/>
    </row>
    <row r="605" spans="1:16" ht="25.5" customHeight="1" x14ac:dyDescent="0.25">
      <c r="A605" s="6" t="s">
        <v>278</v>
      </c>
      <c r="B605" s="33" t="s">
        <v>452</v>
      </c>
      <c r="C605" s="34" t="s">
        <v>270</v>
      </c>
      <c r="D605" s="66" t="s">
        <v>1267</v>
      </c>
      <c r="E605" s="66" t="str">
        <f>CONCATENATE(Tabela13[[#This Row],[TRAMITE_SETOR]],"_Atualiz")</f>
        <v>SMIC_Atualiz</v>
      </c>
      <c r="F605" s="35" t="s">
        <v>892</v>
      </c>
      <c r="G605" s="90" t="s">
        <v>1127</v>
      </c>
      <c r="H605" s="36">
        <v>42272.732638888891</v>
      </c>
      <c r="I605" s="36">
        <v>42277.732638888891</v>
      </c>
      <c r="J605" s="1" t="s">
        <v>7</v>
      </c>
      <c r="K605" s="37">
        <f t="shared" si="18"/>
        <v>5</v>
      </c>
      <c r="L605" s="38">
        <f t="shared" si="19"/>
        <v>5</v>
      </c>
      <c r="M605" s="166">
        <f>NETWORKDAYS.INTL(DATE(YEAR(H605),MONTH(I605),DAY(H605)),DATE(YEAR(I605),MONTH(I605),DAY(I605)),1,LISTAFERIADOS!$B$2:$B$194)</f>
        <v>4</v>
      </c>
      <c r="N605" s="170" t="str">
        <f>CONCATENATE(HOUR(Tabela13[[#This Row],[DATA INICIO]]),":",MINUTE(Tabela13[[#This Row],[DATA INICIO]]))</f>
        <v>17:35</v>
      </c>
      <c r="P605"/>
    </row>
    <row r="606" spans="1:16" ht="25.5" customHeight="1" x14ac:dyDescent="0.25">
      <c r="A606" s="6" t="s">
        <v>278</v>
      </c>
      <c r="B606" s="33" t="s">
        <v>452</v>
      </c>
      <c r="C606" s="34" t="s">
        <v>270</v>
      </c>
      <c r="D606" s="66" t="s">
        <v>1226</v>
      </c>
      <c r="E606" s="66" t="str">
        <f>CONCATENATE(Tabela13[[#This Row],[TRAMITE_SETOR]],"_Atualiz")</f>
        <v>CIP_Atualiz</v>
      </c>
      <c r="F606" s="35" t="s">
        <v>885</v>
      </c>
      <c r="G606" s="90" t="s">
        <v>1127</v>
      </c>
      <c r="H606" s="36">
        <v>42277.732638888891</v>
      </c>
      <c r="I606" s="36">
        <v>42278.647916666669</v>
      </c>
      <c r="J606" s="1" t="s">
        <v>417</v>
      </c>
      <c r="K606" s="37">
        <f t="shared" si="18"/>
        <v>0.91527777777810115</v>
      </c>
      <c r="L606" s="38">
        <f t="shared" si="19"/>
        <v>0.91527777777810115</v>
      </c>
      <c r="M606" s="166">
        <f>NETWORKDAYS.INTL(DATE(YEAR(H606),MONTH(I606),DAY(H606)),DATE(YEAR(I606),MONTH(I606),DAY(I606)),1,LISTAFERIADOS!$B$2:$B$194)</f>
        <v>-20</v>
      </c>
      <c r="N606" s="170" t="str">
        <f>CONCATENATE(HOUR(Tabela13[[#This Row],[DATA INICIO]]),":",MINUTE(Tabela13[[#This Row],[DATA INICIO]]))</f>
        <v>17:35</v>
      </c>
      <c r="P606"/>
    </row>
    <row r="607" spans="1:16" ht="25.5" customHeight="1" x14ac:dyDescent="0.25">
      <c r="A607" s="6" t="s">
        <v>278</v>
      </c>
      <c r="B607" s="33" t="s">
        <v>452</v>
      </c>
      <c r="C607" s="34" t="s">
        <v>270</v>
      </c>
      <c r="D607" s="66" t="s">
        <v>1267</v>
      </c>
      <c r="E607" s="66" t="str">
        <f>CONCATENATE(Tabela13[[#This Row],[TRAMITE_SETOR]],"_Atualiz")</f>
        <v>SMIC_Atualiz</v>
      </c>
      <c r="F607" s="35" t="s">
        <v>892</v>
      </c>
      <c r="G607" s="90" t="s">
        <v>1127</v>
      </c>
      <c r="H607" s="36">
        <v>42278.647916666669</v>
      </c>
      <c r="I607" s="36">
        <v>42285.636805555558</v>
      </c>
      <c r="J607" s="1" t="s">
        <v>157</v>
      </c>
      <c r="K607" s="37">
        <f t="shared" si="18"/>
        <v>6.9888888888890506</v>
      </c>
      <c r="L607" s="38">
        <f t="shared" si="19"/>
        <v>6.9888888888890506</v>
      </c>
      <c r="M607" s="166">
        <f>NETWORKDAYS.INTL(DATE(YEAR(H607),MONTH(I607),DAY(H607)),DATE(YEAR(I607),MONTH(I607),DAY(I607)),1,LISTAFERIADOS!$B$2:$B$194)</f>
        <v>6</v>
      </c>
      <c r="N607" s="170" t="str">
        <f>CONCATENATE(HOUR(Tabela13[[#This Row],[DATA INICIO]]),":",MINUTE(Tabela13[[#This Row],[DATA INICIO]]))</f>
        <v>15:33</v>
      </c>
      <c r="P607"/>
    </row>
    <row r="608" spans="1:16" ht="25.5" customHeight="1" x14ac:dyDescent="0.25">
      <c r="A608" s="6" t="s">
        <v>278</v>
      </c>
      <c r="B608" s="33" t="s">
        <v>452</v>
      </c>
      <c r="C608" s="34" t="s">
        <v>270</v>
      </c>
      <c r="D608" s="66" t="s">
        <v>1226</v>
      </c>
      <c r="E608" s="66" t="str">
        <f>CONCATENATE(Tabela13[[#This Row],[TRAMITE_SETOR]],"_Atualiz")</f>
        <v>CIP_Atualiz</v>
      </c>
      <c r="F608" s="35" t="s">
        <v>885</v>
      </c>
      <c r="G608" s="90" t="s">
        <v>1127</v>
      </c>
      <c r="H608" s="36">
        <v>42285.636805555558</v>
      </c>
      <c r="I608" s="36">
        <v>42296.518750000003</v>
      </c>
      <c r="J608" s="1" t="s">
        <v>408</v>
      </c>
      <c r="K608" s="37">
        <f t="shared" si="18"/>
        <v>10.881944444445253</v>
      </c>
      <c r="L608" s="38">
        <f t="shared" si="19"/>
        <v>10.881944444445253</v>
      </c>
      <c r="M608" s="166">
        <f>NETWORKDAYS.INTL(DATE(YEAR(H608),MONTH(I608),DAY(H608)),DATE(YEAR(I608),MONTH(I608),DAY(I608)),1,LISTAFERIADOS!$B$2:$B$194)</f>
        <v>7</v>
      </c>
      <c r="N608" s="170" t="str">
        <f>CONCATENATE(HOUR(Tabela13[[#This Row],[DATA INICIO]]),":",MINUTE(Tabela13[[#This Row],[DATA INICIO]]))</f>
        <v>15:17</v>
      </c>
      <c r="P608"/>
    </row>
    <row r="609" spans="1:16" ht="25.5" hidden="1" customHeight="1" x14ac:dyDescent="0.25">
      <c r="A609" s="6" t="s">
        <v>278</v>
      </c>
      <c r="B609" s="33" t="s">
        <v>452</v>
      </c>
      <c r="C609" s="34" t="s">
        <v>270</v>
      </c>
      <c r="D609" s="66" t="s">
        <v>1227</v>
      </c>
      <c r="E609" s="66" t="str">
        <f>CONCATENATE(Tabela13[[#This Row],[TRAMITE_SETOR]],"_Atualiz")</f>
        <v>SECADM_Atualiz</v>
      </c>
      <c r="F609" s="35" t="s">
        <v>908</v>
      </c>
      <c r="G609" s="35"/>
      <c r="H609" s="36">
        <v>42296.518750000003</v>
      </c>
      <c r="I609" s="36">
        <v>42296.787499999999</v>
      </c>
      <c r="J609" s="1" t="s">
        <v>17</v>
      </c>
      <c r="K609" s="37">
        <f t="shared" si="18"/>
        <v>0.26874999999563443</v>
      </c>
      <c r="L609" s="38">
        <f t="shared" si="19"/>
        <v>0.26874999999563443</v>
      </c>
      <c r="M609" s="166">
        <f>NETWORKDAYS.INTL(DATE(YEAR(H609),MONTH(I609),DAY(H609)),DATE(YEAR(I609),MONTH(I609),DAY(I609)),1,LISTAFERIADOS!$B$2:$B$194)</f>
        <v>1</v>
      </c>
      <c r="N609" s="170" t="str">
        <f>CONCATENATE(HOUR(Tabela13[[#This Row],[DATA INICIO]]),":",MINUTE(Tabela13[[#This Row],[DATA INICIO]]))</f>
        <v>12:27</v>
      </c>
      <c r="P609"/>
    </row>
    <row r="610" spans="1:16" ht="25.5" hidden="1" customHeight="1" x14ac:dyDescent="0.25">
      <c r="A610" s="6" t="s">
        <v>278</v>
      </c>
      <c r="B610" s="33" t="s">
        <v>452</v>
      </c>
      <c r="C610" s="34" t="s">
        <v>270</v>
      </c>
      <c r="D610" s="66" t="s">
        <v>1268</v>
      </c>
      <c r="E610" s="66" t="str">
        <f>CONCATENATE(Tabela13[[#This Row],[TRAMITE_SETOR]],"_Atualiz")</f>
        <v>SECTI_Atualiz</v>
      </c>
      <c r="F610" s="35" t="s">
        <v>936</v>
      </c>
      <c r="G610" s="35"/>
      <c r="H610" s="36">
        <v>42296.787499999999</v>
      </c>
      <c r="I610" s="36">
        <v>42297.59375</v>
      </c>
      <c r="J610" s="1" t="s">
        <v>418</v>
      </c>
      <c r="K610" s="37">
        <f t="shared" si="18"/>
        <v>0.80625000000145519</v>
      </c>
      <c r="L610" s="38">
        <f t="shared" si="19"/>
        <v>0.80625000000145519</v>
      </c>
      <c r="M610" s="166">
        <f>NETWORKDAYS.INTL(DATE(YEAR(H610),MONTH(I610),DAY(H610)),DATE(YEAR(I610),MONTH(I610),DAY(I610)),1,LISTAFERIADOS!$B$2:$B$194)</f>
        <v>2</v>
      </c>
      <c r="N610" s="170" t="str">
        <f>CONCATENATE(HOUR(Tabela13[[#This Row],[DATA INICIO]]),":",MINUTE(Tabela13[[#This Row],[DATA INICIO]]))</f>
        <v>18:54</v>
      </c>
      <c r="P610"/>
    </row>
    <row r="611" spans="1:16" ht="25.5" hidden="1" customHeight="1" x14ac:dyDescent="0.25">
      <c r="A611" s="6" t="s">
        <v>278</v>
      </c>
      <c r="B611" s="33" t="s">
        <v>452</v>
      </c>
      <c r="C611" s="34" t="s">
        <v>270</v>
      </c>
      <c r="D611" s="66" t="s">
        <v>1269</v>
      </c>
      <c r="E611" s="66" t="str">
        <f>CONCATENATE(Tabela13[[#This Row],[TRAMITE_SETOR]],"_Atualiz")</f>
        <v>ASSTI_Atualiz</v>
      </c>
      <c r="F611" s="35" t="s">
        <v>937</v>
      </c>
      <c r="G611" s="35"/>
      <c r="H611" s="36">
        <v>42297.59375</v>
      </c>
      <c r="I611" s="36">
        <v>42297.81527777778</v>
      </c>
      <c r="J611" s="1" t="s">
        <v>419</v>
      </c>
      <c r="K611" s="37">
        <f t="shared" si="18"/>
        <v>0.22152777777955635</v>
      </c>
      <c r="L611" s="38">
        <f t="shared" si="19"/>
        <v>0.22152777777955635</v>
      </c>
      <c r="M611" s="166">
        <f>NETWORKDAYS.INTL(DATE(YEAR(H611),MONTH(I611),DAY(H611)),DATE(YEAR(I611),MONTH(I611),DAY(I611)),1,LISTAFERIADOS!$B$2:$B$194)</f>
        <v>1</v>
      </c>
      <c r="N611" s="170" t="str">
        <f>CONCATENATE(HOUR(Tabela13[[#This Row],[DATA INICIO]]),":",MINUTE(Tabela13[[#This Row],[DATA INICIO]]))</f>
        <v>14:15</v>
      </c>
      <c r="P611"/>
    </row>
    <row r="612" spans="1:16" ht="25.5" hidden="1" customHeight="1" x14ac:dyDescent="0.25">
      <c r="A612" s="6" t="s">
        <v>278</v>
      </c>
      <c r="B612" s="33" t="s">
        <v>452</v>
      </c>
      <c r="C612" s="34" t="s">
        <v>270</v>
      </c>
      <c r="D612" s="66" t="s">
        <v>1268</v>
      </c>
      <c r="E612" s="66" t="str">
        <f>CONCATENATE(Tabela13[[#This Row],[TRAMITE_SETOR]],"_Atualiz")</f>
        <v>SECTI_Atualiz</v>
      </c>
      <c r="F612" s="35" t="s">
        <v>936</v>
      </c>
      <c r="G612" s="35"/>
      <c r="H612" s="36">
        <v>42297.81527777778</v>
      </c>
      <c r="I612" s="36">
        <v>42299.315972222219</v>
      </c>
      <c r="J612" s="1" t="s">
        <v>420</v>
      </c>
      <c r="K612" s="37">
        <f t="shared" si="18"/>
        <v>1.5006944444394321</v>
      </c>
      <c r="L612" s="38">
        <f t="shared" si="19"/>
        <v>1.5006944444394321</v>
      </c>
      <c r="M612" s="166">
        <f>NETWORKDAYS.INTL(DATE(YEAR(H612),MONTH(I612),DAY(H612)),DATE(YEAR(I612),MONTH(I612),DAY(I612)),1,LISTAFERIADOS!$B$2:$B$194)</f>
        <v>3</v>
      </c>
      <c r="N612" s="170" t="str">
        <f>CONCATENATE(HOUR(Tabela13[[#This Row],[DATA INICIO]]),":",MINUTE(Tabela13[[#This Row],[DATA INICIO]]))</f>
        <v>19:34</v>
      </c>
      <c r="P612"/>
    </row>
    <row r="613" spans="1:16" ht="25.5" hidden="1" customHeight="1" x14ac:dyDescent="0.25">
      <c r="A613" s="6" t="s">
        <v>278</v>
      </c>
      <c r="B613" s="33" t="s">
        <v>452</v>
      </c>
      <c r="C613" s="34" t="s">
        <v>270</v>
      </c>
      <c r="D613" s="66" t="s">
        <v>1270</v>
      </c>
      <c r="E613" s="66" t="str">
        <f>CONCATENATE(Tabela13[[#This Row],[TRAMITE_SETOR]],"_Atualiz")</f>
        <v>CSUP_Atualiz</v>
      </c>
      <c r="F613" s="35" t="s">
        <v>938</v>
      </c>
      <c r="G613" s="35"/>
      <c r="H613" s="36">
        <v>42299.315972222219</v>
      </c>
      <c r="I613" s="36">
        <v>42299.617361111108</v>
      </c>
      <c r="J613" s="1" t="s">
        <v>421</v>
      </c>
      <c r="K613" s="37">
        <f t="shared" si="18"/>
        <v>0.30138888888905058</v>
      </c>
      <c r="L613" s="38">
        <f t="shared" si="19"/>
        <v>0.30138888888905058</v>
      </c>
      <c r="M613" s="166">
        <f>NETWORKDAYS.INTL(DATE(YEAR(H613),MONTH(I613),DAY(H613)),DATE(YEAR(I613),MONTH(I613),DAY(I613)),1,LISTAFERIADOS!$B$2:$B$194)</f>
        <v>1</v>
      </c>
      <c r="N613" s="170" t="str">
        <f>CONCATENATE(HOUR(Tabela13[[#This Row],[DATA INICIO]]),":",MINUTE(Tabela13[[#This Row],[DATA INICIO]]))</f>
        <v>7:35</v>
      </c>
      <c r="P613"/>
    </row>
    <row r="614" spans="1:16" ht="25.5" hidden="1" customHeight="1" x14ac:dyDescent="0.25">
      <c r="A614" s="6" t="s">
        <v>278</v>
      </c>
      <c r="B614" s="33" t="s">
        <v>452</v>
      </c>
      <c r="C614" s="34" t="s">
        <v>270</v>
      </c>
      <c r="D614" s="66" t="s">
        <v>1271</v>
      </c>
      <c r="E614" s="66" t="str">
        <f>CONCATENATE(Tabela13[[#This Row],[TRAMITE_SETOR]],"_Atualiz")</f>
        <v>SESOP_Atualiz</v>
      </c>
      <c r="F614" s="35" t="s">
        <v>939</v>
      </c>
      <c r="G614" s="35"/>
      <c r="H614" s="36">
        <v>42299.617361111108</v>
      </c>
      <c r="I614" s="36">
        <v>42349.647916666669</v>
      </c>
      <c r="J614" s="1" t="s">
        <v>422</v>
      </c>
      <c r="K614" s="37">
        <f t="shared" si="18"/>
        <v>50.030555555560568</v>
      </c>
      <c r="L614" s="38">
        <f t="shared" si="19"/>
        <v>50.030555555560568</v>
      </c>
      <c r="M614" s="166">
        <f>NETWORKDAYS.INTL(DATE(YEAR(H614),MONTH(I614),DAY(H614)),DATE(YEAR(I614),MONTH(I614),DAY(I614)),1,LISTAFERIADOS!$B$2:$B$194)</f>
        <v>-6</v>
      </c>
      <c r="N614" s="170" t="str">
        <f>CONCATENATE(HOUR(Tabela13[[#This Row],[DATA INICIO]]),":",MINUTE(Tabela13[[#This Row],[DATA INICIO]]))</f>
        <v>14:49</v>
      </c>
      <c r="P614"/>
    </row>
    <row r="615" spans="1:16" ht="25.5" hidden="1" customHeight="1" x14ac:dyDescent="0.25">
      <c r="A615" s="6" t="s">
        <v>278</v>
      </c>
      <c r="B615" s="33" t="s">
        <v>452</v>
      </c>
      <c r="C615" s="34" t="s">
        <v>270</v>
      </c>
      <c r="D615" s="66" t="s">
        <v>1270</v>
      </c>
      <c r="E615" s="66" t="str">
        <f>CONCATENATE(Tabela13[[#This Row],[TRAMITE_SETOR]],"_Atualiz")</f>
        <v>CSUP_Atualiz</v>
      </c>
      <c r="F615" s="35" t="s">
        <v>938</v>
      </c>
      <c r="G615" s="35"/>
      <c r="H615" s="36">
        <v>42349.647916666669</v>
      </c>
      <c r="I615" s="36">
        <v>42349.669444444444</v>
      </c>
      <c r="J615" s="1" t="s">
        <v>423</v>
      </c>
      <c r="K615" s="37">
        <f t="shared" si="18"/>
        <v>2.1527777775190771E-2</v>
      </c>
      <c r="L615" s="38">
        <f t="shared" si="19"/>
        <v>2.1527777775190771E-2</v>
      </c>
      <c r="M615" s="166">
        <f>NETWORKDAYS.INTL(DATE(YEAR(H615),MONTH(I615),DAY(H615)),DATE(YEAR(I615),MONTH(I615),DAY(I615)),1,LISTAFERIADOS!$B$2:$B$194)</f>
        <v>1</v>
      </c>
      <c r="N615" s="170" t="str">
        <f>CONCATENATE(HOUR(Tabela13[[#This Row],[DATA INICIO]]),":",MINUTE(Tabela13[[#This Row],[DATA INICIO]]))</f>
        <v>15:33</v>
      </c>
      <c r="P615"/>
    </row>
    <row r="616" spans="1:16" ht="25.5" hidden="1" customHeight="1" x14ac:dyDescent="0.25">
      <c r="A616" s="6" t="s">
        <v>278</v>
      </c>
      <c r="B616" s="33" t="s">
        <v>452</v>
      </c>
      <c r="C616" s="34" t="s">
        <v>270</v>
      </c>
      <c r="D616" s="66" t="s">
        <v>1272</v>
      </c>
      <c r="E616" s="66" t="str">
        <f>CONCATENATE(Tabela13[[#This Row],[TRAMITE_SETOR]],"_Atualiz")</f>
        <v>CGEU_Atualiz</v>
      </c>
      <c r="F616" s="35" t="s">
        <v>940</v>
      </c>
      <c r="G616" s="35"/>
      <c r="H616" s="36">
        <v>42349.669444444444</v>
      </c>
      <c r="I616" s="36">
        <v>42354.628472222219</v>
      </c>
      <c r="J616" s="1" t="s">
        <v>26</v>
      </c>
      <c r="K616" s="37">
        <f t="shared" si="18"/>
        <v>4.9590277777751908</v>
      </c>
      <c r="L616" s="38">
        <f t="shared" si="19"/>
        <v>4.9590277777751908</v>
      </c>
      <c r="M616" s="166">
        <f>NETWORKDAYS.INTL(DATE(YEAR(H616),MONTH(I616),DAY(H616)),DATE(YEAR(I616),MONTH(I616),DAY(I616)),1,LISTAFERIADOS!$B$2:$B$194)</f>
        <v>4</v>
      </c>
      <c r="N616" s="170" t="str">
        <f>CONCATENATE(HOUR(Tabela13[[#This Row],[DATA INICIO]]),":",MINUTE(Tabela13[[#This Row],[DATA INICIO]]))</f>
        <v>16:4</v>
      </c>
      <c r="P616"/>
    </row>
    <row r="617" spans="1:16" ht="25.5" hidden="1" customHeight="1" x14ac:dyDescent="0.25">
      <c r="A617" s="6" t="s">
        <v>278</v>
      </c>
      <c r="B617" s="33" t="s">
        <v>452</v>
      </c>
      <c r="C617" s="34" t="s">
        <v>270</v>
      </c>
      <c r="D617" s="66" t="s">
        <v>1268</v>
      </c>
      <c r="E617" s="66" t="str">
        <f>CONCATENATE(Tabela13[[#This Row],[TRAMITE_SETOR]],"_Atualiz")</f>
        <v>SECTI_Atualiz</v>
      </c>
      <c r="F617" s="35" t="s">
        <v>936</v>
      </c>
      <c r="G617" s="35"/>
      <c r="H617" s="36">
        <v>42354.628472222219</v>
      </c>
      <c r="I617" s="36">
        <v>42355.540277777778</v>
      </c>
      <c r="J617" s="1" t="s">
        <v>14</v>
      </c>
      <c r="K617" s="37">
        <f t="shared" si="18"/>
        <v>0.91180555555911269</v>
      </c>
      <c r="L617" s="38">
        <f t="shared" si="19"/>
        <v>0.91180555555911269</v>
      </c>
      <c r="M617" s="166">
        <f>NETWORKDAYS.INTL(DATE(YEAR(H617),MONTH(I617),DAY(H617)),DATE(YEAR(I617),MONTH(I617),DAY(I617)),1,LISTAFERIADOS!$B$2:$B$194)</f>
        <v>2</v>
      </c>
      <c r="N617" s="170" t="str">
        <f>CONCATENATE(HOUR(Tabela13[[#This Row],[DATA INICIO]]),":",MINUTE(Tabela13[[#This Row],[DATA INICIO]]))</f>
        <v>15:5</v>
      </c>
      <c r="P617"/>
    </row>
    <row r="618" spans="1:16" ht="25.5" hidden="1" customHeight="1" x14ac:dyDescent="0.25">
      <c r="A618" s="6" t="s">
        <v>278</v>
      </c>
      <c r="B618" s="33" t="s">
        <v>452</v>
      </c>
      <c r="C618" s="34" t="s">
        <v>270</v>
      </c>
      <c r="D618" s="66" t="s">
        <v>1227</v>
      </c>
      <c r="E618" s="66" t="str">
        <f>CONCATENATE(Tabela13[[#This Row],[TRAMITE_SETOR]],"_Atualiz")</f>
        <v>SECADM_Atualiz</v>
      </c>
      <c r="F618" s="35" t="s">
        <v>908</v>
      </c>
      <c r="G618" s="35"/>
      <c r="H618" s="36">
        <v>42355.540277777778</v>
      </c>
      <c r="I618" s="36">
        <v>42355.672222222223</v>
      </c>
      <c r="J618" s="1" t="s">
        <v>27</v>
      </c>
      <c r="K618" s="37">
        <f t="shared" si="18"/>
        <v>0.13194444444525288</v>
      </c>
      <c r="L618" s="38">
        <f t="shared" si="19"/>
        <v>0.13194444444525288</v>
      </c>
      <c r="M618" s="166">
        <f>NETWORKDAYS.INTL(DATE(YEAR(H618),MONTH(I618),DAY(H618)),DATE(YEAR(I618),MONTH(I618),DAY(I618)),1,LISTAFERIADOS!$B$2:$B$194)</f>
        <v>1</v>
      </c>
      <c r="N618" s="170" t="str">
        <f>CONCATENATE(HOUR(Tabela13[[#This Row],[DATA INICIO]]),":",MINUTE(Tabela13[[#This Row],[DATA INICIO]]))</f>
        <v>12:58</v>
      </c>
      <c r="P618"/>
    </row>
    <row r="619" spans="1:16" ht="25.5" customHeight="1" x14ac:dyDescent="0.25">
      <c r="A619" s="6" t="s">
        <v>278</v>
      </c>
      <c r="B619" s="33" t="s">
        <v>452</v>
      </c>
      <c r="C619" s="34" t="s">
        <v>270</v>
      </c>
      <c r="D619" s="66" t="s">
        <v>1253</v>
      </c>
      <c r="E619" s="66" t="str">
        <f>CONCATENATE(Tabela13[[#This Row],[TRAMITE_SETOR]],"_Atualiz")</f>
        <v>SMIC_Atualiz</v>
      </c>
      <c r="F619" s="35" t="s">
        <v>892</v>
      </c>
      <c r="G619" s="90" t="s">
        <v>1127</v>
      </c>
      <c r="H619" s="36">
        <v>42355.672222222223</v>
      </c>
      <c r="I619" s="36">
        <v>42461.705555555556</v>
      </c>
      <c r="J619" s="1" t="s">
        <v>424</v>
      </c>
      <c r="K619" s="37">
        <f t="shared" si="18"/>
        <v>106.03333333333285</v>
      </c>
      <c r="L619" s="38">
        <f t="shared" si="19"/>
        <v>106.03333333333285</v>
      </c>
      <c r="M619" s="166">
        <f>NETWORKDAYS.INTL(DATE(YEAR(H619),MONTH(I619),DAY(H619)),DATE(YEAR(I619),MONTH(I619),DAY(I619)),1,LISTAFERIADOS!$B$2:$B$194)</f>
        <v>223</v>
      </c>
      <c r="N619" s="170" t="str">
        <f>CONCATENATE(HOUR(Tabela13[[#This Row],[DATA INICIO]]),":",MINUTE(Tabela13[[#This Row],[DATA INICIO]]))</f>
        <v>16:8</v>
      </c>
      <c r="P619"/>
    </row>
    <row r="620" spans="1:16" ht="25.5" customHeight="1" x14ac:dyDescent="0.25">
      <c r="A620" s="6" t="s">
        <v>278</v>
      </c>
      <c r="B620" s="33" t="s">
        <v>452</v>
      </c>
      <c r="C620" s="34" t="s">
        <v>270</v>
      </c>
      <c r="D620" s="66" t="s">
        <v>1248</v>
      </c>
      <c r="E620" s="66" t="str">
        <f>CONCATENATE(Tabela13[[#This Row],[TRAMITE_SETOR]],"_Atualiz")</f>
        <v>CIP_Atualiz</v>
      </c>
      <c r="F620" s="35" t="s">
        <v>885</v>
      </c>
      <c r="G620" s="90" t="s">
        <v>1127</v>
      </c>
      <c r="H620" s="36">
        <v>42461.705555555556</v>
      </c>
      <c r="I620" s="36">
        <v>42480.609027777777</v>
      </c>
      <c r="J620" s="1" t="s">
        <v>425</v>
      </c>
      <c r="K620" s="37">
        <f t="shared" si="18"/>
        <v>18.903472222220444</v>
      </c>
      <c r="L620" s="38">
        <f t="shared" si="19"/>
        <v>18.903472222220444</v>
      </c>
      <c r="M620" s="166">
        <f>NETWORKDAYS.INTL(DATE(YEAR(H620),MONTH(I620),DAY(H620)),DATE(YEAR(I620),MONTH(I620),DAY(I620)),1,LISTAFERIADOS!$B$2:$B$194)</f>
        <v>14</v>
      </c>
      <c r="N620" s="170" t="str">
        <f>CONCATENATE(HOUR(Tabela13[[#This Row],[DATA INICIO]]),":",MINUTE(Tabela13[[#This Row],[DATA INICIO]]))</f>
        <v>16:56</v>
      </c>
      <c r="P620"/>
    </row>
    <row r="621" spans="1:16" ht="25.5" hidden="1" customHeight="1" x14ac:dyDescent="0.25">
      <c r="A621" s="6" t="s">
        <v>278</v>
      </c>
      <c r="B621" s="33" t="s">
        <v>452</v>
      </c>
      <c r="C621" s="34" t="s">
        <v>270</v>
      </c>
      <c r="D621" s="66" t="s">
        <v>1227</v>
      </c>
      <c r="E621" s="66" t="str">
        <f>CONCATENATE(Tabela13[[#This Row],[TRAMITE_SETOR]],"_Atualiz")</f>
        <v>SECADM_Atualiz</v>
      </c>
      <c r="F621" s="35" t="s">
        <v>908</v>
      </c>
      <c r="G621" s="35"/>
      <c r="H621" s="36">
        <v>42480.609027777777</v>
      </c>
      <c r="I621" s="36">
        <v>42487.839583333334</v>
      </c>
      <c r="J621" s="1" t="s">
        <v>426</v>
      </c>
      <c r="K621" s="37">
        <f t="shared" si="18"/>
        <v>7.2305555555576575</v>
      </c>
      <c r="L621" s="38">
        <f t="shared" si="19"/>
        <v>7.2305555555576575</v>
      </c>
      <c r="M621" s="166">
        <f>NETWORKDAYS.INTL(DATE(YEAR(H621),MONTH(I621),DAY(H621)),DATE(YEAR(I621),MONTH(I621),DAY(I621)),1,LISTAFERIADOS!$B$2:$B$194)</f>
        <v>5</v>
      </c>
      <c r="N621" s="170" t="str">
        <f>CONCATENATE(HOUR(Tabela13[[#This Row],[DATA INICIO]]),":",MINUTE(Tabela13[[#This Row],[DATA INICIO]]))</f>
        <v>14:37</v>
      </c>
      <c r="P621"/>
    </row>
    <row r="622" spans="1:16" ht="25.5" hidden="1" customHeight="1" x14ac:dyDescent="0.25">
      <c r="A622" s="6" t="s">
        <v>278</v>
      </c>
      <c r="B622" s="33" t="s">
        <v>452</v>
      </c>
      <c r="C622" s="34" t="s">
        <v>270</v>
      </c>
      <c r="D622" s="66" t="s">
        <v>1268</v>
      </c>
      <c r="E622" s="66" t="str">
        <f>CONCATENATE(Tabela13[[#This Row],[TRAMITE_SETOR]],"_Atualiz")</f>
        <v>SECTI_Atualiz</v>
      </c>
      <c r="F622" s="35" t="s">
        <v>936</v>
      </c>
      <c r="G622" s="35"/>
      <c r="H622" s="36">
        <v>42487.839583333334</v>
      </c>
      <c r="I622" s="36">
        <v>42492.723611111112</v>
      </c>
      <c r="J622" s="1" t="s">
        <v>427</v>
      </c>
      <c r="K622" s="37">
        <f t="shared" si="18"/>
        <v>4.8840277777781012</v>
      </c>
      <c r="L622" s="38">
        <f t="shared" si="19"/>
        <v>4.8840277777781012</v>
      </c>
      <c r="M622" s="166">
        <f>NETWORKDAYS.INTL(DATE(YEAR(H622),MONTH(I622),DAY(H622)),DATE(YEAR(I622),MONTH(I622),DAY(I622)),1,LISTAFERIADOS!$B$2:$B$194)</f>
        <v>-18</v>
      </c>
      <c r="N622" s="170" t="str">
        <f>CONCATENATE(HOUR(Tabela13[[#This Row],[DATA INICIO]]),":",MINUTE(Tabela13[[#This Row],[DATA INICIO]]))</f>
        <v>20:9</v>
      </c>
      <c r="P622"/>
    </row>
    <row r="623" spans="1:16" ht="25.5" hidden="1" customHeight="1" x14ac:dyDescent="0.25">
      <c r="A623" s="6" t="s">
        <v>278</v>
      </c>
      <c r="B623" s="33" t="s">
        <v>452</v>
      </c>
      <c r="C623" s="34" t="s">
        <v>270</v>
      </c>
      <c r="D623" s="66" t="s">
        <v>1270</v>
      </c>
      <c r="E623" s="66" t="str">
        <f>CONCATENATE(Tabela13[[#This Row],[TRAMITE_SETOR]],"_Atualiz")</f>
        <v>CSUP_Atualiz</v>
      </c>
      <c r="F623" s="35" t="s">
        <v>938</v>
      </c>
      <c r="G623" s="35"/>
      <c r="H623" s="36">
        <v>42492.723611111112</v>
      </c>
      <c r="I623" s="36">
        <v>42493.615972222222</v>
      </c>
      <c r="J623" s="1" t="s">
        <v>428</v>
      </c>
      <c r="K623" s="37">
        <f t="shared" si="18"/>
        <v>0.89236111110949423</v>
      </c>
      <c r="L623" s="38">
        <f t="shared" si="19"/>
        <v>0.89236111110949423</v>
      </c>
      <c r="M623" s="166">
        <f>NETWORKDAYS.INTL(DATE(YEAR(H623),MONTH(I623),DAY(H623)),DATE(YEAR(I623),MONTH(I623),DAY(I623)),1,LISTAFERIADOS!$B$2:$B$194)</f>
        <v>2</v>
      </c>
      <c r="N623" s="170" t="str">
        <f>CONCATENATE(HOUR(Tabela13[[#This Row],[DATA INICIO]]),":",MINUTE(Tabela13[[#This Row],[DATA INICIO]]))</f>
        <v>17:22</v>
      </c>
      <c r="P623"/>
    </row>
    <row r="624" spans="1:16" ht="25.5" hidden="1" customHeight="1" x14ac:dyDescent="0.25">
      <c r="A624" s="6" t="s">
        <v>278</v>
      </c>
      <c r="B624" s="33" t="s">
        <v>452</v>
      </c>
      <c r="C624" s="34" t="s">
        <v>270</v>
      </c>
      <c r="D624" s="66" t="s">
        <v>1271</v>
      </c>
      <c r="E624" s="66" t="str">
        <f>CONCATENATE(Tabela13[[#This Row],[TRAMITE_SETOR]],"_Atualiz")</f>
        <v>SESOP_Atualiz</v>
      </c>
      <c r="F624" s="35" t="s">
        <v>939</v>
      </c>
      <c r="G624" s="35"/>
      <c r="H624" s="36">
        <v>42493.615972222222</v>
      </c>
      <c r="I624" s="36">
        <v>42493.740972222222</v>
      </c>
      <c r="J624" s="1" t="s">
        <v>93</v>
      </c>
      <c r="K624" s="37">
        <f t="shared" si="18"/>
        <v>0.125</v>
      </c>
      <c r="L624" s="38">
        <f t="shared" si="19"/>
        <v>0.125</v>
      </c>
      <c r="M624" s="166">
        <f>NETWORKDAYS.INTL(DATE(YEAR(H624),MONTH(I624),DAY(H624)),DATE(YEAR(I624),MONTH(I624),DAY(I624)),1,LISTAFERIADOS!$B$2:$B$194)</f>
        <v>1</v>
      </c>
      <c r="N624" s="170" t="str">
        <f>CONCATENATE(HOUR(Tabela13[[#This Row],[DATA INICIO]]),":",MINUTE(Tabela13[[#This Row],[DATA INICIO]]))</f>
        <v>14:47</v>
      </c>
      <c r="P624"/>
    </row>
    <row r="625" spans="1:16" ht="25.5" hidden="1" customHeight="1" x14ac:dyDescent="0.25">
      <c r="A625" s="6" t="s">
        <v>278</v>
      </c>
      <c r="B625" s="33" t="s">
        <v>452</v>
      </c>
      <c r="C625" s="34" t="s">
        <v>270</v>
      </c>
      <c r="D625" s="66" t="s">
        <v>1272</v>
      </c>
      <c r="E625" s="66" t="str">
        <f>CONCATENATE(Tabela13[[#This Row],[TRAMITE_SETOR]],"_Atualiz")</f>
        <v>CGEU_Atualiz</v>
      </c>
      <c r="F625" s="35" t="s">
        <v>940</v>
      </c>
      <c r="G625" s="35"/>
      <c r="H625" s="36">
        <v>42493.740972222222</v>
      </c>
      <c r="I625" s="36">
        <v>42495.573611111111</v>
      </c>
      <c r="J625" s="1" t="s">
        <v>27</v>
      </c>
      <c r="K625" s="37">
        <f t="shared" si="18"/>
        <v>1.8326388888890506</v>
      </c>
      <c r="L625" s="38">
        <f t="shared" si="19"/>
        <v>1.8326388888890506</v>
      </c>
      <c r="M625" s="166">
        <f>NETWORKDAYS.INTL(DATE(YEAR(H625),MONTH(I625),DAY(H625)),DATE(YEAR(I625),MONTH(I625),DAY(I625)),1,LISTAFERIADOS!$B$2:$B$194)</f>
        <v>3</v>
      </c>
      <c r="N625" s="170" t="str">
        <f>CONCATENATE(HOUR(Tabela13[[#This Row],[DATA INICIO]]),":",MINUTE(Tabela13[[#This Row],[DATA INICIO]]))</f>
        <v>17:47</v>
      </c>
      <c r="P625"/>
    </row>
    <row r="626" spans="1:16" ht="25.5" hidden="1" customHeight="1" x14ac:dyDescent="0.25">
      <c r="A626" s="6" t="s">
        <v>278</v>
      </c>
      <c r="B626" s="33" t="s">
        <v>452</v>
      </c>
      <c r="C626" s="34" t="s">
        <v>270</v>
      </c>
      <c r="D626" s="66" t="s">
        <v>1268</v>
      </c>
      <c r="E626" s="66" t="str">
        <f>CONCATENATE(Tabela13[[#This Row],[TRAMITE_SETOR]],"_Atualiz")</f>
        <v>SECTI_Atualiz</v>
      </c>
      <c r="F626" s="35" t="s">
        <v>936</v>
      </c>
      <c r="G626" s="35"/>
      <c r="H626" s="36">
        <v>42495.573611111111</v>
      </c>
      <c r="I626" s="36">
        <v>42591.668749999997</v>
      </c>
      <c r="J626" s="1" t="s">
        <v>344</v>
      </c>
      <c r="K626" s="37">
        <f t="shared" si="18"/>
        <v>96.09513888888614</v>
      </c>
      <c r="L626" s="38">
        <f t="shared" si="19"/>
        <v>96.09513888888614</v>
      </c>
      <c r="M626" s="166">
        <f>NETWORKDAYS.INTL(DATE(YEAR(H626),MONTH(I626),DAY(H626)),DATE(YEAR(I626),MONTH(I626),DAY(I626)),1,LISTAFERIADOS!$B$2:$B$194)</f>
        <v>3</v>
      </c>
      <c r="N626" s="170" t="str">
        <f>CONCATENATE(HOUR(Tabela13[[#This Row],[DATA INICIO]]),":",MINUTE(Tabela13[[#This Row],[DATA INICIO]]))</f>
        <v>13:46</v>
      </c>
      <c r="P626"/>
    </row>
    <row r="627" spans="1:16" ht="25.5" hidden="1" customHeight="1" x14ac:dyDescent="0.25">
      <c r="A627" s="6" t="s">
        <v>278</v>
      </c>
      <c r="B627" s="33" t="s">
        <v>452</v>
      </c>
      <c r="C627" s="34" t="s">
        <v>270</v>
      </c>
      <c r="D627" s="66" t="s">
        <v>1244</v>
      </c>
      <c r="E627" s="66" t="str">
        <f>CONCATENATE(Tabela13[[#This Row],[TRAMITE_SETOR]],"_Atualiz")</f>
        <v>SECGA_Atualiz</v>
      </c>
      <c r="F627" s="35" t="s">
        <v>854</v>
      </c>
      <c r="G627" s="35"/>
      <c r="H627" s="36">
        <v>42591.668749999997</v>
      </c>
      <c r="I627" s="36">
        <v>42591.70416666667</v>
      </c>
      <c r="J627" s="1" t="s">
        <v>429</v>
      </c>
      <c r="K627" s="37">
        <f t="shared" si="18"/>
        <v>3.5416666672972497E-2</v>
      </c>
      <c r="L627" s="38">
        <f t="shared" si="19"/>
        <v>3.5416666672972497E-2</v>
      </c>
      <c r="M627" s="166">
        <f>NETWORKDAYS.INTL(DATE(YEAR(H627),MONTH(I627),DAY(H627)),DATE(YEAR(I627),MONTH(I627),DAY(I627)),1,LISTAFERIADOS!$B$2:$B$194)</f>
        <v>1</v>
      </c>
      <c r="N627" s="170" t="str">
        <f>CONCATENATE(HOUR(Tabela13[[#This Row],[DATA INICIO]]),":",MINUTE(Tabela13[[#This Row],[DATA INICIO]]))</f>
        <v>16:3</v>
      </c>
      <c r="P627"/>
    </row>
    <row r="628" spans="1:16" ht="25.5" customHeight="1" x14ac:dyDescent="0.25">
      <c r="A628" s="6" t="s">
        <v>278</v>
      </c>
      <c r="B628" s="33" t="s">
        <v>452</v>
      </c>
      <c r="C628" s="34" t="s">
        <v>270</v>
      </c>
      <c r="D628" s="66" t="s">
        <v>1242</v>
      </c>
      <c r="E628" s="66" t="str">
        <f>CONCATENATE(Tabela13[[#This Row],[TRAMITE_SETOR]],"_Atualiz")</f>
        <v>SECGS_Atualiz</v>
      </c>
      <c r="F628" s="35" t="s">
        <v>886</v>
      </c>
      <c r="G628" s="90" t="s">
        <v>1127</v>
      </c>
      <c r="H628" s="36">
        <v>42591.70416666667</v>
      </c>
      <c r="I628" s="36">
        <v>42591.719444444447</v>
      </c>
      <c r="J628" s="1" t="s">
        <v>430</v>
      </c>
      <c r="K628" s="37">
        <f t="shared" si="18"/>
        <v>1.5277777776645962E-2</v>
      </c>
      <c r="L628" s="38">
        <f t="shared" si="19"/>
        <v>1.5277777776645962E-2</v>
      </c>
      <c r="M628" s="166">
        <f>NETWORKDAYS.INTL(DATE(YEAR(H628),MONTH(I628),DAY(H628)),DATE(YEAR(I628),MONTH(I628),DAY(I628)),1,LISTAFERIADOS!$B$2:$B$194)</f>
        <v>1</v>
      </c>
      <c r="N628" s="170" t="str">
        <f>CONCATENATE(HOUR(Tabela13[[#This Row],[DATA INICIO]]),":",MINUTE(Tabela13[[#This Row],[DATA INICIO]]))</f>
        <v>16:54</v>
      </c>
      <c r="P628"/>
    </row>
    <row r="629" spans="1:16" ht="25.5" customHeight="1" x14ac:dyDescent="0.25">
      <c r="A629" s="6" t="s">
        <v>278</v>
      </c>
      <c r="B629" s="33" t="s">
        <v>452</v>
      </c>
      <c r="C629" s="34" t="s">
        <v>270</v>
      </c>
      <c r="D629" s="66" t="s">
        <v>1273</v>
      </c>
      <c r="E629" s="66" t="str">
        <f>CONCATENATE(Tabela13[[#This Row],[TRAMITE_SETOR]],"_Atualiz")</f>
        <v>SMIC_Atualiz</v>
      </c>
      <c r="F629" s="35" t="s">
        <v>892</v>
      </c>
      <c r="G629" s="90" t="s">
        <v>1127</v>
      </c>
      <c r="H629" s="36">
        <v>42591.719444444447</v>
      </c>
      <c r="I629" s="36">
        <v>42591.731249999997</v>
      </c>
      <c r="J629" s="1" t="s">
        <v>431</v>
      </c>
      <c r="K629" s="37">
        <f t="shared" si="18"/>
        <v>1.1805555550381541E-2</v>
      </c>
      <c r="L629" s="38">
        <f t="shared" si="19"/>
        <v>1.1805555550381541E-2</v>
      </c>
      <c r="M629" s="166">
        <f>NETWORKDAYS.INTL(DATE(YEAR(H629),MONTH(I629),DAY(H629)),DATE(YEAR(I629),MONTH(I629),DAY(I629)),1,LISTAFERIADOS!$B$2:$B$194)</f>
        <v>1</v>
      </c>
      <c r="N629" s="170" t="str">
        <f>CONCATENATE(HOUR(Tabela13[[#This Row],[DATA INICIO]]),":",MINUTE(Tabela13[[#This Row],[DATA INICIO]]))</f>
        <v>17:16</v>
      </c>
      <c r="P629"/>
    </row>
    <row r="630" spans="1:16" ht="25.5" hidden="1" customHeight="1" x14ac:dyDescent="0.25">
      <c r="A630" s="6" t="s">
        <v>278</v>
      </c>
      <c r="B630" s="33" t="s">
        <v>452</v>
      </c>
      <c r="C630" s="34" t="s">
        <v>270</v>
      </c>
      <c r="D630" s="66" t="s">
        <v>1231</v>
      </c>
      <c r="E630" s="66" t="str">
        <f>CONCATENATE(Tabela13[[#This Row],[TRAMITE_SETOR]],"_Atualiz")</f>
        <v>CLC_Atualiz</v>
      </c>
      <c r="F630" s="35" t="s">
        <v>912</v>
      </c>
      <c r="G630" s="35"/>
      <c r="H630" s="36">
        <v>42591.731249999997</v>
      </c>
      <c r="I630" s="36">
        <v>42593.793749999997</v>
      </c>
      <c r="J630" s="1" t="s">
        <v>432</v>
      </c>
      <c r="K630" s="37">
        <f t="shared" si="18"/>
        <v>2.0625</v>
      </c>
      <c r="L630" s="38">
        <f t="shared" si="19"/>
        <v>2.0625</v>
      </c>
      <c r="M630" s="166">
        <f>NETWORKDAYS.INTL(DATE(YEAR(H630),MONTH(I630),DAY(H630)),DATE(YEAR(I630),MONTH(I630),DAY(I630)),1,LISTAFERIADOS!$B$2:$B$194)</f>
        <v>3</v>
      </c>
      <c r="N630" s="170" t="str">
        <f>CONCATENATE(HOUR(Tabela13[[#This Row],[DATA INICIO]]),":",MINUTE(Tabela13[[#This Row],[DATA INICIO]]))</f>
        <v>17:33</v>
      </c>
      <c r="P630"/>
    </row>
    <row r="631" spans="1:16" ht="25.5" customHeight="1" x14ac:dyDescent="0.25">
      <c r="A631" s="6" t="s">
        <v>278</v>
      </c>
      <c r="B631" s="33" t="s">
        <v>452</v>
      </c>
      <c r="C631" s="34" t="s">
        <v>270</v>
      </c>
      <c r="D631" s="66" t="s">
        <v>1274</v>
      </c>
      <c r="E631" s="66" t="str">
        <f>CONCATENATE(Tabela13[[#This Row],[TRAMITE_SETOR]],"_Atualiz")</f>
        <v>SOP_Atualiz</v>
      </c>
      <c r="F631" s="35" t="s">
        <v>894</v>
      </c>
      <c r="G631" s="90" t="s">
        <v>1127</v>
      </c>
      <c r="H631" s="36">
        <v>42593.793749999997</v>
      </c>
      <c r="I631" s="36">
        <v>42607.693055555559</v>
      </c>
      <c r="J631" s="1" t="s">
        <v>202</v>
      </c>
      <c r="K631" s="37">
        <f t="shared" si="18"/>
        <v>13.899305555562023</v>
      </c>
      <c r="L631" s="38">
        <f t="shared" si="19"/>
        <v>13.899305555562023</v>
      </c>
      <c r="M631" s="166">
        <f>NETWORKDAYS.INTL(DATE(YEAR(H631),MONTH(I631),DAY(H631)),DATE(YEAR(I631),MONTH(I631),DAY(I631)),1,LISTAFERIADOS!$B$2:$B$194)</f>
        <v>11</v>
      </c>
      <c r="N631" s="170" t="str">
        <f>CONCATENATE(HOUR(Tabela13[[#This Row],[DATA INICIO]]),":",MINUTE(Tabela13[[#This Row],[DATA INICIO]]))</f>
        <v>19:3</v>
      </c>
      <c r="P631"/>
    </row>
    <row r="632" spans="1:16" ht="25.5" customHeight="1" x14ac:dyDescent="0.25">
      <c r="A632" s="6" t="s">
        <v>278</v>
      </c>
      <c r="B632" s="33" t="s">
        <v>452</v>
      </c>
      <c r="C632" s="34" t="s">
        <v>270</v>
      </c>
      <c r="D632" s="66" t="s">
        <v>1248</v>
      </c>
      <c r="E632" s="66" t="str">
        <f>CONCATENATE(Tabela13[[#This Row],[TRAMITE_SETOR]],"_Atualiz")</f>
        <v>CIP_Atualiz</v>
      </c>
      <c r="F632" s="35" t="s">
        <v>885</v>
      </c>
      <c r="G632" s="90" t="s">
        <v>1127</v>
      </c>
      <c r="H632" s="36">
        <v>42607.693055555559</v>
      </c>
      <c r="I632" s="36">
        <v>42609.655555555553</v>
      </c>
      <c r="J632" s="1" t="s">
        <v>294</v>
      </c>
      <c r="K632" s="37">
        <f t="shared" si="18"/>
        <v>1.9624999999941792</v>
      </c>
      <c r="L632" s="38">
        <f t="shared" si="19"/>
        <v>1.9624999999941792</v>
      </c>
      <c r="M632" s="166">
        <f>NETWORKDAYS.INTL(DATE(YEAR(H632),MONTH(I632),DAY(H632)),DATE(YEAR(I632),MONTH(I632),DAY(I632)),1,LISTAFERIADOS!$B$2:$B$194)</f>
        <v>2</v>
      </c>
      <c r="N632" s="170" t="str">
        <f>CONCATENATE(HOUR(Tabela13[[#This Row],[DATA INICIO]]),":",MINUTE(Tabela13[[#This Row],[DATA INICIO]]))</f>
        <v>16:38</v>
      </c>
      <c r="P632"/>
    </row>
    <row r="633" spans="1:16" ht="25.5" customHeight="1" x14ac:dyDescent="0.25">
      <c r="A633" s="6" t="s">
        <v>278</v>
      </c>
      <c r="B633" s="33" t="s">
        <v>452</v>
      </c>
      <c r="C633" s="34" t="s">
        <v>270</v>
      </c>
      <c r="D633" s="66" t="s">
        <v>1242</v>
      </c>
      <c r="E633" s="66" t="str">
        <f>CONCATENATE(Tabela13[[#This Row],[TRAMITE_SETOR]],"_Atualiz")</f>
        <v>SECGS_Atualiz</v>
      </c>
      <c r="F633" s="35" t="s">
        <v>886</v>
      </c>
      <c r="G633" s="90" t="s">
        <v>1127</v>
      </c>
      <c r="H633" s="36">
        <v>42609.655555555553</v>
      </c>
      <c r="I633" s="36">
        <v>42611.79791666667</v>
      </c>
      <c r="J633" s="1" t="s">
        <v>433</v>
      </c>
      <c r="K633" s="37">
        <f t="shared" si="18"/>
        <v>2.1423611111167702</v>
      </c>
      <c r="L633" s="38">
        <f t="shared" si="19"/>
        <v>2.1423611111167702</v>
      </c>
      <c r="M633" s="166">
        <f>NETWORKDAYS.INTL(DATE(YEAR(H633),MONTH(I633),DAY(H633)),DATE(YEAR(I633),MONTH(I633),DAY(I633)),1,LISTAFERIADOS!$B$2:$B$194)</f>
        <v>1</v>
      </c>
      <c r="N633" s="170" t="str">
        <f>CONCATENATE(HOUR(Tabela13[[#This Row],[DATA INICIO]]),":",MINUTE(Tabela13[[#This Row],[DATA INICIO]]))</f>
        <v>15:44</v>
      </c>
      <c r="P633"/>
    </row>
    <row r="634" spans="1:16" ht="25.5" hidden="1" customHeight="1" x14ac:dyDescent="0.25">
      <c r="A634" s="6" t="s">
        <v>278</v>
      </c>
      <c r="B634" s="33" t="s">
        <v>452</v>
      </c>
      <c r="C634" s="34" t="s">
        <v>270</v>
      </c>
      <c r="D634" s="66" t="s">
        <v>1231</v>
      </c>
      <c r="E634" s="66" t="str">
        <f>CONCATENATE(Tabela13[[#This Row],[TRAMITE_SETOR]],"_Atualiz")</f>
        <v>CLC_Atualiz</v>
      </c>
      <c r="F634" s="35" t="s">
        <v>912</v>
      </c>
      <c r="G634" s="35"/>
      <c r="H634" s="36">
        <v>42611.79791666667</v>
      </c>
      <c r="I634" s="36">
        <v>42615.619444444441</v>
      </c>
      <c r="J634" s="1" t="s">
        <v>434</v>
      </c>
      <c r="K634" s="37">
        <f t="shared" si="18"/>
        <v>3.8215277777708252</v>
      </c>
      <c r="L634" s="38">
        <f t="shared" si="19"/>
        <v>3.8215277777708252</v>
      </c>
      <c r="M634" s="166">
        <f>NETWORKDAYS.INTL(DATE(YEAR(H634),MONTH(I634),DAY(H634)),DATE(YEAR(I634),MONTH(I634),DAY(I634)),1,LISTAFERIADOS!$B$2:$B$194)</f>
        <v>-18</v>
      </c>
      <c r="N634" s="170" t="str">
        <f>CONCATENATE(HOUR(Tabela13[[#This Row],[DATA INICIO]]),":",MINUTE(Tabela13[[#This Row],[DATA INICIO]]))</f>
        <v>19:9</v>
      </c>
      <c r="P634"/>
    </row>
    <row r="635" spans="1:16" ht="25.5" hidden="1" customHeight="1" x14ac:dyDescent="0.25">
      <c r="A635" s="6" t="s">
        <v>278</v>
      </c>
      <c r="B635" s="33" t="s">
        <v>452</v>
      </c>
      <c r="C635" s="34" t="s">
        <v>270</v>
      </c>
      <c r="D635" s="66" t="s">
        <v>1268</v>
      </c>
      <c r="E635" s="66" t="str">
        <f>CONCATENATE(Tabela13[[#This Row],[TRAMITE_SETOR]],"_Atualiz")</f>
        <v>SECTI_Atualiz</v>
      </c>
      <c r="F635" s="35" t="s">
        <v>936</v>
      </c>
      <c r="G635" s="35"/>
      <c r="H635" s="36">
        <v>42615.619444444441</v>
      </c>
      <c r="I635" s="36">
        <v>42618.717361111114</v>
      </c>
      <c r="J635" s="1" t="s">
        <v>435</v>
      </c>
      <c r="K635" s="37">
        <f t="shared" si="18"/>
        <v>3.0979166666729725</v>
      </c>
      <c r="L635" s="38">
        <f t="shared" si="19"/>
        <v>3.0979166666729725</v>
      </c>
      <c r="M635" s="166">
        <f>NETWORKDAYS.INTL(DATE(YEAR(H635),MONTH(I635),DAY(H635)),DATE(YEAR(I635),MONTH(I635),DAY(I635)),1,LISTAFERIADOS!$B$2:$B$194)</f>
        <v>2</v>
      </c>
      <c r="N635" s="170" t="str">
        <f>CONCATENATE(HOUR(Tabela13[[#This Row],[DATA INICIO]]),":",MINUTE(Tabela13[[#This Row],[DATA INICIO]]))</f>
        <v>14:52</v>
      </c>
      <c r="P635"/>
    </row>
    <row r="636" spans="1:16" ht="25.5" hidden="1" customHeight="1" x14ac:dyDescent="0.25">
      <c r="A636" s="6" t="s">
        <v>278</v>
      </c>
      <c r="B636" s="33" t="s">
        <v>452</v>
      </c>
      <c r="C636" s="34" t="s">
        <v>270</v>
      </c>
      <c r="D636" s="66" t="s">
        <v>1272</v>
      </c>
      <c r="E636" s="66" t="str">
        <f>CONCATENATE(Tabela13[[#This Row],[TRAMITE_SETOR]],"_Atualiz")</f>
        <v>CGEU_Atualiz</v>
      </c>
      <c r="F636" s="35" t="s">
        <v>940</v>
      </c>
      <c r="G636" s="35"/>
      <c r="H636" s="36">
        <v>42618.717361111114</v>
      </c>
      <c r="I636" s="36">
        <v>42622.679166666669</v>
      </c>
      <c r="J636" s="1" t="s">
        <v>7</v>
      </c>
      <c r="K636" s="37">
        <f t="shared" si="18"/>
        <v>3.9618055555547471</v>
      </c>
      <c r="L636" s="38">
        <f t="shared" si="19"/>
        <v>3.9618055555547471</v>
      </c>
      <c r="M636" s="166">
        <f>NETWORKDAYS.INTL(DATE(YEAR(H636),MONTH(I636),DAY(H636)),DATE(YEAR(I636),MONTH(I636),DAY(I636)),1,LISTAFERIADOS!$B$2:$B$194)</f>
        <v>3</v>
      </c>
      <c r="N636" s="170" t="str">
        <f>CONCATENATE(HOUR(Tabela13[[#This Row],[DATA INICIO]]),":",MINUTE(Tabela13[[#This Row],[DATA INICIO]]))</f>
        <v>17:13</v>
      </c>
      <c r="P636"/>
    </row>
    <row r="637" spans="1:16" ht="25.5" hidden="1" customHeight="1" x14ac:dyDescent="0.25">
      <c r="A637" s="6" t="s">
        <v>278</v>
      </c>
      <c r="B637" s="33" t="s">
        <v>452</v>
      </c>
      <c r="C637" s="34" t="s">
        <v>270</v>
      </c>
      <c r="D637" s="66" t="s">
        <v>1271</v>
      </c>
      <c r="E637" s="66" t="str">
        <f>CONCATENATE(Tabela13[[#This Row],[TRAMITE_SETOR]],"_Atualiz")</f>
        <v>SESOP_Atualiz</v>
      </c>
      <c r="F637" s="35" t="s">
        <v>939</v>
      </c>
      <c r="G637" s="35"/>
      <c r="H637" s="36">
        <v>42618.717361111114</v>
      </c>
      <c r="I637" s="36">
        <v>42626.525694444441</v>
      </c>
      <c r="J637" s="1" t="s">
        <v>7</v>
      </c>
      <c r="K637" s="37">
        <f t="shared" si="18"/>
        <v>7.8083333333270275</v>
      </c>
      <c r="L637" s="38">
        <f t="shared" si="19"/>
        <v>7.8083333333270275</v>
      </c>
      <c r="M637" s="166">
        <f>NETWORKDAYS.INTL(DATE(YEAR(H637),MONTH(I637),DAY(H637)),DATE(YEAR(I637),MONTH(I637),DAY(I637)),1,LISTAFERIADOS!$B$2:$B$194)</f>
        <v>5</v>
      </c>
      <c r="N637" s="170" t="str">
        <f>CONCATENATE(HOUR(Tabela13[[#This Row],[DATA INICIO]]),":",MINUTE(Tabela13[[#This Row],[DATA INICIO]]))</f>
        <v>17:13</v>
      </c>
      <c r="P637"/>
    </row>
    <row r="638" spans="1:16" ht="25.5" hidden="1" customHeight="1" x14ac:dyDescent="0.25">
      <c r="A638" s="6" t="s">
        <v>278</v>
      </c>
      <c r="B638" s="33" t="s">
        <v>452</v>
      </c>
      <c r="C638" s="34" t="s">
        <v>270</v>
      </c>
      <c r="D638" s="66" t="s">
        <v>1268</v>
      </c>
      <c r="E638" s="66" t="str">
        <f>CONCATENATE(Tabela13[[#This Row],[TRAMITE_SETOR]],"_Atualiz")</f>
        <v>SECTI_Atualiz</v>
      </c>
      <c r="F638" s="35" t="s">
        <v>936</v>
      </c>
      <c r="G638" s="35"/>
      <c r="H638" s="36">
        <v>42626.525694444441</v>
      </c>
      <c r="I638" s="36">
        <v>42626.662499999999</v>
      </c>
      <c r="J638" s="1" t="s">
        <v>41</v>
      </c>
      <c r="K638" s="37">
        <f t="shared" si="18"/>
        <v>0.1368055555576575</v>
      </c>
      <c r="L638" s="38">
        <f t="shared" si="19"/>
        <v>0.1368055555576575</v>
      </c>
      <c r="M638" s="166">
        <f>NETWORKDAYS.INTL(DATE(YEAR(H638),MONTH(I638),DAY(H638)),DATE(YEAR(I638),MONTH(I638),DAY(I638)),1,LISTAFERIADOS!$B$2:$B$194)</f>
        <v>1</v>
      </c>
      <c r="N638" s="170" t="str">
        <f>CONCATENATE(HOUR(Tabela13[[#This Row],[DATA INICIO]]),":",MINUTE(Tabela13[[#This Row],[DATA INICIO]]))</f>
        <v>12:37</v>
      </c>
      <c r="P638"/>
    </row>
    <row r="639" spans="1:16" ht="25.5" customHeight="1" x14ac:dyDescent="0.25">
      <c r="A639" s="6" t="s">
        <v>278</v>
      </c>
      <c r="B639" s="33" t="s">
        <v>452</v>
      </c>
      <c r="C639" s="34" t="s">
        <v>270</v>
      </c>
      <c r="D639" s="66" t="s">
        <v>1274</v>
      </c>
      <c r="E639" s="66" t="str">
        <f>CONCATENATE(Tabela13[[#This Row],[TRAMITE_SETOR]],"_Atualiz")</f>
        <v>SOP_Atualiz</v>
      </c>
      <c r="F639" s="35" t="s">
        <v>894</v>
      </c>
      <c r="G639" s="90" t="s">
        <v>1127</v>
      </c>
      <c r="H639" s="36">
        <v>42626.662499999999</v>
      </c>
      <c r="I639" s="36">
        <v>42627.727083333331</v>
      </c>
      <c r="J639" s="1" t="s">
        <v>436</v>
      </c>
      <c r="K639" s="37">
        <f t="shared" si="18"/>
        <v>1.0645833333328483</v>
      </c>
      <c r="L639" s="38">
        <f t="shared" si="19"/>
        <v>1.0645833333328483</v>
      </c>
      <c r="M639" s="166">
        <f>NETWORKDAYS.INTL(DATE(YEAR(H639),MONTH(I639),DAY(H639)),DATE(YEAR(I639),MONTH(I639),DAY(I639)),1,LISTAFERIADOS!$B$2:$B$194)</f>
        <v>2</v>
      </c>
      <c r="N639" s="170" t="str">
        <f>CONCATENATE(HOUR(Tabela13[[#This Row],[DATA INICIO]]),":",MINUTE(Tabela13[[#This Row],[DATA INICIO]]))</f>
        <v>15:54</v>
      </c>
      <c r="P639"/>
    </row>
    <row r="640" spans="1:16" ht="25.5" hidden="1" customHeight="1" x14ac:dyDescent="0.25">
      <c r="A640" s="6" t="s">
        <v>278</v>
      </c>
      <c r="B640" s="33" t="s">
        <v>452</v>
      </c>
      <c r="C640" s="34" t="s">
        <v>270</v>
      </c>
      <c r="D640" s="66" t="s">
        <v>1231</v>
      </c>
      <c r="E640" s="66" t="str">
        <f>CONCATENATE(Tabela13[[#This Row],[TRAMITE_SETOR]],"_Atualiz")</f>
        <v>CLC_Atualiz</v>
      </c>
      <c r="F640" s="35" t="s">
        <v>912</v>
      </c>
      <c r="G640" s="35"/>
      <c r="H640" s="36">
        <v>42627.727083333331</v>
      </c>
      <c r="I640" s="36">
        <v>42636.67083333333</v>
      </c>
      <c r="J640" s="1" t="s">
        <v>437</v>
      </c>
      <c r="K640" s="37">
        <f t="shared" si="18"/>
        <v>8.9437499999985448</v>
      </c>
      <c r="L640" s="38">
        <f t="shared" si="19"/>
        <v>8.9437499999985448</v>
      </c>
      <c r="M640" s="166">
        <f>NETWORKDAYS.INTL(DATE(YEAR(H640),MONTH(I640),DAY(H640)),DATE(YEAR(I640),MONTH(I640),DAY(I640)),1,LISTAFERIADOS!$B$2:$B$194)</f>
        <v>8</v>
      </c>
      <c r="N640" s="170" t="str">
        <f>CONCATENATE(HOUR(Tabela13[[#This Row],[DATA INICIO]]),":",MINUTE(Tabela13[[#This Row],[DATA INICIO]]))</f>
        <v>17:27</v>
      </c>
      <c r="P640"/>
    </row>
    <row r="641" spans="1:16" ht="25.5" hidden="1" customHeight="1" x14ac:dyDescent="0.25">
      <c r="A641" s="6" t="s">
        <v>278</v>
      </c>
      <c r="B641" s="33" t="s">
        <v>452</v>
      </c>
      <c r="C641" s="34" t="s">
        <v>270</v>
      </c>
      <c r="D641" s="66" t="s">
        <v>1232</v>
      </c>
      <c r="E641" s="66" t="str">
        <f>CONCATENATE(Tabela13[[#This Row],[TRAMITE_SETOR]],"_Atualiz")</f>
        <v>SC_Atualiz</v>
      </c>
      <c r="F641" s="35" t="s">
        <v>913</v>
      </c>
      <c r="G641" s="35"/>
      <c r="H641" s="36">
        <v>42636.67083333333</v>
      </c>
      <c r="I641" s="36">
        <v>42642.740972222222</v>
      </c>
      <c r="J641" s="1" t="s">
        <v>438</v>
      </c>
      <c r="K641" s="37">
        <f t="shared" si="18"/>
        <v>6.070138888891961</v>
      </c>
      <c r="L641" s="38">
        <f t="shared" si="19"/>
        <v>6.070138888891961</v>
      </c>
      <c r="M641" s="166">
        <f>NETWORKDAYS.INTL(DATE(YEAR(H641),MONTH(I641),DAY(H641)),DATE(YEAR(I641),MONTH(I641),DAY(I641)),1,LISTAFERIADOS!$B$2:$B$194)</f>
        <v>5</v>
      </c>
      <c r="N641" s="170" t="str">
        <f>CONCATENATE(HOUR(Tabela13[[#This Row],[DATA INICIO]]),":",MINUTE(Tabela13[[#This Row],[DATA INICIO]]))</f>
        <v>16:6</v>
      </c>
      <c r="P641"/>
    </row>
    <row r="642" spans="1:16" ht="25.5" hidden="1" customHeight="1" x14ac:dyDescent="0.25">
      <c r="A642" s="6" t="s">
        <v>278</v>
      </c>
      <c r="B642" s="33" t="s">
        <v>452</v>
      </c>
      <c r="C642" s="34" t="s">
        <v>270</v>
      </c>
      <c r="D642" s="66" t="s">
        <v>1231</v>
      </c>
      <c r="E642" s="66" t="str">
        <f>CONCATENATE(Tabela13[[#This Row],[TRAMITE_SETOR]],"_Atualiz")</f>
        <v>CLC_Atualiz</v>
      </c>
      <c r="F642" s="35" t="s">
        <v>912</v>
      </c>
      <c r="G642" s="35"/>
      <c r="H642" s="36">
        <v>42642.740972222222</v>
      </c>
      <c r="I642" s="36">
        <v>42643.708333333336</v>
      </c>
      <c r="J642" s="1" t="s">
        <v>439</v>
      </c>
      <c r="K642" s="37">
        <f t="shared" si="18"/>
        <v>0.96736111111385981</v>
      </c>
      <c r="L642" s="38">
        <f t="shared" si="19"/>
        <v>0.96736111111385981</v>
      </c>
      <c r="M642" s="166">
        <f>NETWORKDAYS.INTL(DATE(YEAR(H642),MONTH(I642),DAY(H642)),DATE(YEAR(I642),MONTH(I642),DAY(I642)),1,LISTAFERIADOS!$B$2:$B$194)</f>
        <v>2</v>
      </c>
      <c r="N642" s="170" t="str">
        <f>CONCATENATE(HOUR(Tabela13[[#This Row],[DATA INICIO]]),":",MINUTE(Tabela13[[#This Row],[DATA INICIO]]))</f>
        <v>17:47</v>
      </c>
      <c r="P642"/>
    </row>
    <row r="643" spans="1:16" ht="25.5" hidden="1" customHeight="1" x14ac:dyDescent="0.25">
      <c r="A643" s="6" t="s">
        <v>278</v>
      </c>
      <c r="B643" s="33" t="s">
        <v>452</v>
      </c>
      <c r="C643" s="34" t="s">
        <v>270</v>
      </c>
      <c r="D643" s="66" t="s">
        <v>1228</v>
      </c>
      <c r="E643" s="66" t="str">
        <f>CONCATENATE(Tabela13[[#This Row],[TRAMITE_SETOR]],"_Atualiz")</f>
        <v>SPO_Atualiz</v>
      </c>
      <c r="F643" s="35" t="s">
        <v>909</v>
      </c>
      <c r="G643" s="35"/>
      <c r="H643" s="36">
        <v>42643.708333333336</v>
      </c>
      <c r="I643" s="36">
        <v>42643.798611111109</v>
      </c>
      <c r="J643" s="1" t="s">
        <v>440</v>
      </c>
      <c r="K643" s="37">
        <f t="shared" ref="K643:K706" si="20">IF(OR(H643="-",I643="-"),0,I643-H643)</f>
        <v>9.0277777773735579E-2</v>
      </c>
      <c r="L643" s="38">
        <f t="shared" ref="L643:L706" si="21">K643</f>
        <v>9.0277777773735579E-2</v>
      </c>
      <c r="M643" s="166">
        <f>NETWORKDAYS.INTL(DATE(YEAR(H643),MONTH(I643),DAY(H643)),DATE(YEAR(I643),MONTH(I643),DAY(I643)),1,LISTAFERIADOS!$B$2:$B$194)</f>
        <v>1</v>
      </c>
      <c r="N643" s="170" t="str">
        <f>CONCATENATE(HOUR(Tabela13[[#This Row],[DATA INICIO]]),":",MINUTE(Tabela13[[#This Row],[DATA INICIO]]))</f>
        <v>17:0</v>
      </c>
      <c r="P643"/>
    </row>
    <row r="644" spans="1:16" ht="25.5" hidden="1" customHeight="1" x14ac:dyDescent="0.25">
      <c r="A644" s="6" t="s">
        <v>278</v>
      </c>
      <c r="B644" s="33" t="s">
        <v>452</v>
      </c>
      <c r="C644" s="34" t="s">
        <v>270</v>
      </c>
      <c r="D644" s="66" t="s">
        <v>1229</v>
      </c>
      <c r="E644" s="66" t="str">
        <f>CONCATENATE(Tabela13[[#This Row],[TRAMITE_SETOR]],"_Atualiz")</f>
        <v>CO_Atualiz</v>
      </c>
      <c r="F644" s="35" t="s">
        <v>910</v>
      </c>
      <c r="G644" s="35"/>
      <c r="H644" s="36">
        <v>42643.798611111109</v>
      </c>
      <c r="I644" s="36">
        <v>42643.802083333336</v>
      </c>
      <c r="J644" s="1" t="s">
        <v>97</v>
      </c>
      <c r="K644" s="37">
        <f t="shared" si="20"/>
        <v>3.4722222262644209E-3</v>
      </c>
      <c r="L644" s="38">
        <f t="shared" si="21"/>
        <v>3.4722222262644209E-3</v>
      </c>
      <c r="M644" s="166">
        <f>NETWORKDAYS.INTL(DATE(YEAR(H644),MONTH(I644),DAY(H644)),DATE(YEAR(I644),MONTH(I644),DAY(I644)),1,LISTAFERIADOS!$B$2:$B$194)</f>
        <v>1</v>
      </c>
      <c r="N644" s="170" t="str">
        <f>CONCATENATE(HOUR(Tabela13[[#This Row],[DATA INICIO]]),":",MINUTE(Tabela13[[#This Row],[DATA INICIO]]))</f>
        <v>19:10</v>
      </c>
      <c r="P644"/>
    </row>
    <row r="645" spans="1:16" ht="25.5" hidden="1" customHeight="1" x14ac:dyDescent="0.25">
      <c r="A645" s="6" t="s">
        <v>278</v>
      </c>
      <c r="B645" s="33" t="s">
        <v>452</v>
      </c>
      <c r="C645" s="34" t="s">
        <v>270</v>
      </c>
      <c r="D645" s="66" t="s">
        <v>1230</v>
      </c>
      <c r="E645" s="66" t="str">
        <f>CONCATENATE(Tabela13[[#This Row],[TRAMITE_SETOR]],"_Atualiz")</f>
        <v>SECOFC_Atualiz</v>
      </c>
      <c r="F645" s="35" t="s">
        <v>911</v>
      </c>
      <c r="G645" s="35"/>
      <c r="H645" s="36">
        <v>42643.802083333336</v>
      </c>
      <c r="I645" s="36">
        <v>42644.70208333333</v>
      </c>
      <c r="J645" s="1" t="s">
        <v>441</v>
      </c>
      <c r="K645" s="37">
        <f t="shared" si="20"/>
        <v>0.89999999999417923</v>
      </c>
      <c r="L645" s="38">
        <f t="shared" si="21"/>
        <v>0.89999999999417923</v>
      </c>
      <c r="M645" s="166">
        <f>NETWORKDAYS.INTL(DATE(YEAR(H645),MONTH(I645),DAY(H645)),DATE(YEAR(I645),MONTH(I645),DAY(I645)),1,LISTAFERIADOS!$B$2:$B$194)</f>
        <v>-19</v>
      </c>
      <c r="N645" s="170" t="str">
        <f>CONCATENATE(HOUR(Tabela13[[#This Row],[DATA INICIO]]),":",MINUTE(Tabela13[[#This Row],[DATA INICIO]]))</f>
        <v>19:15</v>
      </c>
      <c r="P645"/>
    </row>
    <row r="646" spans="1:16" ht="25.5" hidden="1" customHeight="1" x14ac:dyDescent="0.25">
      <c r="A646" s="6" t="s">
        <v>278</v>
      </c>
      <c r="B646" s="33" t="s">
        <v>452</v>
      </c>
      <c r="C646" s="34" t="s">
        <v>270</v>
      </c>
      <c r="D646" s="66" t="s">
        <v>1231</v>
      </c>
      <c r="E646" s="66" t="str">
        <f>CONCATENATE(Tabela13[[#This Row],[TRAMITE_SETOR]],"_Atualiz")</f>
        <v>CLC_Atualiz</v>
      </c>
      <c r="F646" s="35" t="s">
        <v>912</v>
      </c>
      <c r="G646" s="35"/>
      <c r="H646" s="36">
        <v>42644.70208333333</v>
      </c>
      <c r="I646" s="36">
        <v>42645.642361111109</v>
      </c>
      <c r="J646" s="1" t="s">
        <v>21</v>
      </c>
      <c r="K646" s="37">
        <f t="shared" si="20"/>
        <v>0.94027777777955635</v>
      </c>
      <c r="L646" s="38">
        <f t="shared" si="21"/>
        <v>0.94027777777955635</v>
      </c>
      <c r="M646" s="166">
        <f>NETWORKDAYS.INTL(DATE(YEAR(H646),MONTH(I646),DAY(H646)),DATE(YEAR(I646),MONTH(I646),DAY(I646)),1,LISTAFERIADOS!$B$2:$B$194)</f>
        <v>0</v>
      </c>
      <c r="N646" s="170" t="str">
        <f>CONCATENATE(HOUR(Tabela13[[#This Row],[DATA INICIO]]),":",MINUTE(Tabela13[[#This Row],[DATA INICIO]]))</f>
        <v>16:51</v>
      </c>
      <c r="P646"/>
    </row>
    <row r="647" spans="1:16" ht="25.5" hidden="1" customHeight="1" x14ac:dyDescent="0.25">
      <c r="A647" s="6" t="s">
        <v>278</v>
      </c>
      <c r="B647" s="33" t="s">
        <v>452</v>
      </c>
      <c r="C647" s="34" t="s">
        <v>270</v>
      </c>
      <c r="D647" s="66" t="s">
        <v>1232</v>
      </c>
      <c r="E647" s="66" t="str">
        <f>CONCATENATE(Tabela13[[#This Row],[TRAMITE_SETOR]],"_Atualiz")</f>
        <v>SC_Atualiz</v>
      </c>
      <c r="F647" s="35" t="s">
        <v>913</v>
      </c>
      <c r="G647" s="35"/>
      <c r="H647" s="36">
        <v>42645.642361111109</v>
      </c>
      <c r="I647" s="36">
        <v>42646.638194444444</v>
      </c>
      <c r="J647" s="1" t="s">
        <v>166</v>
      </c>
      <c r="K647" s="37">
        <f t="shared" si="20"/>
        <v>0.99583333333430346</v>
      </c>
      <c r="L647" s="38">
        <f t="shared" si="21"/>
        <v>0.99583333333430346</v>
      </c>
      <c r="M647" s="166">
        <f>NETWORKDAYS.INTL(DATE(YEAR(H647),MONTH(I647),DAY(H647)),DATE(YEAR(I647),MONTH(I647),DAY(I647)),1,LISTAFERIADOS!$B$2:$B$194)</f>
        <v>1</v>
      </c>
      <c r="N647" s="170" t="str">
        <f>CONCATENATE(HOUR(Tabela13[[#This Row],[DATA INICIO]]),":",MINUTE(Tabela13[[#This Row],[DATA INICIO]]))</f>
        <v>15:25</v>
      </c>
      <c r="P647"/>
    </row>
    <row r="648" spans="1:16" ht="25.5" hidden="1" customHeight="1" x14ac:dyDescent="0.25">
      <c r="A648" s="6" t="s">
        <v>278</v>
      </c>
      <c r="B648" s="33" t="s">
        <v>452</v>
      </c>
      <c r="C648" s="34" t="s">
        <v>270</v>
      </c>
      <c r="D648" s="66" t="s">
        <v>1231</v>
      </c>
      <c r="E648" s="66" t="str">
        <f>CONCATENATE(Tabela13[[#This Row],[TRAMITE_SETOR]],"_Atualiz")</f>
        <v>CLC_Atualiz</v>
      </c>
      <c r="F648" s="35" t="s">
        <v>912</v>
      </c>
      <c r="G648" s="35"/>
      <c r="H648" s="36">
        <v>42646.638194444444</v>
      </c>
      <c r="I648" s="36">
        <v>42647.659722222219</v>
      </c>
      <c r="J648" s="1" t="s">
        <v>442</v>
      </c>
      <c r="K648" s="37">
        <f t="shared" si="20"/>
        <v>1.0215277777751908</v>
      </c>
      <c r="L648" s="38">
        <f t="shared" si="21"/>
        <v>1.0215277777751908</v>
      </c>
      <c r="M648" s="166">
        <f>NETWORKDAYS.INTL(DATE(YEAR(H648),MONTH(I648),DAY(H648)),DATE(YEAR(I648),MONTH(I648),DAY(I648)),1,LISTAFERIADOS!$B$2:$B$194)</f>
        <v>2</v>
      </c>
      <c r="N648" s="170" t="str">
        <f>CONCATENATE(HOUR(Tabela13[[#This Row],[DATA INICIO]]),":",MINUTE(Tabela13[[#This Row],[DATA INICIO]]))</f>
        <v>15:19</v>
      </c>
      <c r="P648"/>
    </row>
    <row r="649" spans="1:16" ht="25.5" hidden="1" customHeight="1" x14ac:dyDescent="0.25">
      <c r="A649" s="6" t="s">
        <v>278</v>
      </c>
      <c r="B649" s="33" t="s">
        <v>452</v>
      </c>
      <c r="C649" s="34" t="s">
        <v>270</v>
      </c>
      <c r="D649" s="66" t="s">
        <v>1244</v>
      </c>
      <c r="E649" s="66" t="str">
        <f>CONCATENATE(Tabela13[[#This Row],[TRAMITE_SETOR]],"_Atualiz")</f>
        <v>SECGA_Atualiz</v>
      </c>
      <c r="F649" s="35" t="s">
        <v>854</v>
      </c>
      <c r="G649" s="35"/>
      <c r="H649" s="36">
        <v>42647.659722222219</v>
      </c>
      <c r="I649" s="36">
        <v>42649.779861111114</v>
      </c>
      <c r="J649" s="1" t="s">
        <v>443</v>
      </c>
      <c r="K649" s="37">
        <f t="shared" si="20"/>
        <v>2.1201388888948713</v>
      </c>
      <c r="L649" s="38">
        <f t="shared" si="21"/>
        <v>2.1201388888948713</v>
      </c>
      <c r="M649" s="166">
        <f>NETWORKDAYS.INTL(DATE(YEAR(H649),MONTH(I649),DAY(H649)),DATE(YEAR(I649),MONTH(I649),DAY(I649)),1,LISTAFERIADOS!$B$2:$B$194)</f>
        <v>3</v>
      </c>
      <c r="N649" s="170" t="str">
        <f>CONCATENATE(HOUR(Tabela13[[#This Row],[DATA INICIO]]),":",MINUTE(Tabela13[[#This Row],[DATA INICIO]]))</f>
        <v>15:50</v>
      </c>
      <c r="P649"/>
    </row>
    <row r="650" spans="1:16" ht="25.5" hidden="1" customHeight="1" x14ac:dyDescent="0.25">
      <c r="A650" s="6" t="s">
        <v>278</v>
      </c>
      <c r="B650" s="33" t="s">
        <v>452</v>
      </c>
      <c r="C650" s="34" t="s">
        <v>270</v>
      </c>
      <c r="D650" s="66" t="s">
        <v>1231</v>
      </c>
      <c r="E650" s="66" t="str">
        <f>CONCATENATE(Tabela13[[#This Row],[TRAMITE_SETOR]],"_Atualiz")</f>
        <v>CLC_Atualiz</v>
      </c>
      <c r="F650" s="35" t="s">
        <v>912</v>
      </c>
      <c r="G650" s="35"/>
      <c r="H650" s="36">
        <v>42649.779861111114</v>
      </c>
      <c r="I650" s="36">
        <v>42650.675000000003</v>
      </c>
      <c r="J650" s="1" t="s">
        <v>444</v>
      </c>
      <c r="K650" s="37">
        <f t="shared" si="20"/>
        <v>0.89513888888905058</v>
      </c>
      <c r="L650" s="38">
        <f t="shared" si="21"/>
        <v>0.89513888888905058</v>
      </c>
      <c r="M650" s="166">
        <f>NETWORKDAYS.INTL(DATE(YEAR(H650),MONTH(I650),DAY(H650)),DATE(YEAR(I650),MONTH(I650),DAY(I650)),1,LISTAFERIADOS!$B$2:$B$194)</f>
        <v>2</v>
      </c>
      <c r="N650" s="170" t="str">
        <f>CONCATENATE(HOUR(Tabela13[[#This Row],[DATA INICIO]]),":",MINUTE(Tabela13[[#This Row],[DATA INICIO]]))</f>
        <v>18:43</v>
      </c>
      <c r="P650"/>
    </row>
    <row r="651" spans="1:16" ht="25.5" hidden="1" customHeight="1" x14ac:dyDescent="0.25">
      <c r="A651" s="6" t="s">
        <v>278</v>
      </c>
      <c r="B651" s="33" t="s">
        <v>452</v>
      </c>
      <c r="C651" s="34" t="s">
        <v>270</v>
      </c>
      <c r="D651" s="66" t="s">
        <v>1252</v>
      </c>
      <c r="E651" s="66" t="str">
        <f>CONCATENATE(Tabela13[[#This Row],[TRAMITE_SETOR]],"_Atualiz")</f>
        <v>SLIC_Atualiz</v>
      </c>
      <c r="F651" s="35" t="s">
        <v>928</v>
      </c>
      <c r="G651" s="35"/>
      <c r="H651" s="36">
        <v>42650.675000000003</v>
      </c>
      <c r="I651" s="36">
        <v>42656.705555555556</v>
      </c>
      <c r="J651" s="1" t="s">
        <v>445</v>
      </c>
      <c r="K651" s="37">
        <f t="shared" si="20"/>
        <v>6.0305555555532919</v>
      </c>
      <c r="L651" s="38">
        <f t="shared" si="21"/>
        <v>6.0305555555532919</v>
      </c>
      <c r="M651" s="166">
        <f>NETWORKDAYS.INTL(DATE(YEAR(H651),MONTH(I651),DAY(H651)),DATE(YEAR(I651),MONTH(I651),DAY(I651)),1,LISTAFERIADOS!$B$2:$B$194)</f>
        <v>4</v>
      </c>
      <c r="N651" s="170" t="str">
        <f>CONCATENATE(HOUR(Tabela13[[#This Row],[DATA INICIO]]),":",MINUTE(Tabela13[[#This Row],[DATA INICIO]]))</f>
        <v>16:12</v>
      </c>
      <c r="P651"/>
    </row>
    <row r="652" spans="1:16" ht="25.5" hidden="1" customHeight="1" x14ac:dyDescent="0.25">
      <c r="A652" s="6" t="s">
        <v>278</v>
      </c>
      <c r="B652" s="33" t="s">
        <v>452</v>
      </c>
      <c r="C652" s="34" t="s">
        <v>270</v>
      </c>
      <c r="D652" s="66" t="s">
        <v>1231</v>
      </c>
      <c r="E652" s="66" t="str">
        <f>CONCATENATE(Tabela13[[#This Row],[TRAMITE_SETOR]],"_Atualiz")</f>
        <v>CLC_Atualiz</v>
      </c>
      <c r="F652" s="35" t="s">
        <v>912</v>
      </c>
      <c r="G652" s="35"/>
      <c r="H652" s="36">
        <v>42656.705555555556</v>
      </c>
      <c r="I652" s="36">
        <v>42656.768750000003</v>
      </c>
      <c r="J652" s="1" t="s">
        <v>446</v>
      </c>
      <c r="K652" s="37">
        <f t="shared" si="20"/>
        <v>6.3194444446708076E-2</v>
      </c>
      <c r="L652" s="38">
        <f t="shared" si="21"/>
        <v>6.3194444446708076E-2</v>
      </c>
      <c r="M652" s="166">
        <f>NETWORKDAYS.INTL(DATE(YEAR(H652),MONTH(I652),DAY(H652)),DATE(YEAR(I652),MONTH(I652),DAY(I652)),1,LISTAFERIADOS!$B$2:$B$194)</f>
        <v>1</v>
      </c>
      <c r="N652" s="170" t="str">
        <f>CONCATENATE(HOUR(Tabela13[[#This Row],[DATA INICIO]]),":",MINUTE(Tabela13[[#This Row],[DATA INICIO]]))</f>
        <v>16:56</v>
      </c>
      <c r="P652"/>
    </row>
    <row r="653" spans="1:16" ht="25.5" hidden="1" customHeight="1" x14ac:dyDescent="0.25">
      <c r="A653" s="6" t="s">
        <v>278</v>
      </c>
      <c r="B653" s="33" t="s">
        <v>452</v>
      </c>
      <c r="C653" s="34" t="s">
        <v>270</v>
      </c>
      <c r="D653" s="66" t="s">
        <v>1244</v>
      </c>
      <c r="E653" s="66" t="str">
        <f>CONCATENATE(Tabela13[[#This Row],[TRAMITE_SETOR]],"_Atualiz")</f>
        <v>SECGA_Atualiz</v>
      </c>
      <c r="F653" s="35" t="s">
        <v>854</v>
      </c>
      <c r="G653" s="35"/>
      <c r="H653" s="36">
        <v>42656.768750000003</v>
      </c>
      <c r="I653" s="36">
        <v>42656.776388888888</v>
      </c>
      <c r="J653" s="1" t="s">
        <v>447</v>
      </c>
      <c r="K653" s="37">
        <f t="shared" si="20"/>
        <v>7.6388888846850023E-3</v>
      </c>
      <c r="L653" s="38">
        <f t="shared" si="21"/>
        <v>7.6388888846850023E-3</v>
      </c>
      <c r="M653" s="166">
        <f>NETWORKDAYS.INTL(DATE(YEAR(H653),MONTH(I653),DAY(H653)),DATE(YEAR(I653),MONTH(I653),DAY(I653)),1,LISTAFERIADOS!$B$2:$B$194)</f>
        <v>1</v>
      </c>
      <c r="N653" s="170" t="str">
        <f>CONCATENATE(HOUR(Tabela13[[#This Row],[DATA INICIO]]),":",MINUTE(Tabela13[[#This Row],[DATA INICIO]]))</f>
        <v>18:27</v>
      </c>
      <c r="P653"/>
    </row>
    <row r="654" spans="1:16" ht="25.5" hidden="1" customHeight="1" x14ac:dyDescent="0.25">
      <c r="A654" s="6" t="s">
        <v>278</v>
      </c>
      <c r="B654" s="33" t="s">
        <v>452</v>
      </c>
      <c r="C654" s="34" t="s">
        <v>270</v>
      </c>
      <c r="D654" s="66" t="s">
        <v>1234</v>
      </c>
      <c r="E654" s="66" t="str">
        <f>CONCATENATE(Tabela13[[#This Row],[TRAMITE_SETOR]],"_Atualiz")</f>
        <v>CPL_Atualiz</v>
      </c>
      <c r="F654" s="35" t="s">
        <v>915</v>
      </c>
      <c r="G654" s="35"/>
      <c r="H654" s="36">
        <v>42656.776388888888</v>
      </c>
      <c r="I654" s="36">
        <v>42656.801388888889</v>
      </c>
      <c r="J654" s="1" t="s">
        <v>448</v>
      </c>
      <c r="K654" s="37">
        <f t="shared" si="20"/>
        <v>2.5000000001455192E-2</v>
      </c>
      <c r="L654" s="38">
        <f t="shared" si="21"/>
        <v>2.5000000001455192E-2</v>
      </c>
      <c r="M654" s="166">
        <f>NETWORKDAYS.INTL(DATE(YEAR(H654),MONTH(I654),DAY(H654)),DATE(YEAR(I654),MONTH(I654),DAY(I654)),1,LISTAFERIADOS!$B$2:$B$194)</f>
        <v>1</v>
      </c>
      <c r="N654" s="170" t="str">
        <f>CONCATENATE(HOUR(Tabela13[[#This Row],[DATA INICIO]]),":",MINUTE(Tabela13[[#This Row],[DATA INICIO]]))</f>
        <v>18:38</v>
      </c>
      <c r="P654"/>
    </row>
    <row r="655" spans="1:16" ht="25.5" hidden="1" customHeight="1" x14ac:dyDescent="0.25">
      <c r="A655" s="6" t="s">
        <v>278</v>
      </c>
      <c r="B655" s="33" t="s">
        <v>452</v>
      </c>
      <c r="C655" s="34" t="s">
        <v>270</v>
      </c>
      <c r="D655" s="66" t="s">
        <v>1235</v>
      </c>
      <c r="E655" s="66" t="str">
        <f>CONCATENATE(Tabela13[[#This Row],[TRAMITE_SETOR]],"_Atualiz")</f>
        <v>ASSDG_Atualiz</v>
      </c>
      <c r="F655" s="35" t="s">
        <v>916</v>
      </c>
      <c r="G655" s="35"/>
      <c r="H655" s="36">
        <v>42656.801388888889</v>
      </c>
      <c r="I655" s="36">
        <v>42659.490972222222</v>
      </c>
      <c r="J655" s="1" t="s">
        <v>213</v>
      </c>
      <c r="K655" s="37">
        <f t="shared" si="20"/>
        <v>2.6895833333328483</v>
      </c>
      <c r="L655" s="38">
        <f t="shared" si="21"/>
        <v>2.6895833333328483</v>
      </c>
      <c r="M655" s="166">
        <f>NETWORKDAYS.INTL(DATE(YEAR(H655),MONTH(I655),DAY(H655)),DATE(YEAR(I655),MONTH(I655),DAY(I655)),1,LISTAFERIADOS!$B$2:$B$194)</f>
        <v>2</v>
      </c>
      <c r="N655" s="170" t="str">
        <f>CONCATENATE(HOUR(Tabela13[[#This Row],[DATA INICIO]]),":",MINUTE(Tabela13[[#This Row],[DATA INICIO]]))</f>
        <v>19:14</v>
      </c>
      <c r="P655"/>
    </row>
    <row r="656" spans="1:16" ht="25.5" hidden="1" customHeight="1" x14ac:dyDescent="0.25">
      <c r="A656" s="6" t="s">
        <v>278</v>
      </c>
      <c r="B656" s="33" t="s">
        <v>452</v>
      </c>
      <c r="C656" s="34" t="s">
        <v>270</v>
      </c>
      <c r="D656" s="66" t="s">
        <v>1224</v>
      </c>
      <c r="E656" s="66" t="str">
        <f>CONCATENATE(Tabela13[[#This Row],[TRAMITE_SETOR]],"_Atualiz")</f>
        <v>DG_Atualiz</v>
      </c>
      <c r="F656" s="35" t="s">
        <v>906</v>
      </c>
      <c r="G656" s="35"/>
      <c r="H656" s="36">
        <v>42659.490972222222</v>
      </c>
      <c r="I656" s="36">
        <v>42660.520138888889</v>
      </c>
      <c r="J656" s="1" t="s">
        <v>56</v>
      </c>
      <c r="K656" s="37">
        <f t="shared" si="20"/>
        <v>1.0291666666671517</v>
      </c>
      <c r="L656" s="38">
        <f t="shared" si="21"/>
        <v>1.0291666666671517</v>
      </c>
      <c r="M656" s="166">
        <f>NETWORKDAYS.INTL(DATE(YEAR(H656),MONTH(I656),DAY(H656)),DATE(YEAR(I656),MONTH(I656),DAY(I656)),1,LISTAFERIADOS!$B$2:$B$194)</f>
        <v>1</v>
      </c>
      <c r="N656" s="170" t="str">
        <f>CONCATENATE(HOUR(Tabela13[[#This Row],[DATA INICIO]]),":",MINUTE(Tabela13[[#This Row],[DATA INICIO]]))</f>
        <v>11:47</v>
      </c>
      <c r="P656"/>
    </row>
    <row r="657" spans="1:16" ht="25.5" hidden="1" customHeight="1" x14ac:dyDescent="0.25">
      <c r="A657" s="6" t="s">
        <v>278</v>
      </c>
      <c r="B657" s="33" t="s">
        <v>452</v>
      </c>
      <c r="C657" s="34" t="s">
        <v>270</v>
      </c>
      <c r="D657" s="66" t="s">
        <v>1252</v>
      </c>
      <c r="E657" s="66" t="str">
        <f>CONCATENATE(Tabela13[[#This Row],[TRAMITE_SETOR]],"_Atualiz")</f>
        <v>SLIC_Atualiz</v>
      </c>
      <c r="F657" s="35" t="s">
        <v>928</v>
      </c>
      <c r="G657" s="35"/>
      <c r="H657" s="36">
        <v>42660.520138888889</v>
      </c>
      <c r="I657" s="36">
        <v>42661.536111111112</v>
      </c>
      <c r="J657" s="1" t="s">
        <v>449</v>
      </c>
      <c r="K657" s="37">
        <f t="shared" si="20"/>
        <v>1.015972222223354</v>
      </c>
      <c r="L657" s="38">
        <f t="shared" si="21"/>
        <v>1.015972222223354</v>
      </c>
      <c r="M657" s="166">
        <f>NETWORKDAYS.INTL(DATE(YEAR(H657),MONTH(I657),DAY(H657)),DATE(YEAR(I657),MONTH(I657),DAY(I657)),1,LISTAFERIADOS!$B$2:$B$194)</f>
        <v>2</v>
      </c>
      <c r="N657" s="170" t="str">
        <f>CONCATENATE(HOUR(Tabela13[[#This Row],[DATA INICIO]]),":",MINUTE(Tabela13[[#This Row],[DATA INICIO]]))</f>
        <v>12:29</v>
      </c>
      <c r="P657"/>
    </row>
    <row r="658" spans="1:16" ht="25.5" hidden="1" customHeight="1" x14ac:dyDescent="0.25">
      <c r="A658" s="6" t="s">
        <v>278</v>
      </c>
      <c r="B658" s="33" t="s">
        <v>452</v>
      </c>
      <c r="C658" s="34" t="s">
        <v>270</v>
      </c>
      <c r="D658" s="66" t="s">
        <v>1234</v>
      </c>
      <c r="E658" s="66" t="str">
        <f>CONCATENATE(Tabela13[[#This Row],[TRAMITE_SETOR]],"_Atualiz")</f>
        <v>CPL_Atualiz</v>
      </c>
      <c r="F658" s="35" t="s">
        <v>915</v>
      </c>
      <c r="G658" s="35"/>
      <c r="H658" s="36">
        <v>42661.536111111112</v>
      </c>
      <c r="I658" s="36">
        <v>42661.588888888888</v>
      </c>
      <c r="J658" s="1" t="s">
        <v>450</v>
      </c>
      <c r="K658" s="37">
        <f t="shared" si="20"/>
        <v>5.2777777775190771E-2</v>
      </c>
      <c r="L658" s="38">
        <f t="shared" si="21"/>
        <v>5.2777777775190771E-2</v>
      </c>
      <c r="M658" s="166">
        <f>NETWORKDAYS.INTL(DATE(YEAR(H658),MONTH(I658),DAY(H658)),DATE(YEAR(I658),MONTH(I658),DAY(I658)),1,LISTAFERIADOS!$B$2:$B$194)</f>
        <v>1</v>
      </c>
      <c r="N658" s="170" t="str">
        <f>CONCATENATE(HOUR(Tabela13[[#This Row],[DATA INICIO]]),":",MINUTE(Tabela13[[#This Row],[DATA INICIO]]))</f>
        <v>12:52</v>
      </c>
      <c r="P658"/>
    </row>
    <row r="659" spans="1:16" ht="25.5" hidden="1" customHeight="1" x14ac:dyDescent="0.25">
      <c r="A659" s="6" t="s">
        <v>278</v>
      </c>
      <c r="B659" s="33" t="s">
        <v>452</v>
      </c>
      <c r="C659" s="34" t="s">
        <v>270</v>
      </c>
      <c r="D659" s="66" t="s">
        <v>1252</v>
      </c>
      <c r="E659" s="66" t="str">
        <f>CONCATENATE(Tabela13[[#This Row],[TRAMITE_SETOR]],"_Atualiz")</f>
        <v>SLIC_Atualiz</v>
      </c>
      <c r="F659" s="35" t="s">
        <v>928</v>
      </c>
      <c r="G659" s="35"/>
      <c r="H659" s="36">
        <v>42661.588888888888</v>
      </c>
      <c r="I659" s="36">
        <v>42661.626388888886</v>
      </c>
      <c r="J659" s="1" t="s">
        <v>202</v>
      </c>
      <c r="K659" s="37">
        <f t="shared" si="20"/>
        <v>3.7499999998544808E-2</v>
      </c>
      <c r="L659" s="38">
        <f t="shared" si="21"/>
        <v>3.7499999998544808E-2</v>
      </c>
      <c r="M659" s="166">
        <f>NETWORKDAYS.INTL(DATE(YEAR(H659),MONTH(I659),DAY(H659)),DATE(YEAR(I659),MONTH(I659),DAY(I659)),1,LISTAFERIADOS!$B$2:$B$194)</f>
        <v>1</v>
      </c>
      <c r="N659" s="170" t="str">
        <f>CONCATENATE(HOUR(Tabela13[[#This Row],[DATA INICIO]]),":",MINUTE(Tabela13[[#This Row],[DATA INICIO]]))</f>
        <v>14:8</v>
      </c>
      <c r="P659"/>
    </row>
    <row r="660" spans="1:16" ht="25.5" hidden="1" customHeight="1" x14ac:dyDescent="0.25">
      <c r="A660" s="6" t="s">
        <v>278</v>
      </c>
      <c r="B660" s="33" t="s">
        <v>452</v>
      </c>
      <c r="C660" s="34" t="s">
        <v>270</v>
      </c>
      <c r="D660" s="66" t="s">
        <v>1234</v>
      </c>
      <c r="E660" s="66" t="str">
        <f>CONCATENATE(Tabela13[[#This Row],[TRAMITE_SETOR]],"_Atualiz")</f>
        <v>CPL_Atualiz</v>
      </c>
      <c r="F660" s="35" t="s">
        <v>915</v>
      </c>
      <c r="G660" s="35"/>
      <c r="H660" s="36">
        <v>42661.626388888886</v>
      </c>
      <c r="I660" s="36">
        <v>42661.640277777777</v>
      </c>
      <c r="J660" s="1" t="s">
        <v>291</v>
      </c>
      <c r="K660" s="37">
        <f t="shared" si="20"/>
        <v>1.3888888890505768E-2</v>
      </c>
      <c r="L660" s="38">
        <f t="shared" si="21"/>
        <v>1.3888888890505768E-2</v>
      </c>
      <c r="M660" s="166">
        <f>NETWORKDAYS.INTL(DATE(YEAR(H660),MONTH(I660),DAY(H660)),DATE(YEAR(I660),MONTH(I660),DAY(I660)),1,LISTAFERIADOS!$B$2:$B$194)</f>
        <v>1</v>
      </c>
      <c r="N660" s="170" t="str">
        <f>CONCATENATE(HOUR(Tabela13[[#This Row],[DATA INICIO]]),":",MINUTE(Tabela13[[#This Row],[DATA INICIO]]))</f>
        <v>15:2</v>
      </c>
      <c r="P660"/>
    </row>
    <row r="661" spans="1:16" ht="25.5" hidden="1" customHeight="1" x14ac:dyDescent="0.25">
      <c r="A661" s="6" t="s">
        <v>278</v>
      </c>
      <c r="B661" s="33" t="s">
        <v>452</v>
      </c>
      <c r="C661" s="34" t="s">
        <v>270</v>
      </c>
      <c r="D661" s="66" t="s">
        <v>1252</v>
      </c>
      <c r="E661" s="66" t="str">
        <f>CONCATENATE(Tabela13[[#This Row],[TRAMITE_SETOR]],"_Atualiz")</f>
        <v>SLIC_Atualiz</v>
      </c>
      <c r="F661" s="35" t="s">
        <v>928</v>
      </c>
      <c r="G661" s="35"/>
      <c r="H661" s="36">
        <v>42661.640277777777</v>
      </c>
      <c r="I661" s="36">
        <v>42662.664583333331</v>
      </c>
      <c r="J661" s="1" t="s">
        <v>180</v>
      </c>
      <c r="K661" s="37">
        <f t="shared" si="20"/>
        <v>1.0243055555547471</v>
      </c>
      <c r="L661" s="38">
        <f t="shared" si="21"/>
        <v>1.0243055555547471</v>
      </c>
      <c r="M661" s="166">
        <f>NETWORKDAYS.INTL(DATE(YEAR(H661),MONTH(I661),DAY(H661)),DATE(YEAR(I661),MONTH(I661),DAY(I661)),1,LISTAFERIADOS!$B$2:$B$194)</f>
        <v>2</v>
      </c>
      <c r="N661" s="170" t="str">
        <f>CONCATENATE(HOUR(Tabela13[[#This Row],[DATA INICIO]]),":",MINUTE(Tabela13[[#This Row],[DATA INICIO]]))</f>
        <v>15:22</v>
      </c>
      <c r="P661"/>
    </row>
    <row r="662" spans="1:16" ht="25.5" hidden="1" customHeight="1" x14ac:dyDescent="0.25">
      <c r="A662" s="6" t="s">
        <v>278</v>
      </c>
      <c r="B662" s="33" t="s">
        <v>452</v>
      </c>
      <c r="C662" s="34" t="s">
        <v>270</v>
      </c>
      <c r="D662" s="66" t="s">
        <v>1234</v>
      </c>
      <c r="E662" s="66" t="str">
        <f>CONCATENATE(Tabela13[[#This Row],[TRAMITE_SETOR]],"_Atualiz")</f>
        <v>CPL_Atualiz</v>
      </c>
      <c r="F662" s="35" t="s">
        <v>915</v>
      </c>
      <c r="G662" s="35"/>
      <c r="H662" s="36">
        <v>42662.664583333331</v>
      </c>
      <c r="I662" s="36">
        <v>42678.615277777775</v>
      </c>
      <c r="J662" s="1" t="s">
        <v>451</v>
      </c>
      <c r="K662" s="37">
        <f t="shared" si="20"/>
        <v>15.950694444443798</v>
      </c>
      <c r="L662" s="38">
        <f t="shared" si="21"/>
        <v>15.950694444443798</v>
      </c>
      <c r="M662" s="166">
        <f>NETWORKDAYS.INTL(DATE(YEAR(H662),MONTH(I662),DAY(H662)),DATE(YEAR(I662),MONTH(I662),DAY(I662)),1,LISTAFERIADOS!$B$2:$B$194)</f>
        <v>-9</v>
      </c>
      <c r="N662" s="170" t="str">
        <f>CONCATENATE(HOUR(Tabela13[[#This Row],[DATA INICIO]]),":",MINUTE(Tabela13[[#This Row],[DATA INICIO]]))</f>
        <v>15:57</v>
      </c>
      <c r="P662"/>
    </row>
    <row r="663" spans="1:16" ht="25.5" hidden="1" customHeight="1" x14ac:dyDescent="0.25">
      <c r="A663" s="6" t="s">
        <v>278</v>
      </c>
      <c r="B663" s="33" t="s">
        <v>452</v>
      </c>
      <c r="C663" s="34" t="s">
        <v>270</v>
      </c>
      <c r="D663" s="66" t="s">
        <v>1235</v>
      </c>
      <c r="E663" s="66" t="str">
        <f>CONCATENATE(Tabela13[[#This Row],[TRAMITE_SETOR]],"_Atualiz")</f>
        <v>ASSDG_Atualiz</v>
      </c>
      <c r="F663" s="35" t="s">
        <v>916</v>
      </c>
      <c r="G663" s="35"/>
      <c r="H663" s="36">
        <v>42678.615277777775</v>
      </c>
      <c r="I663" s="36">
        <v>42678.745833333334</v>
      </c>
      <c r="J663" s="1" t="s">
        <v>355</v>
      </c>
      <c r="K663" s="37">
        <f t="shared" si="20"/>
        <v>0.13055555555911269</v>
      </c>
      <c r="L663" s="38">
        <f t="shared" si="21"/>
        <v>0.13055555555911269</v>
      </c>
      <c r="M663" s="166">
        <f>NETWORKDAYS.INTL(DATE(YEAR(H663),MONTH(I663),DAY(H663)),DATE(YEAR(I663),MONTH(I663),DAY(I663)),1,LISTAFERIADOS!$B$2:$B$194)</f>
        <v>1</v>
      </c>
      <c r="N663" s="170" t="str">
        <f>CONCATENATE(HOUR(Tabela13[[#This Row],[DATA INICIO]]),":",MINUTE(Tabela13[[#This Row],[DATA INICIO]]))</f>
        <v>14:46</v>
      </c>
      <c r="P663"/>
    </row>
    <row r="664" spans="1:16" ht="25.5" customHeight="1" x14ac:dyDescent="0.25">
      <c r="A664" s="6" t="s">
        <v>278</v>
      </c>
      <c r="B664" s="33" t="s">
        <v>466</v>
      </c>
      <c r="C664" s="34" t="s">
        <v>8</v>
      </c>
      <c r="D664" s="66" t="s">
        <v>1267</v>
      </c>
      <c r="E664" s="66" t="str">
        <f>CONCATENATE(Tabela13[[#This Row],[TRAMITE_SETOR]],"_Atualiz")</f>
        <v>SMIC_Atualiz</v>
      </c>
      <c r="F664" s="35" t="s">
        <v>892</v>
      </c>
      <c r="G664" s="90" t="s">
        <v>1127</v>
      </c>
      <c r="H664" s="36">
        <v>42135.773611111108</v>
      </c>
      <c r="I664" s="36">
        <v>42136.773611111108</v>
      </c>
      <c r="J664" s="1" t="s">
        <v>7</v>
      </c>
      <c r="K664" s="37">
        <f t="shared" si="20"/>
        <v>1</v>
      </c>
      <c r="L664" s="38">
        <f t="shared" si="21"/>
        <v>1</v>
      </c>
      <c r="M664" s="166">
        <f>NETWORKDAYS.INTL(DATE(YEAR(H664),MONTH(I664),DAY(H664)),DATE(YEAR(I664),MONTH(I664),DAY(I664)),1,LISTAFERIADOS!$B$2:$B$194)</f>
        <v>2</v>
      </c>
      <c r="N664" s="170" t="str">
        <f>CONCATENATE(HOUR(Tabela13[[#This Row],[DATA INICIO]]),":",MINUTE(Tabela13[[#This Row],[DATA INICIO]]))</f>
        <v>18:34</v>
      </c>
      <c r="P664"/>
    </row>
    <row r="665" spans="1:16" ht="25.5" customHeight="1" x14ac:dyDescent="0.25">
      <c r="A665" s="6" t="s">
        <v>278</v>
      </c>
      <c r="B665" s="33" t="s">
        <v>466</v>
      </c>
      <c r="C665" s="34" t="s">
        <v>8</v>
      </c>
      <c r="D665" s="66" t="s">
        <v>1226</v>
      </c>
      <c r="E665" s="66" t="str">
        <f>CONCATENATE(Tabela13[[#This Row],[TRAMITE_SETOR]],"_Atualiz")</f>
        <v>CIP_Atualiz</v>
      </c>
      <c r="F665" s="35" t="s">
        <v>885</v>
      </c>
      <c r="G665" s="90" t="s">
        <v>1127</v>
      </c>
      <c r="H665" s="36">
        <v>42136.773611111108</v>
      </c>
      <c r="I665" s="36">
        <v>42138.526388888888</v>
      </c>
      <c r="J665" s="1" t="s">
        <v>417</v>
      </c>
      <c r="K665" s="37">
        <f t="shared" si="20"/>
        <v>1.7527777777795563</v>
      </c>
      <c r="L665" s="38">
        <f t="shared" si="21"/>
        <v>1.7527777777795563</v>
      </c>
      <c r="M665" s="166">
        <f>NETWORKDAYS.INTL(DATE(YEAR(H665),MONTH(I665),DAY(H665)),DATE(YEAR(I665),MONTH(I665),DAY(I665)),1,LISTAFERIADOS!$B$2:$B$194)</f>
        <v>3</v>
      </c>
      <c r="N665" s="170" t="str">
        <f>CONCATENATE(HOUR(Tabela13[[#This Row],[DATA INICIO]]),":",MINUTE(Tabela13[[#This Row],[DATA INICIO]]))</f>
        <v>18:34</v>
      </c>
      <c r="P665"/>
    </row>
    <row r="666" spans="1:16" ht="25.5" hidden="1" customHeight="1" x14ac:dyDescent="0.25">
      <c r="A666" s="6" t="s">
        <v>278</v>
      </c>
      <c r="B666" s="33" t="s">
        <v>466</v>
      </c>
      <c r="C666" s="34" t="s">
        <v>8</v>
      </c>
      <c r="D666" s="66" t="s">
        <v>1227</v>
      </c>
      <c r="E666" s="66" t="str">
        <f>CONCATENATE(Tabela13[[#This Row],[TRAMITE_SETOR]],"_Atualiz")</f>
        <v>SECADM_Atualiz</v>
      </c>
      <c r="F666" s="35" t="s">
        <v>908</v>
      </c>
      <c r="G666" s="35"/>
      <c r="H666" s="36">
        <v>42138.526388888888</v>
      </c>
      <c r="I666" s="36">
        <v>42138.759027777778</v>
      </c>
      <c r="J666" s="1" t="s">
        <v>12</v>
      </c>
      <c r="K666" s="37">
        <f t="shared" si="20"/>
        <v>0.23263888889050577</v>
      </c>
      <c r="L666" s="38">
        <f t="shared" si="21"/>
        <v>0.23263888889050577</v>
      </c>
      <c r="M666" s="166">
        <f>NETWORKDAYS.INTL(DATE(YEAR(H666),MONTH(I666),DAY(H666)),DATE(YEAR(I666),MONTH(I666),DAY(I666)),1,LISTAFERIADOS!$B$2:$B$194)</f>
        <v>1</v>
      </c>
      <c r="N666" s="170" t="str">
        <f>CONCATENATE(HOUR(Tabela13[[#This Row],[DATA INICIO]]),":",MINUTE(Tabela13[[#This Row],[DATA INICIO]]))</f>
        <v>12:38</v>
      </c>
      <c r="P666"/>
    </row>
    <row r="667" spans="1:16" ht="25.5" hidden="1" customHeight="1" x14ac:dyDescent="0.25">
      <c r="A667" s="6" t="s">
        <v>278</v>
      </c>
      <c r="B667" s="33" t="s">
        <v>466</v>
      </c>
      <c r="C667" s="34" t="s">
        <v>8</v>
      </c>
      <c r="D667" s="66" t="s">
        <v>1228</v>
      </c>
      <c r="E667" s="66" t="str">
        <f>CONCATENATE(Tabela13[[#This Row],[TRAMITE_SETOR]],"_Atualiz")</f>
        <v>SPO_Atualiz</v>
      </c>
      <c r="F667" s="35" t="s">
        <v>909</v>
      </c>
      <c r="G667" s="35"/>
      <c r="H667" s="36">
        <v>42138.759027777778</v>
      </c>
      <c r="I667" s="36">
        <v>42138.808333333334</v>
      </c>
      <c r="J667" s="1" t="s">
        <v>453</v>
      </c>
      <c r="K667" s="37">
        <f t="shared" si="20"/>
        <v>4.9305555556202307E-2</v>
      </c>
      <c r="L667" s="38">
        <f t="shared" si="21"/>
        <v>4.9305555556202307E-2</v>
      </c>
      <c r="M667" s="166">
        <f>NETWORKDAYS.INTL(DATE(YEAR(H667),MONTH(I667),DAY(H667)),DATE(YEAR(I667),MONTH(I667),DAY(I667)),1,LISTAFERIADOS!$B$2:$B$194)</f>
        <v>1</v>
      </c>
      <c r="N667" s="170" t="str">
        <f>CONCATENATE(HOUR(Tabela13[[#This Row],[DATA INICIO]]),":",MINUTE(Tabela13[[#This Row],[DATA INICIO]]))</f>
        <v>18:13</v>
      </c>
      <c r="P667"/>
    </row>
    <row r="668" spans="1:16" ht="25.5" hidden="1" customHeight="1" x14ac:dyDescent="0.25">
      <c r="A668" s="6" t="s">
        <v>278</v>
      </c>
      <c r="B668" s="33" t="s">
        <v>466</v>
      </c>
      <c r="C668" s="34" t="s">
        <v>8</v>
      </c>
      <c r="D668" s="66" t="s">
        <v>1229</v>
      </c>
      <c r="E668" s="66" t="str">
        <f>CONCATENATE(Tabela13[[#This Row],[TRAMITE_SETOR]],"_Atualiz")</f>
        <v>CO_Atualiz</v>
      </c>
      <c r="F668" s="35" t="s">
        <v>910</v>
      </c>
      <c r="G668" s="35"/>
      <c r="H668" s="36">
        <v>42138.808333333334</v>
      </c>
      <c r="I668" s="36">
        <v>42139.541666666664</v>
      </c>
      <c r="J668" s="1" t="s">
        <v>27</v>
      </c>
      <c r="K668" s="37">
        <f t="shared" si="20"/>
        <v>0.73333333332993789</v>
      </c>
      <c r="L668" s="38">
        <f t="shared" si="21"/>
        <v>0.73333333332993789</v>
      </c>
      <c r="M668" s="166">
        <f>NETWORKDAYS.INTL(DATE(YEAR(H668),MONTH(I668),DAY(H668)),DATE(YEAR(I668),MONTH(I668),DAY(I668)),1,LISTAFERIADOS!$B$2:$B$194)</f>
        <v>2</v>
      </c>
      <c r="N668" s="170" t="str">
        <f>CONCATENATE(HOUR(Tabela13[[#This Row],[DATA INICIO]]),":",MINUTE(Tabela13[[#This Row],[DATA INICIO]]))</f>
        <v>19:24</v>
      </c>
      <c r="P668"/>
    </row>
    <row r="669" spans="1:16" ht="25.5" hidden="1" customHeight="1" x14ac:dyDescent="0.25">
      <c r="A669" s="6" t="s">
        <v>278</v>
      </c>
      <c r="B669" s="33" t="s">
        <v>466</v>
      </c>
      <c r="C669" s="34" t="s">
        <v>8</v>
      </c>
      <c r="D669" s="66" t="s">
        <v>1230</v>
      </c>
      <c r="E669" s="66" t="str">
        <f>CONCATENATE(Tabela13[[#This Row],[TRAMITE_SETOR]],"_Atualiz")</f>
        <v>SECOFC_Atualiz</v>
      </c>
      <c r="F669" s="35" t="s">
        <v>911</v>
      </c>
      <c r="G669" s="35"/>
      <c r="H669" s="36">
        <v>42139.541666666664</v>
      </c>
      <c r="I669" s="36">
        <v>42139.705555555556</v>
      </c>
      <c r="J669" s="1" t="s">
        <v>20</v>
      </c>
      <c r="K669" s="37">
        <f t="shared" si="20"/>
        <v>0.16388888889196096</v>
      </c>
      <c r="L669" s="38">
        <f t="shared" si="21"/>
        <v>0.16388888889196096</v>
      </c>
      <c r="M669" s="166">
        <f>NETWORKDAYS.INTL(DATE(YEAR(H669),MONTH(I669),DAY(H669)),DATE(YEAR(I669),MONTH(I669),DAY(I669)),1,LISTAFERIADOS!$B$2:$B$194)</f>
        <v>1</v>
      </c>
      <c r="N669" s="170" t="str">
        <f>CONCATENATE(HOUR(Tabela13[[#This Row],[DATA INICIO]]),":",MINUTE(Tabela13[[#This Row],[DATA INICIO]]))</f>
        <v>13:0</v>
      </c>
      <c r="P669"/>
    </row>
    <row r="670" spans="1:16" ht="25.5" hidden="1" customHeight="1" x14ac:dyDescent="0.25">
      <c r="A670" s="6" t="s">
        <v>278</v>
      </c>
      <c r="B670" s="33" t="s">
        <v>466</v>
      </c>
      <c r="C670" s="34" t="s">
        <v>8</v>
      </c>
      <c r="D670" s="66" t="s">
        <v>1231</v>
      </c>
      <c r="E670" s="66" t="str">
        <f>CONCATENATE(Tabela13[[#This Row],[TRAMITE_SETOR]],"_Atualiz")</f>
        <v>CLC_Atualiz</v>
      </c>
      <c r="F670" s="35" t="s">
        <v>912</v>
      </c>
      <c r="G670" s="35"/>
      <c r="H670" s="36">
        <v>42139.705555555556</v>
      </c>
      <c r="I670" s="36">
        <v>42142.826388888891</v>
      </c>
      <c r="J670" s="1" t="s">
        <v>21</v>
      </c>
      <c r="K670" s="37">
        <f t="shared" si="20"/>
        <v>3.1208333333343035</v>
      </c>
      <c r="L670" s="38">
        <f t="shared" si="21"/>
        <v>3.1208333333343035</v>
      </c>
      <c r="M670" s="166">
        <f>NETWORKDAYS.INTL(DATE(YEAR(H670),MONTH(I670),DAY(H670)),DATE(YEAR(I670),MONTH(I670),DAY(I670)),1,LISTAFERIADOS!$B$2:$B$194)</f>
        <v>2</v>
      </c>
      <c r="N670" s="170" t="str">
        <f>CONCATENATE(HOUR(Tabela13[[#This Row],[DATA INICIO]]),":",MINUTE(Tabela13[[#This Row],[DATA INICIO]]))</f>
        <v>16:56</v>
      </c>
      <c r="P670"/>
    </row>
    <row r="671" spans="1:16" ht="25.5" hidden="1" customHeight="1" x14ac:dyDescent="0.25">
      <c r="A671" s="6" t="s">
        <v>278</v>
      </c>
      <c r="B671" s="33" t="s">
        <v>466</v>
      </c>
      <c r="C671" s="34" t="s">
        <v>8</v>
      </c>
      <c r="D671" s="66" t="s">
        <v>1227</v>
      </c>
      <c r="E671" s="66" t="str">
        <f>CONCATENATE(Tabela13[[#This Row],[TRAMITE_SETOR]],"_Atualiz")</f>
        <v>SECADM_Atualiz</v>
      </c>
      <c r="F671" s="35" t="s">
        <v>908</v>
      </c>
      <c r="G671" s="35"/>
      <c r="H671" s="36">
        <v>42142.826388888891</v>
      </c>
      <c r="I671" s="36">
        <v>42144.853472222225</v>
      </c>
      <c r="J671" s="1" t="s">
        <v>454</v>
      </c>
      <c r="K671" s="37">
        <f t="shared" si="20"/>
        <v>2.0270833333343035</v>
      </c>
      <c r="L671" s="38">
        <f t="shared" si="21"/>
        <v>2.0270833333343035</v>
      </c>
      <c r="M671" s="166">
        <f>NETWORKDAYS.INTL(DATE(YEAR(H671),MONTH(I671),DAY(H671)),DATE(YEAR(I671),MONTH(I671),DAY(I671)),1,LISTAFERIADOS!$B$2:$B$194)</f>
        <v>3</v>
      </c>
      <c r="N671" s="170" t="str">
        <f>CONCATENATE(HOUR(Tabela13[[#This Row],[DATA INICIO]]),":",MINUTE(Tabela13[[#This Row],[DATA INICIO]]))</f>
        <v>19:50</v>
      </c>
      <c r="P671"/>
    </row>
    <row r="672" spans="1:16" ht="25.5" hidden="1" customHeight="1" x14ac:dyDescent="0.25">
      <c r="A672" s="6" t="s">
        <v>278</v>
      </c>
      <c r="B672" s="33" t="s">
        <v>466</v>
      </c>
      <c r="C672" s="34" t="s">
        <v>8</v>
      </c>
      <c r="D672" s="66" t="s">
        <v>1231</v>
      </c>
      <c r="E672" s="66" t="str">
        <f>CONCATENATE(Tabela13[[#This Row],[TRAMITE_SETOR]],"_Atualiz")</f>
        <v>CLC_Atualiz</v>
      </c>
      <c r="F672" s="35" t="s">
        <v>912</v>
      </c>
      <c r="G672" s="35"/>
      <c r="H672" s="36">
        <v>42144.853472222225</v>
      </c>
      <c r="I672" s="36">
        <v>42145.622916666667</v>
      </c>
      <c r="J672" s="1" t="s">
        <v>455</v>
      </c>
      <c r="K672" s="37">
        <f t="shared" si="20"/>
        <v>0.7694444444423425</v>
      </c>
      <c r="L672" s="38">
        <f t="shared" si="21"/>
        <v>0.7694444444423425</v>
      </c>
      <c r="M672" s="166">
        <f>NETWORKDAYS.INTL(DATE(YEAR(H672),MONTH(I672),DAY(H672)),DATE(YEAR(I672),MONTH(I672),DAY(I672)),1,LISTAFERIADOS!$B$2:$B$194)</f>
        <v>2</v>
      </c>
      <c r="N672" s="170" t="str">
        <f>CONCATENATE(HOUR(Tabela13[[#This Row],[DATA INICIO]]),":",MINUTE(Tabela13[[#This Row],[DATA INICIO]]))</f>
        <v>20:29</v>
      </c>
      <c r="P672"/>
    </row>
    <row r="673" spans="1:16" ht="25.5" hidden="1" customHeight="1" x14ac:dyDescent="0.25">
      <c r="A673" s="6" t="s">
        <v>278</v>
      </c>
      <c r="B673" s="33" t="s">
        <v>466</v>
      </c>
      <c r="C673" s="34" t="s">
        <v>8</v>
      </c>
      <c r="D673" s="66" t="s">
        <v>1232</v>
      </c>
      <c r="E673" s="66" t="str">
        <f>CONCATENATE(Tabela13[[#This Row],[TRAMITE_SETOR]],"_Atualiz")</f>
        <v>SC_Atualiz</v>
      </c>
      <c r="F673" s="35" t="s">
        <v>913</v>
      </c>
      <c r="G673" s="35"/>
      <c r="H673" s="36">
        <v>42145.622916666667</v>
      </c>
      <c r="I673" s="36">
        <v>42149.65902777778</v>
      </c>
      <c r="J673" s="1" t="s">
        <v>456</v>
      </c>
      <c r="K673" s="37">
        <f t="shared" si="20"/>
        <v>4.0361111111124046</v>
      </c>
      <c r="L673" s="38">
        <f t="shared" si="21"/>
        <v>4.0361111111124046</v>
      </c>
      <c r="M673" s="166">
        <f>NETWORKDAYS.INTL(DATE(YEAR(H673),MONTH(I673),DAY(H673)),DATE(YEAR(I673),MONTH(I673),DAY(I673)),1,LISTAFERIADOS!$B$2:$B$194)</f>
        <v>3</v>
      </c>
      <c r="N673" s="170" t="str">
        <f>CONCATENATE(HOUR(Tabela13[[#This Row],[DATA INICIO]]),":",MINUTE(Tabela13[[#This Row],[DATA INICIO]]))</f>
        <v>14:57</v>
      </c>
      <c r="P673"/>
    </row>
    <row r="674" spans="1:16" ht="25.5" hidden="1" customHeight="1" x14ac:dyDescent="0.25">
      <c r="A674" s="6" t="s">
        <v>278</v>
      </c>
      <c r="B674" s="33" t="s">
        <v>466</v>
      </c>
      <c r="C674" s="34" t="s">
        <v>8</v>
      </c>
      <c r="D674" s="66" t="s">
        <v>1231</v>
      </c>
      <c r="E674" s="66" t="str">
        <f>CONCATENATE(Tabela13[[#This Row],[TRAMITE_SETOR]],"_Atualiz")</f>
        <v>CLC_Atualiz</v>
      </c>
      <c r="F674" s="35" t="s">
        <v>912</v>
      </c>
      <c r="G674" s="35"/>
      <c r="H674" s="36">
        <v>42149.65902777778</v>
      </c>
      <c r="I674" s="36">
        <v>42151.70208333333</v>
      </c>
      <c r="J674" s="1" t="s">
        <v>457</v>
      </c>
      <c r="K674" s="37">
        <f t="shared" si="20"/>
        <v>2.0430555555503815</v>
      </c>
      <c r="L674" s="38">
        <f t="shared" si="21"/>
        <v>2.0430555555503815</v>
      </c>
      <c r="M674" s="166">
        <f>NETWORKDAYS.INTL(DATE(YEAR(H674),MONTH(I674),DAY(H674)),DATE(YEAR(I674),MONTH(I674),DAY(I674)),1,LISTAFERIADOS!$B$2:$B$194)</f>
        <v>3</v>
      </c>
      <c r="N674" s="170" t="str">
        <f>CONCATENATE(HOUR(Tabela13[[#This Row],[DATA INICIO]]),":",MINUTE(Tabela13[[#This Row],[DATA INICIO]]))</f>
        <v>15:49</v>
      </c>
      <c r="P674"/>
    </row>
    <row r="675" spans="1:16" ht="25.5" hidden="1" customHeight="1" x14ac:dyDescent="0.25">
      <c r="A675" s="6" t="s">
        <v>278</v>
      </c>
      <c r="B675" s="33" t="s">
        <v>466</v>
      </c>
      <c r="C675" s="34" t="s">
        <v>8</v>
      </c>
      <c r="D675" s="66" t="s">
        <v>1227</v>
      </c>
      <c r="E675" s="66" t="str">
        <f>CONCATENATE(Tabela13[[#This Row],[TRAMITE_SETOR]],"_Atualiz")</f>
        <v>SECADM_Atualiz</v>
      </c>
      <c r="F675" s="35" t="s">
        <v>908</v>
      </c>
      <c r="G675" s="35"/>
      <c r="H675" s="36">
        <v>42151.70208333333</v>
      </c>
      <c r="I675" s="36">
        <v>42156.843055555553</v>
      </c>
      <c r="J675" s="1" t="s">
        <v>458</v>
      </c>
      <c r="K675" s="37">
        <f t="shared" si="20"/>
        <v>5.140972222223354</v>
      </c>
      <c r="L675" s="38">
        <f t="shared" si="21"/>
        <v>5.140972222223354</v>
      </c>
      <c r="M675" s="166">
        <f>NETWORKDAYS.INTL(DATE(YEAR(H675),MONTH(I675),DAY(H675)),DATE(YEAR(I675),MONTH(I675),DAY(I675)),1,LISTAFERIADOS!$B$2:$B$194)</f>
        <v>-19</v>
      </c>
      <c r="N675" s="170" t="str">
        <f>CONCATENATE(HOUR(Tabela13[[#This Row],[DATA INICIO]]),":",MINUTE(Tabela13[[#This Row],[DATA INICIO]]))</f>
        <v>16:51</v>
      </c>
      <c r="P675"/>
    </row>
    <row r="676" spans="1:16" ht="25.5" hidden="1" customHeight="1" x14ac:dyDescent="0.25">
      <c r="A676" s="6" t="s">
        <v>278</v>
      </c>
      <c r="B676" s="33" t="s">
        <v>466</v>
      </c>
      <c r="C676" s="34" t="s">
        <v>8</v>
      </c>
      <c r="D676" s="66" t="s">
        <v>1231</v>
      </c>
      <c r="E676" s="66" t="str">
        <f>CONCATENATE(Tabela13[[#This Row],[TRAMITE_SETOR]],"_Atualiz")</f>
        <v>CLC_Atualiz</v>
      </c>
      <c r="F676" s="35" t="s">
        <v>912</v>
      </c>
      <c r="G676" s="35"/>
      <c r="H676" s="36">
        <v>42156.843055555553</v>
      </c>
      <c r="I676" s="36">
        <v>42156.851388888892</v>
      </c>
      <c r="J676" s="1" t="s">
        <v>455</v>
      </c>
      <c r="K676" s="37">
        <f t="shared" si="20"/>
        <v>8.3333333386690356E-3</v>
      </c>
      <c r="L676" s="38">
        <f t="shared" si="21"/>
        <v>8.3333333386690356E-3</v>
      </c>
      <c r="M676" s="166">
        <f>NETWORKDAYS.INTL(DATE(YEAR(H676),MONTH(I676),DAY(H676)),DATE(YEAR(I676),MONTH(I676),DAY(I676)),1,LISTAFERIADOS!$B$2:$B$194)</f>
        <v>1</v>
      </c>
      <c r="N676" s="170" t="str">
        <f>CONCATENATE(HOUR(Tabela13[[#This Row],[DATA INICIO]]),":",MINUTE(Tabela13[[#This Row],[DATA INICIO]]))</f>
        <v>20:14</v>
      </c>
      <c r="P676"/>
    </row>
    <row r="677" spans="1:16" ht="25.5" hidden="1" customHeight="1" x14ac:dyDescent="0.25">
      <c r="A677" s="6" t="s">
        <v>278</v>
      </c>
      <c r="B677" s="33" t="s">
        <v>466</v>
      </c>
      <c r="C677" s="34" t="s">
        <v>8</v>
      </c>
      <c r="D677" s="66" t="s">
        <v>1232</v>
      </c>
      <c r="E677" s="66" t="str">
        <f>CONCATENATE(Tabela13[[#This Row],[TRAMITE_SETOR]],"_Atualiz")</f>
        <v>SC_Atualiz</v>
      </c>
      <c r="F677" s="35" t="s">
        <v>913</v>
      </c>
      <c r="G677" s="35"/>
      <c r="H677" s="36">
        <v>42156.851388888892</v>
      </c>
      <c r="I677" s="36">
        <v>42158.682638888888</v>
      </c>
      <c r="J677" s="1" t="s">
        <v>459</v>
      </c>
      <c r="K677" s="37">
        <f t="shared" si="20"/>
        <v>1.8312499999956344</v>
      </c>
      <c r="L677" s="38">
        <f t="shared" si="21"/>
        <v>1.8312499999956344</v>
      </c>
      <c r="M677" s="166">
        <f>NETWORKDAYS.INTL(DATE(YEAR(H677),MONTH(I677),DAY(H677)),DATE(YEAR(I677),MONTH(I677),DAY(I677)),1,LISTAFERIADOS!$B$2:$B$194)</f>
        <v>3</v>
      </c>
      <c r="N677" s="170" t="str">
        <f>CONCATENATE(HOUR(Tabela13[[#This Row],[DATA INICIO]]),":",MINUTE(Tabela13[[#This Row],[DATA INICIO]]))</f>
        <v>20:26</v>
      </c>
      <c r="P677"/>
    </row>
    <row r="678" spans="1:16" ht="25.5" hidden="1" customHeight="1" x14ac:dyDescent="0.25">
      <c r="A678" s="6" t="s">
        <v>278</v>
      </c>
      <c r="B678" s="33" t="s">
        <v>466</v>
      </c>
      <c r="C678" s="34" t="s">
        <v>8</v>
      </c>
      <c r="D678" s="66" t="s">
        <v>1231</v>
      </c>
      <c r="E678" s="66" t="str">
        <f>CONCATENATE(Tabela13[[#This Row],[TRAMITE_SETOR]],"_Atualiz")</f>
        <v>CLC_Atualiz</v>
      </c>
      <c r="F678" s="35" t="s">
        <v>912</v>
      </c>
      <c r="G678" s="35"/>
      <c r="H678" s="36">
        <v>42158.682638888888</v>
      </c>
      <c r="I678" s="36">
        <v>42158.838888888888</v>
      </c>
      <c r="J678" s="1" t="s">
        <v>460</v>
      </c>
      <c r="K678" s="37">
        <f t="shared" si="20"/>
        <v>0.15625</v>
      </c>
      <c r="L678" s="38">
        <f t="shared" si="21"/>
        <v>0.15625</v>
      </c>
      <c r="M678" s="166">
        <f>NETWORKDAYS.INTL(DATE(YEAR(H678),MONTH(I678),DAY(H678)),DATE(YEAR(I678),MONTH(I678),DAY(I678)),1,LISTAFERIADOS!$B$2:$B$194)</f>
        <v>1</v>
      </c>
      <c r="N678" s="170" t="str">
        <f>CONCATENATE(HOUR(Tabela13[[#This Row],[DATA INICIO]]),":",MINUTE(Tabela13[[#This Row],[DATA INICIO]]))</f>
        <v>16:23</v>
      </c>
      <c r="P678"/>
    </row>
    <row r="679" spans="1:16" ht="25.5" hidden="1" customHeight="1" x14ac:dyDescent="0.25">
      <c r="A679" s="6" t="s">
        <v>278</v>
      </c>
      <c r="B679" s="33" t="s">
        <v>466</v>
      </c>
      <c r="C679" s="34" t="s">
        <v>8</v>
      </c>
      <c r="D679" s="66" t="s">
        <v>1233</v>
      </c>
      <c r="E679" s="66" t="str">
        <f>CONCATENATE(Tabela13[[#This Row],[TRAMITE_SETOR]],"_Atualiz")</f>
        <v>SCON_Atualiz</v>
      </c>
      <c r="F679" s="35" t="s">
        <v>914</v>
      </c>
      <c r="G679" s="35"/>
      <c r="H679" s="36">
        <v>42158.838888888888</v>
      </c>
      <c r="I679" s="36">
        <v>42165.754166666666</v>
      </c>
      <c r="J679" s="1" t="s">
        <v>461</v>
      </c>
      <c r="K679" s="37">
        <f t="shared" si="20"/>
        <v>6.9152777777781012</v>
      </c>
      <c r="L679" s="38">
        <f t="shared" si="21"/>
        <v>6.9152777777781012</v>
      </c>
      <c r="M679" s="166">
        <f>NETWORKDAYS.INTL(DATE(YEAR(H679),MONTH(I679),DAY(H679)),DATE(YEAR(I679),MONTH(I679),DAY(I679)),1,LISTAFERIADOS!$B$2:$B$194)</f>
        <v>5</v>
      </c>
      <c r="N679" s="170" t="str">
        <f>CONCATENATE(HOUR(Tabela13[[#This Row],[DATA INICIO]]),":",MINUTE(Tabela13[[#This Row],[DATA INICIO]]))</f>
        <v>20:8</v>
      </c>
      <c r="P679"/>
    </row>
    <row r="680" spans="1:16" ht="25.5" hidden="1" customHeight="1" x14ac:dyDescent="0.25">
      <c r="A680" s="6" t="s">
        <v>278</v>
      </c>
      <c r="B680" s="33" t="s">
        <v>466</v>
      </c>
      <c r="C680" s="34" t="s">
        <v>8</v>
      </c>
      <c r="D680" s="66" t="s">
        <v>1232</v>
      </c>
      <c r="E680" s="66" t="str">
        <f>CONCATENATE(Tabela13[[#This Row],[TRAMITE_SETOR]],"_Atualiz")</f>
        <v>SC_Atualiz</v>
      </c>
      <c r="F680" s="35" t="s">
        <v>913</v>
      </c>
      <c r="G680" s="35"/>
      <c r="H680" s="36">
        <v>42165.754166666666</v>
      </c>
      <c r="I680" s="36">
        <v>42166.616666666669</v>
      </c>
      <c r="J680" s="1" t="s">
        <v>462</v>
      </c>
      <c r="K680" s="37">
        <f t="shared" si="20"/>
        <v>0.86250000000291038</v>
      </c>
      <c r="L680" s="38">
        <f t="shared" si="21"/>
        <v>0.86250000000291038</v>
      </c>
      <c r="M680" s="166">
        <f>NETWORKDAYS.INTL(DATE(YEAR(H680),MONTH(I680),DAY(H680)),DATE(YEAR(I680),MONTH(I680),DAY(I680)),1,LISTAFERIADOS!$B$2:$B$194)</f>
        <v>2</v>
      </c>
      <c r="N680" s="170" t="str">
        <f>CONCATENATE(HOUR(Tabela13[[#This Row],[DATA INICIO]]),":",MINUTE(Tabela13[[#This Row],[DATA INICIO]]))</f>
        <v>18:6</v>
      </c>
      <c r="P680"/>
    </row>
    <row r="681" spans="1:16" ht="25.5" hidden="1" customHeight="1" x14ac:dyDescent="0.25">
      <c r="A681" s="6" t="s">
        <v>278</v>
      </c>
      <c r="B681" s="33" t="s">
        <v>466</v>
      </c>
      <c r="C681" s="34" t="s">
        <v>8</v>
      </c>
      <c r="D681" s="66" t="s">
        <v>1233</v>
      </c>
      <c r="E681" s="66" t="str">
        <f>CONCATENATE(Tabela13[[#This Row],[TRAMITE_SETOR]],"_Atualiz")</f>
        <v>SCON_Atualiz</v>
      </c>
      <c r="F681" s="35" t="s">
        <v>914</v>
      </c>
      <c r="G681" s="35"/>
      <c r="H681" s="36">
        <v>42166.616666666669</v>
      </c>
      <c r="I681" s="36">
        <v>42166.738888888889</v>
      </c>
      <c r="J681" s="1" t="s">
        <v>27</v>
      </c>
      <c r="K681" s="37">
        <f t="shared" si="20"/>
        <v>0.12222222222044365</v>
      </c>
      <c r="L681" s="38">
        <f t="shared" si="21"/>
        <v>0.12222222222044365</v>
      </c>
      <c r="M681" s="166">
        <f>NETWORKDAYS.INTL(DATE(YEAR(H681),MONTH(I681),DAY(H681)),DATE(YEAR(I681),MONTH(I681),DAY(I681)),1,LISTAFERIADOS!$B$2:$B$194)</f>
        <v>1</v>
      </c>
      <c r="N681" s="170" t="str">
        <f>CONCATENATE(HOUR(Tabela13[[#This Row],[DATA INICIO]]),":",MINUTE(Tabela13[[#This Row],[DATA INICIO]]))</f>
        <v>14:48</v>
      </c>
      <c r="P681"/>
    </row>
    <row r="682" spans="1:16" ht="25.5" hidden="1" customHeight="1" x14ac:dyDescent="0.25">
      <c r="A682" s="6" t="s">
        <v>278</v>
      </c>
      <c r="B682" s="33" t="s">
        <v>466</v>
      </c>
      <c r="C682" s="34" t="s">
        <v>8</v>
      </c>
      <c r="D682" s="66" t="s">
        <v>1231</v>
      </c>
      <c r="E682" s="66" t="str">
        <f>CONCATENATE(Tabela13[[#This Row],[TRAMITE_SETOR]],"_Atualiz")</f>
        <v>CLC_Atualiz</v>
      </c>
      <c r="F682" s="35" t="s">
        <v>912</v>
      </c>
      <c r="G682" s="35"/>
      <c r="H682" s="36">
        <v>42166.738888888889</v>
      </c>
      <c r="I682" s="36">
        <v>42167.70208333333</v>
      </c>
      <c r="J682" s="1" t="s">
        <v>463</v>
      </c>
      <c r="K682" s="37">
        <f t="shared" si="20"/>
        <v>0.96319444444088731</v>
      </c>
      <c r="L682" s="38">
        <f t="shared" si="21"/>
        <v>0.96319444444088731</v>
      </c>
      <c r="M682" s="166">
        <f>NETWORKDAYS.INTL(DATE(YEAR(H682),MONTH(I682),DAY(H682)),DATE(YEAR(I682),MONTH(I682),DAY(I682)),1,LISTAFERIADOS!$B$2:$B$194)</f>
        <v>2</v>
      </c>
      <c r="N682" s="170" t="str">
        <f>CONCATENATE(HOUR(Tabela13[[#This Row],[DATA INICIO]]),":",MINUTE(Tabela13[[#This Row],[DATA INICIO]]))</f>
        <v>17:44</v>
      </c>
      <c r="P682"/>
    </row>
    <row r="683" spans="1:16" ht="25.5" hidden="1" customHeight="1" x14ac:dyDescent="0.25">
      <c r="A683" s="6" t="s">
        <v>278</v>
      </c>
      <c r="B683" s="33" t="s">
        <v>466</v>
      </c>
      <c r="C683" s="34" t="s">
        <v>8</v>
      </c>
      <c r="D683" s="66" t="s">
        <v>1227</v>
      </c>
      <c r="E683" s="66" t="str">
        <f>CONCATENATE(Tabela13[[#This Row],[TRAMITE_SETOR]],"_Atualiz")</f>
        <v>SECADM_Atualiz</v>
      </c>
      <c r="F683" s="35" t="s">
        <v>908</v>
      </c>
      <c r="G683" s="35"/>
      <c r="H683" s="36">
        <v>42167.70208333333</v>
      </c>
      <c r="I683" s="36">
        <v>42170.695833333331</v>
      </c>
      <c r="J683" s="1" t="s">
        <v>173</v>
      </c>
      <c r="K683" s="37">
        <f t="shared" si="20"/>
        <v>2.9937500000014552</v>
      </c>
      <c r="L683" s="38">
        <f t="shared" si="21"/>
        <v>2.9937500000014552</v>
      </c>
      <c r="M683" s="166">
        <f>NETWORKDAYS.INTL(DATE(YEAR(H683),MONTH(I683),DAY(H683)),DATE(YEAR(I683),MONTH(I683),DAY(I683)),1,LISTAFERIADOS!$B$2:$B$194)</f>
        <v>2</v>
      </c>
      <c r="N683" s="170" t="str">
        <f>CONCATENATE(HOUR(Tabela13[[#This Row],[DATA INICIO]]),":",MINUTE(Tabela13[[#This Row],[DATA INICIO]]))</f>
        <v>16:51</v>
      </c>
      <c r="P683"/>
    </row>
    <row r="684" spans="1:16" ht="25.5" hidden="1" customHeight="1" x14ac:dyDescent="0.25">
      <c r="A684" s="6" t="s">
        <v>278</v>
      </c>
      <c r="B684" s="33" t="s">
        <v>466</v>
      </c>
      <c r="C684" s="34" t="s">
        <v>8</v>
      </c>
      <c r="D684" s="66" t="s">
        <v>1235</v>
      </c>
      <c r="E684" s="66" t="str">
        <f>CONCATENATE(Tabela13[[#This Row],[TRAMITE_SETOR]],"_Atualiz")</f>
        <v>ASSDG_Atualiz</v>
      </c>
      <c r="F684" s="35" t="s">
        <v>916</v>
      </c>
      <c r="G684" s="35"/>
      <c r="H684" s="36">
        <v>42170.695833333331</v>
      </c>
      <c r="I684" s="36">
        <v>42171.73333333333</v>
      </c>
      <c r="J684" s="1" t="s">
        <v>464</v>
      </c>
      <c r="K684" s="37">
        <f t="shared" si="20"/>
        <v>1.0374999999985448</v>
      </c>
      <c r="L684" s="38">
        <f t="shared" si="21"/>
        <v>1.0374999999985448</v>
      </c>
      <c r="M684" s="166">
        <f>NETWORKDAYS.INTL(DATE(YEAR(H684),MONTH(I684),DAY(H684)),DATE(YEAR(I684),MONTH(I684),DAY(I684)),1,LISTAFERIADOS!$B$2:$B$194)</f>
        <v>2</v>
      </c>
      <c r="N684" s="170" t="str">
        <f>CONCATENATE(HOUR(Tabela13[[#This Row],[DATA INICIO]]),":",MINUTE(Tabela13[[#This Row],[DATA INICIO]]))</f>
        <v>16:42</v>
      </c>
      <c r="P684"/>
    </row>
    <row r="685" spans="1:16" ht="25.5" hidden="1" customHeight="1" x14ac:dyDescent="0.25">
      <c r="A685" s="6" t="s">
        <v>278</v>
      </c>
      <c r="B685" s="33" t="s">
        <v>466</v>
      </c>
      <c r="C685" s="34" t="s">
        <v>8</v>
      </c>
      <c r="D685" s="66" t="s">
        <v>1224</v>
      </c>
      <c r="E685" s="66" t="str">
        <f>CONCATENATE(Tabela13[[#This Row],[TRAMITE_SETOR]],"_Atualiz")</f>
        <v>DG_Atualiz</v>
      </c>
      <c r="F685" s="35" t="s">
        <v>906</v>
      </c>
      <c r="G685" s="35"/>
      <c r="H685" s="36">
        <v>42171.73333333333</v>
      </c>
      <c r="I685" s="36">
        <v>42171.796527777777</v>
      </c>
      <c r="J685" s="1" t="s">
        <v>465</v>
      </c>
      <c r="K685" s="37">
        <f t="shared" si="20"/>
        <v>6.3194444446708076E-2</v>
      </c>
      <c r="L685" s="38">
        <f t="shared" si="21"/>
        <v>6.3194444446708076E-2</v>
      </c>
      <c r="M685" s="166">
        <f>NETWORKDAYS.INTL(DATE(YEAR(H685),MONTH(I685),DAY(H685)),DATE(YEAR(I685),MONTH(I685),DAY(I685)),1,LISTAFERIADOS!$B$2:$B$194)</f>
        <v>1</v>
      </c>
      <c r="N685" s="170" t="str">
        <f>CONCATENATE(HOUR(Tabela13[[#This Row],[DATA INICIO]]),":",MINUTE(Tabela13[[#This Row],[DATA INICIO]]))</f>
        <v>17:36</v>
      </c>
      <c r="P685"/>
    </row>
    <row r="686" spans="1:16" ht="25.5" hidden="1" customHeight="1" x14ac:dyDescent="0.25">
      <c r="A686" s="6" t="s">
        <v>278</v>
      </c>
      <c r="B686" s="33" t="s">
        <v>466</v>
      </c>
      <c r="C686" s="34" t="s">
        <v>8</v>
      </c>
      <c r="D686" s="66" t="s">
        <v>1229</v>
      </c>
      <c r="E686" s="66" t="str">
        <f>CONCATENATE(Tabela13[[#This Row],[TRAMITE_SETOR]],"_Atualiz")</f>
        <v>CO_Atualiz</v>
      </c>
      <c r="F686" s="35" t="s">
        <v>910</v>
      </c>
      <c r="G686" s="35"/>
      <c r="H686" s="36">
        <v>42171.796527777777</v>
      </c>
      <c r="I686" s="36">
        <v>42171.804861111108</v>
      </c>
      <c r="J686" s="1" t="s">
        <v>57</v>
      </c>
      <c r="K686" s="37">
        <f t="shared" si="20"/>
        <v>8.333333331393078E-3</v>
      </c>
      <c r="L686" s="38">
        <f t="shared" si="21"/>
        <v>8.333333331393078E-3</v>
      </c>
      <c r="M686" s="166">
        <f>NETWORKDAYS.INTL(DATE(YEAR(H686),MONTH(I686),DAY(H686)),DATE(YEAR(I686),MONTH(I686),DAY(I686)),1,LISTAFERIADOS!$B$2:$B$194)</f>
        <v>1</v>
      </c>
      <c r="N686" s="170" t="str">
        <f>CONCATENATE(HOUR(Tabela13[[#This Row],[DATA INICIO]]),":",MINUTE(Tabela13[[#This Row],[DATA INICIO]]))</f>
        <v>19:7</v>
      </c>
      <c r="P686"/>
    </row>
    <row r="687" spans="1:16" ht="25.5" customHeight="1" x14ac:dyDescent="0.25">
      <c r="A687" s="6" t="s">
        <v>278</v>
      </c>
      <c r="B687" s="33" t="s">
        <v>485</v>
      </c>
      <c r="C687" s="34" t="s">
        <v>270</v>
      </c>
      <c r="D687" s="66" t="s">
        <v>1267</v>
      </c>
      <c r="E687" s="66" t="str">
        <f>CONCATENATE(Tabela13[[#This Row],[TRAMITE_SETOR]],"_Atualiz")</f>
        <v>SMIC_Atualiz</v>
      </c>
      <c r="F687" s="35" t="s">
        <v>892</v>
      </c>
      <c r="G687" s="90" t="s">
        <v>1127</v>
      </c>
      <c r="H687" s="36">
        <v>41540.727083333331</v>
      </c>
      <c r="I687" s="36">
        <v>41541.727083333331</v>
      </c>
      <c r="J687" s="1" t="s">
        <v>7</v>
      </c>
      <c r="K687" s="37">
        <f t="shared" si="20"/>
        <v>1</v>
      </c>
      <c r="L687" s="38">
        <f t="shared" si="21"/>
        <v>1</v>
      </c>
      <c r="M687" s="166">
        <f>NETWORKDAYS.INTL(DATE(YEAR(H687),MONTH(I687),DAY(H687)),DATE(YEAR(I687),MONTH(I687),DAY(I687)),1,LISTAFERIADOS!$B$2:$B$194)</f>
        <v>2</v>
      </c>
      <c r="N687" s="170" t="str">
        <f>CONCATENATE(HOUR(Tabela13[[#This Row],[DATA INICIO]]),":",MINUTE(Tabela13[[#This Row],[DATA INICIO]]))</f>
        <v>17:27</v>
      </c>
      <c r="P687"/>
    </row>
    <row r="688" spans="1:16" ht="25.5" customHeight="1" x14ac:dyDescent="0.25">
      <c r="A688" s="6" t="s">
        <v>278</v>
      </c>
      <c r="B688" s="33" t="s">
        <v>485</v>
      </c>
      <c r="C688" s="34" t="s">
        <v>270</v>
      </c>
      <c r="D688" s="66" t="s">
        <v>1226</v>
      </c>
      <c r="E688" s="66" t="str">
        <f>CONCATENATE(Tabela13[[#This Row],[TRAMITE_SETOR]],"_Atualiz")</f>
        <v>CIP_Atualiz</v>
      </c>
      <c r="F688" s="35" t="s">
        <v>885</v>
      </c>
      <c r="G688" s="90" t="s">
        <v>1127</v>
      </c>
      <c r="H688" s="36">
        <v>41541.727083333331</v>
      </c>
      <c r="I688" s="36">
        <v>41542.667361111111</v>
      </c>
      <c r="J688" s="1" t="s">
        <v>408</v>
      </c>
      <c r="K688" s="37">
        <f t="shared" si="20"/>
        <v>0.94027777777955635</v>
      </c>
      <c r="L688" s="38">
        <f t="shared" si="21"/>
        <v>0.94027777777955635</v>
      </c>
      <c r="M688" s="166">
        <f>NETWORKDAYS.INTL(DATE(YEAR(H688),MONTH(I688),DAY(H688)),DATE(YEAR(I688),MONTH(I688),DAY(I688)),1,LISTAFERIADOS!$B$2:$B$194)</f>
        <v>2</v>
      </c>
      <c r="N688" s="170" t="str">
        <f>CONCATENATE(HOUR(Tabela13[[#This Row],[DATA INICIO]]),":",MINUTE(Tabela13[[#This Row],[DATA INICIO]]))</f>
        <v>17:27</v>
      </c>
      <c r="P688"/>
    </row>
    <row r="689" spans="1:16" ht="25.5" customHeight="1" x14ac:dyDescent="0.25">
      <c r="A689" s="6" t="s">
        <v>278</v>
      </c>
      <c r="B689" s="33" t="s">
        <v>485</v>
      </c>
      <c r="C689" s="34" t="s">
        <v>270</v>
      </c>
      <c r="D689" s="66" t="s">
        <v>1267</v>
      </c>
      <c r="E689" s="66" t="str">
        <f>CONCATENATE(Tabela13[[#This Row],[TRAMITE_SETOR]],"_Atualiz")</f>
        <v>SMIC_Atualiz</v>
      </c>
      <c r="F689" s="35" t="s">
        <v>892</v>
      </c>
      <c r="G689" s="90" t="s">
        <v>1127</v>
      </c>
      <c r="H689" s="36">
        <v>41542.667361111111</v>
      </c>
      <c r="I689" s="36">
        <v>41542.71875</v>
      </c>
      <c r="J689" s="1" t="s">
        <v>157</v>
      </c>
      <c r="K689" s="37">
        <f t="shared" si="20"/>
        <v>5.1388888889050577E-2</v>
      </c>
      <c r="L689" s="38">
        <f t="shared" si="21"/>
        <v>5.1388888889050577E-2</v>
      </c>
      <c r="M689" s="166">
        <f>NETWORKDAYS.INTL(DATE(YEAR(H689),MONTH(I689),DAY(H689)),DATE(YEAR(I689),MONTH(I689),DAY(I689)),1,LISTAFERIADOS!$B$2:$B$194)</f>
        <v>1</v>
      </c>
      <c r="N689" s="170" t="str">
        <f>CONCATENATE(HOUR(Tabela13[[#This Row],[DATA INICIO]]),":",MINUTE(Tabela13[[#This Row],[DATA INICIO]]))</f>
        <v>16:1</v>
      </c>
      <c r="P689"/>
    </row>
    <row r="690" spans="1:16" ht="25.5" customHeight="1" x14ac:dyDescent="0.25">
      <c r="A690" s="6" t="s">
        <v>278</v>
      </c>
      <c r="B690" s="33" t="s">
        <v>485</v>
      </c>
      <c r="C690" s="34" t="s">
        <v>270</v>
      </c>
      <c r="D690" s="66" t="s">
        <v>1226</v>
      </c>
      <c r="E690" s="66" t="str">
        <f>CONCATENATE(Tabela13[[#This Row],[TRAMITE_SETOR]],"_Atualiz")</f>
        <v>CIP_Atualiz</v>
      </c>
      <c r="F690" s="35" t="s">
        <v>885</v>
      </c>
      <c r="G690" s="90" t="s">
        <v>1127</v>
      </c>
      <c r="H690" s="36">
        <v>41542.71875</v>
      </c>
      <c r="I690" s="36">
        <v>41542.747916666667</v>
      </c>
      <c r="J690" s="1" t="s">
        <v>408</v>
      </c>
      <c r="K690" s="37">
        <f t="shared" si="20"/>
        <v>2.9166666667151731E-2</v>
      </c>
      <c r="L690" s="38">
        <f t="shared" si="21"/>
        <v>2.9166666667151731E-2</v>
      </c>
      <c r="M690" s="166">
        <f>NETWORKDAYS.INTL(DATE(YEAR(H690),MONTH(I690),DAY(H690)),DATE(YEAR(I690),MONTH(I690),DAY(I690)),1,LISTAFERIADOS!$B$2:$B$194)</f>
        <v>1</v>
      </c>
      <c r="N690" s="170" t="str">
        <f>CONCATENATE(HOUR(Tabela13[[#This Row],[DATA INICIO]]),":",MINUTE(Tabela13[[#This Row],[DATA INICIO]]))</f>
        <v>17:15</v>
      </c>
      <c r="P690"/>
    </row>
    <row r="691" spans="1:16" ht="25.5" hidden="1" customHeight="1" x14ac:dyDescent="0.25">
      <c r="A691" s="6" t="s">
        <v>278</v>
      </c>
      <c r="B691" s="33" t="s">
        <v>485</v>
      </c>
      <c r="C691" s="34" t="s">
        <v>270</v>
      </c>
      <c r="D691" s="66" t="s">
        <v>1227</v>
      </c>
      <c r="E691" s="66" t="str">
        <f>CONCATENATE(Tabela13[[#This Row],[TRAMITE_SETOR]],"_Atualiz")</f>
        <v>SECADM_Atualiz</v>
      </c>
      <c r="F691" s="35" t="s">
        <v>908</v>
      </c>
      <c r="G691" s="35"/>
      <c r="H691" s="36">
        <v>41542.747916666667</v>
      </c>
      <c r="I691" s="36">
        <v>41542.821527777778</v>
      </c>
      <c r="J691" s="1" t="s">
        <v>467</v>
      </c>
      <c r="K691" s="37">
        <f t="shared" si="20"/>
        <v>7.3611111110949423E-2</v>
      </c>
      <c r="L691" s="38">
        <f t="shared" si="21"/>
        <v>7.3611111110949423E-2</v>
      </c>
      <c r="M691" s="166">
        <f>NETWORKDAYS.INTL(DATE(YEAR(H691),MONTH(I691),DAY(H691)),DATE(YEAR(I691),MONTH(I691),DAY(I691)),1,LISTAFERIADOS!$B$2:$B$194)</f>
        <v>1</v>
      </c>
      <c r="N691" s="170" t="str">
        <f>CONCATENATE(HOUR(Tabela13[[#This Row],[DATA INICIO]]),":",MINUTE(Tabela13[[#This Row],[DATA INICIO]]))</f>
        <v>17:57</v>
      </c>
      <c r="P691"/>
    </row>
    <row r="692" spans="1:16" ht="25.5" hidden="1" customHeight="1" x14ac:dyDescent="0.25">
      <c r="A692" s="6" t="s">
        <v>278</v>
      </c>
      <c r="B692" s="33" t="s">
        <v>485</v>
      </c>
      <c r="C692" s="34" t="s">
        <v>270</v>
      </c>
      <c r="D692" s="66" t="s">
        <v>1231</v>
      </c>
      <c r="E692" s="66" t="str">
        <f>CONCATENATE(Tabela13[[#This Row],[TRAMITE_SETOR]],"_Atualiz")</f>
        <v>CLC_Atualiz</v>
      </c>
      <c r="F692" s="35" t="s">
        <v>912</v>
      </c>
      <c r="G692" s="35"/>
      <c r="H692" s="36">
        <v>41542.821527777778</v>
      </c>
      <c r="I692" s="36">
        <v>41543.70416666667</v>
      </c>
      <c r="J692" s="1" t="s">
        <v>468</v>
      </c>
      <c r="K692" s="37">
        <f t="shared" si="20"/>
        <v>0.88263888889196096</v>
      </c>
      <c r="L692" s="38">
        <f t="shared" si="21"/>
        <v>0.88263888889196096</v>
      </c>
      <c r="M692" s="166">
        <f>NETWORKDAYS.INTL(DATE(YEAR(H692),MONTH(I692),DAY(H692)),DATE(YEAR(I692),MONTH(I692),DAY(I692)),1,LISTAFERIADOS!$B$2:$B$194)</f>
        <v>2</v>
      </c>
      <c r="N692" s="170" t="str">
        <f>CONCATENATE(HOUR(Tabela13[[#This Row],[DATA INICIO]]),":",MINUTE(Tabela13[[#This Row],[DATA INICIO]]))</f>
        <v>19:43</v>
      </c>
      <c r="P692"/>
    </row>
    <row r="693" spans="1:16" ht="25.5" hidden="1" customHeight="1" x14ac:dyDescent="0.25">
      <c r="A693" s="6" t="s">
        <v>278</v>
      </c>
      <c r="B693" s="33" t="s">
        <v>485</v>
      </c>
      <c r="C693" s="34" t="s">
        <v>270</v>
      </c>
      <c r="D693" s="66" t="s">
        <v>1232</v>
      </c>
      <c r="E693" s="66" t="str">
        <f>CONCATENATE(Tabela13[[#This Row],[TRAMITE_SETOR]],"_Atualiz")</f>
        <v>SC_Atualiz</v>
      </c>
      <c r="F693" s="35" t="s">
        <v>913</v>
      </c>
      <c r="G693" s="35"/>
      <c r="H693" s="36">
        <v>41543.70416666667</v>
      </c>
      <c r="I693" s="36">
        <v>41558.759722222225</v>
      </c>
      <c r="J693" s="1" t="s">
        <v>163</v>
      </c>
      <c r="K693" s="37">
        <f t="shared" si="20"/>
        <v>15.055555555554747</v>
      </c>
      <c r="L693" s="38">
        <f t="shared" si="21"/>
        <v>15.055555555554747</v>
      </c>
      <c r="M693" s="166">
        <f>NETWORKDAYS.INTL(DATE(YEAR(H693),MONTH(I693),DAY(H693)),DATE(YEAR(I693),MONTH(I693),DAY(I693)),1,LISTAFERIADOS!$B$2:$B$194)</f>
        <v>-11</v>
      </c>
      <c r="N693" s="170" t="str">
        <f>CONCATENATE(HOUR(Tabela13[[#This Row],[DATA INICIO]]),":",MINUTE(Tabela13[[#This Row],[DATA INICIO]]))</f>
        <v>16:54</v>
      </c>
      <c r="P693"/>
    </row>
    <row r="694" spans="1:16" ht="25.5" hidden="1" customHeight="1" x14ac:dyDescent="0.25">
      <c r="A694" s="6" t="s">
        <v>278</v>
      </c>
      <c r="B694" s="33" t="s">
        <v>485</v>
      </c>
      <c r="C694" s="34" t="s">
        <v>270</v>
      </c>
      <c r="D694" s="66" t="s">
        <v>1231</v>
      </c>
      <c r="E694" s="66" t="str">
        <f>CONCATENATE(Tabela13[[#This Row],[TRAMITE_SETOR]],"_Atualiz")</f>
        <v>CLC_Atualiz</v>
      </c>
      <c r="F694" s="35" t="s">
        <v>912</v>
      </c>
      <c r="G694" s="35"/>
      <c r="H694" s="36">
        <v>41558.759722222225</v>
      </c>
      <c r="I694" s="36">
        <v>41561.584027777775</v>
      </c>
      <c r="J694" s="1" t="s">
        <v>469</v>
      </c>
      <c r="K694" s="37">
        <f t="shared" si="20"/>
        <v>2.8243055555503815</v>
      </c>
      <c r="L694" s="38">
        <f t="shared" si="21"/>
        <v>2.8243055555503815</v>
      </c>
      <c r="M694" s="166">
        <f>NETWORKDAYS.INTL(DATE(YEAR(H694),MONTH(I694),DAY(H694)),DATE(YEAR(I694),MONTH(I694),DAY(I694)),1,LISTAFERIADOS!$B$2:$B$194)</f>
        <v>2</v>
      </c>
      <c r="N694" s="170" t="str">
        <f>CONCATENATE(HOUR(Tabela13[[#This Row],[DATA INICIO]]),":",MINUTE(Tabela13[[#This Row],[DATA INICIO]]))</f>
        <v>18:14</v>
      </c>
      <c r="P694"/>
    </row>
    <row r="695" spans="1:16" ht="25.5" hidden="1" customHeight="1" x14ac:dyDescent="0.25">
      <c r="A695" s="6" t="s">
        <v>278</v>
      </c>
      <c r="B695" s="33" t="s">
        <v>485</v>
      </c>
      <c r="C695" s="34" t="s">
        <v>270</v>
      </c>
      <c r="D695" s="66" t="s">
        <v>1228</v>
      </c>
      <c r="E695" s="66" t="str">
        <f>CONCATENATE(Tabela13[[#This Row],[TRAMITE_SETOR]],"_Atualiz")</f>
        <v>SPO_Atualiz</v>
      </c>
      <c r="F695" s="35" t="s">
        <v>909</v>
      </c>
      <c r="G695" s="35"/>
      <c r="H695" s="36">
        <v>41561.584027777775</v>
      </c>
      <c r="I695" s="36">
        <v>41561.767361111109</v>
      </c>
      <c r="J695" s="1" t="s">
        <v>18</v>
      </c>
      <c r="K695" s="37">
        <f t="shared" si="20"/>
        <v>0.18333333333430346</v>
      </c>
      <c r="L695" s="38">
        <f t="shared" si="21"/>
        <v>0.18333333333430346</v>
      </c>
      <c r="M695" s="166">
        <f>NETWORKDAYS.INTL(DATE(YEAR(H695),MONTH(I695),DAY(H695)),DATE(YEAR(I695),MONTH(I695),DAY(I695)),1,LISTAFERIADOS!$B$2:$B$194)</f>
        <v>1</v>
      </c>
      <c r="N695" s="170" t="str">
        <f>CONCATENATE(HOUR(Tabela13[[#This Row],[DATA INICIO]]),":",MINUTE(Tabela13[[#This Row],[DATA INICIO]]))</f>
        <v>14:1</v>
      </c>
      <c r="P695"/>
    </row>
    <row r="696" spans="1:16" ht="25.5" customHeight="1" x14ac:dyDescent="0.25">
      <c r="A696" s="6" t="s">
        <v>278</v>
      </c>
      <c r="B696" s="33" t="s">
        <v>485</v>
      </c>
      <c r="C696" s="34" t="s">
        <v>270</v>
      </c>
      <c r="D696" s="66" t="s">
        <v>1267</v>
      </c>
      <c r="E696" s="66" t="str">
        <f>CONCATENATE(Tabela13[[#This Row],[TRAMITE_SETOR]],"_Atualiz")</f>
        <v>SMIC_Atualiz</v>
      </c>
      <c r="F696" s="35" t="s">
        <v>892</v>
      </c>
      <c r="G696" s="90" t="s">
        <v>1127</v>
      </c>
      <c r="H696" s="36">
        <v>41561.767361111109</v>
      </c>
      <c r="I696" s="36">
        <v>41562.570833333331</v>
      </c>
      <c r="J696" s="1" t="s">
        <v>26</v>
      </c>
      <c r="K696" s="37">
        <f t="shared" si="20"/>
        <v>0.80347222222189885</v>
      </c>
      <c r="L696" s="38">
        <f t="shared" si="21"/>
        <v>0.80347222222189885</v>
      </c>
      <c r="M696" s="166">
        <f>NETWORKDAYS.INTL(DATE(YEAR(H696),MONTH(I696),DAY(H696)),DATE(YEAR(I696),MONTH(I696),DAY(I696)),1,LISTAFERIADOS!$B$2:$B$194)</f>
        <v>2</v>
      </c>
      <c r="N696" s="170" t="str">
        <f>CONCATENATE(HOUR(Tabela13[[#This Row],[DATA INICIO]]),":",MINUTE(Tabela13[[#This Row],[DATA INICIO]]))</f>
        <v>18:25</v>
      </c>
      <c r="P696"/>
    </row>
    <row r="697" spans="1:16" ht="25.5" customHeight="1" x14ac:dyDescent="0.25">
      <c r="A697" s="6" t="s">
        <v>278</v>
      </c>
      <c r="B697" s="33" t="s">
        <v>485</v>
      </c>
      <c r="C697" s="34" t="s">
        <v>270</v>
      </c>
      <c r="D697" s="66" t="s">
        <v>1226</v>
      </c>
      <c r="E697" s="66" t="str">
        <f>CONCATENATE(Tabela13[[#This Row],[TRAMITE_SETOR]],"_Atualiz")</f>
        <v>CIP_Atualiz</v>
      </c>
      <c r="F697" s="35" t="s">
        <v>885</v>
      </c>
      <c r="G697" s="90" t="s">
        <v>1127</v>
      </c>
      <c r="H697" s="36">
        <v>41562.570833333331</v>
      </c>
      <c r="I697" s="36">
        <v>41562.696527777778</v>
      </c>
      <c r="J697" s="1" t="s">
        <v>17</v>
      </c>
      <c r="K697" s="37">
        <f t="shared" si="20"/>
        <v>0.12569444444670808</v>
      </c>
      <c r="L697" s="38">
        <f t="shared" si="21"/>
        <v>0.12569444444670808</v>
      </c>
      <c r="M697" s="166">
        <f>NETWORKDAYS.INTL(DATE(YEAR(H697),MONTH(I697),DAY(H697)),DATE(YEAR(I697),MONTH(I697),DAY(I697)),1,LISTAFERIADOS!$B$2:$B$194)</f>
        <v>1</v>
      </c>
      <c r="N697" s="170" t="str">
        <f>CONCATENATE(HOUR(Tabela13[[#This Row],[DATA INICIO]]),":",MINUTE(Tabela13[[#This Row],[DATA INICIO]]))</f>
        <v>13:42</v>
      </c>
      <c r="P697"/>
    </row>
    <row r="698" spans="1:16" ht="25.5" hidden="1" customHeight="1" x14ac:dyDescent="0.25">
      <c r="A698" s="6" t="s">
        <v>278</v>
      </c>
      <c r="B698" s="33" t="s">
        <v>485</v>
      </c>
      <c r="C698" s="34" t="s">
        <v>270</v>
      </c>
      <c r="D698" s="66" t="s">
        <v>1227</v>
      </c>
      <c r="E698" s="66" t="str">
        <f>CONCATENATE(Tabela13[[#This Row],[TRAMITE_SETOR]],"_Atualiz")</f>
        <v>SECADM_Atualiz</v>
      </c>
      <c r="F698" s="35" t="s">
        <v>908</v>
      </c>
      <c r="G698" s="35"/>
      <c r="H698" s="36">
        <v>41562.696527777778</v>
      </c>
      <c r="I698" s="36">
        <v>41564.853472222225</v>
      </c>
      <c r="J698" s="1" t="s">
        <v>470</v>
      </c>
      <c r="K698" s="37">
        <f t="shared" si="20"/>
        <v>2.1569444444467081</v>
      </c>
      <c r="L698" s="38">
        <f t="shared" si="21"/>
        <v>2.1569444444467081</v>
      </c>
      <c r="M698" s="166">
        <f>NETWORKDAYS.INTL(DATE(YEAR(H698),MONTH(I698),DAY(H698)),DATE(YEAR(I698),MONTH(I698),DAY(I698)),1,LISTAFERIADOS!$B$2:$B$194)</f>
        <v>3</v>
      </c>
      <c r="N698" s="170" t="str">
        <f>CONCATENATE(HOUR(Tabela13[[#This Row],[DATA INICIO]]),":",MINUTE(Tabela13[[#This Row],[DATA INICIO]]))</f>
        <v>16:43</v>
      </c>
      <c r="P698"/>
    </row>
    <row r="699" spans="1:16" ht="25.5" hidden="1" customHeight="1" x14ac:dyDescent="0.25">
      <c r="A699" s="6" t="s">
        <v>278</v>
      </c>
      <c r="B699" s="33" t="s">
        <v>485</v>
      </c>
      <c r="C699" s="34" t="s">
        <v>270</v>
      </c>
      <c r="D699" s="66" t="s">
        <v>1228</v>
      </c>
      <c r="E699" s="66" t="str">
        <f>CONCATENATE(Tabela13[[#This Row],[TRAMITE_SETOR]],"_Atualiz")</f>
        <v>SPO_Atualiz</v>
      </c>
      <c r="F699" s="35" t="s">
        <v>909</v>
      </c>
      <c r="G699" s="35"/>
      <c r="H699" s="36">
        <v>41564.853472222225</v>
      </c>
      <c r="I699" s="36">
        <v>41565.772222222222</v>
      </c>
      <c r="J699" s="1" t="s">
        <v>904</v>
      </c>
      <c r="K699" s="37">
        <f t="shared" si="20"/>
        <v>0.91874999999708962</v>
      </c>
      <c r="L699" s="38">
        <f t="shared" si="21"/>
        <v>0.91874999999708962</v>
      </c>
      <c r="M699" s="166">
        <f>NETWORKDAYS.INTL(DATE(YEAR(H699),MONTH(I699),DAY(H699)),DATE(YEAR(I699),MONTH(I699),DAY(I699)),1,LISTAFERIADOS!$B$2:$B$194)</f>
        <v>2</v>
      </c>
      <c r="N699" s="170" t="str">
        <f>CONCATENATE(HOUR(Tabela13[[#This Row],[DATA INICIO]]),":",MINUTE(Tabela13[[#This Row],[DATA INICIO]]))</f>
        <v>20:29</v>
      </c>
      <c r="P699"/>
    </row>
    <row r="700" spans="1:16" ht="25.5" hidden="1" customHeight="1" x14ac:dyDescent="0.25">
      <c r="A700" s="6" t="s">
        <v>278</v>
      </c>
      <c r="B700" s="33" t="s">
        <v>485</v>
      </c>
      <c r="C700" s="34" t="s">
        <v>270</v>
      </c>
      <c r="D700" s="66" t="s">
        <v>1229</v>
      </c>
      <c r="E700" s="66" t="str">
        <f>CONCATENATE(Tabela13[[#This Row],[TRAMITE_SETOR]],"_Atualiz")</f>
        <v>CO_Atualiz</v>
      </c>
      <c r="F700" s="35" t="s">
        <v>910</v>
      </c>
      <c r="G700" s="35"/>
      <c r="H700" s="36">
        <v>41565.772222222222</v>
      </c>
      <c r="I700" s="36">
        <v>41565.806250000001</v>
      </c>
      <c r="J700" s="1" t="s">
        <v>27</v>
      </c>
      <c r="K700" s="37">
        <f t="shared" si="20"/>
        <v>3.4027777779556345E-2</v>
      </c>
      <c r="L700" s="38">
        <f t="shared" si="21"/>
        <v>3.4027777779556345E-2</v>
      </c>
      <c r="M700" s="166">
        <f>NETWORKDAYS.INTL(DATE(YEAR(H700),MONTH(I700),DAY(H700)),DATE(YEAR(I700),MONTH(I700),DAY(I700)),1,LISTAFERIADOS!$B$2:$B$194)</f>
        <v>1</v>
      </c>
      <c r="N700" s="170" t="str">
        <f>CONCATENATE(HOUR(Tabela13[[#This Row],[DATA INICIO]]),":",MINUTE(Tabela13[[#This Row],[DATA INICIO]]))</f>
        <v>18:32</v>
      </c>
      <c r="P700"/>
    </row>
    <row r="701" spans="1:16" ht="25.5" hidden="1" customHeight="1" x14ac:dyDescent="0.25">
      <c r="A701" s="6" t="s">
        <v>278</v>
      </c>
      <c r="B701" s="33" t="s">
        <v>485</v>
      </c>
      <c r="C701" s="34" t="s">
        <v>270</v>
      </c>
      <c r="D701" s="66" t="s">
        <v>1230</v>
      </c>
      <c r="E701" s="66" t="str">
        <f>CONCATENATE(Tabela13[[#This Row],[TRAMITE_SETOR]],"_Atualiz")</f>
        <v>SECOFC_Atualiz</v>
      </c>
      <c r="F701" s="35" t="s">
        <v>911</v>
      </c>
      <c r="G701" s="35"/>
      <c r="H701" s="36">
        <v>41565.806250000001</v>
      </c>
      <c r="I701" s="36">
        <v>41568.618055555555</v>
      </c>
      <c r="J701" s="1" t="s">
        <v>20</v>
      </c>
      <c r="K701" s="37">
        <f t="shared" si="20"/>
        <v>2.8118055555532919</v>
      </c>
      <c r="L701" s="38">
        <f t="shared" si="21"/>
        <v>2.8118055555532919</v>
      </c>
      <c r="M701" s="166">
        <f>NETWORKDAYS.INTL(DATE(YEAR(H701),MONTH(I701),DAY(H701)),DATE(YEAR(I701),MONTH(I701),DAY(I701)),1,LISTAFERIADOS!$B$2:$B$194)</f>
        <v>2</v>
      </c>
      <c r="N701" s="170" t="str">
        <f>CONCATENATE(HOUR(Tabela13[[#This Row],[DATA INICIO]]),":",MINUTE(Tabela13[[#This Row],[DATA INICIO]]))</f>
        <v>19:21</v>
      </c>
      <c r="P701"/>
    </row>
    <row r="702" spans="1:16" ht="25.5" hidden="1" customHeight="1" x14ac:dyDescent="0.25">
      <c r="A702" s="6" t="s">
        <v>278</v>
      </c>
      <c r="B702" s="33" t="s">
        <v>485</v>
      </c>
      <c r="C702" s="34" t="s">
        <v>270</v>
      </c>
      <c r="D702" s="66" t="s">
        <v>1231</v>
      </c>
      <c r="E702" s="66" t="str">
        <f>CONCATENATE(Tabela13[[#This Row],[TRAMITE_SETOR]],"_Atualiz")</f>
        <v>CLC_Atualiz</v>
      </c>
      <c r="F702" s="35" t="s">
        <v>912</v>
      </c>
      <c r="G702" s="35"/>
      <c r="H702" s="36">
        <v>41568.618055555555</v>
      </c>
      <c r="I702" s="36">
        <v>41569.661805555559</v>
      </c>
      <c r="J702" s="1" t="s">
        <v>138</v>
      </c>
      <c r="K702" s="37">
        <f t="shared" si="20"/>
        <v>1.0437500000043656</v>
      </c>
      <c r="L702" s="38">
        <f t="shared" si="21"/>
        <v>1.0437500000043656</v>
      </c>
      <c r="M702" s="166">
        <f>NETWORKDAYS.INTL(DATE(YEAR(H702),MONTH(I702),DAY(H702)),DATE(YEAR(I702),MONTH(I702),DAY(I702)),1,LISTAFERIADOS!$B$2:$B$194)</f>
        <v>2</v>
      </c>
      <c r="N702" s="170" t="str">
        <f>CONCATENATE(HOUR(Tabela13[[#This Row],[DATA INICIO]]),":",MINUTE(Tabela13[[#This Row],[DATA INICIO]]))</f>
        <v>14:50</v>
      </c>
      <c r="P702"/>
    </row>
    <row r="703" spans="1:16" ht="25.5" hidden="1" customHeight="1" x14ac:dyDescent="0.25">
      <c r="A703" s="6" t="s">
        <v>278</v>
      </c>
      <c r="B703" s="33" t="s">
        <v>485</v>
      </c>
      <c r="C703" s="34" t="s">
        <v>270</v>
      </c>
      <c r="D703" s="66" t="s">
        <v>1232</v>
      </c>
      <c r="E703" s="66" t="str">
        <f>CONCATENATE(Tabela13[[#This Row],[TRAMITE_SETOR]],"_Atualiz")</f>
        <v>SC_Atualiz</v>
      </c>
      <c r="F703" s="35" t="s">
        <v>913</v>
      </c>
      <c r="G703" s="35"/>
      <c r="H703" s="36">
        <v>41569.661805555559</v>
      </c>
      <c r="I703" s="36">
        <v>41571.765972222223</v>
      </c>
      <c r="J703" s="1" t="s">
        <v>166</v>
      </c>
      <c r="K703" s="37">
        <f t="shared" si="20"/>
        <v>2.1041666666642413</v>
      </c>
      <c r="L703" s="38">
        <f t="shared" si="21"/>
        <v>2.1041666666642413</v>
      </c>
      <c r="M703" s="166">
        <f>NETWORKDAYS.INTL(DATE(YEAR(H703),MONTH(I703),DAY(H703)),DATE(YEAR(I703),MONTH(I703),DAY(I703)),1,LISTAFERIADOS!$B$2:$B$194)</f>
        <v>3</v>
      </c>
      <c r="N703" s="170" t="str">
        <f>CONCATENATE(HOUR(Tabela13[[#This Row],[DATA INICIO]]),":",MINUTE(Tabela13[[#This Row],[DATA INICIO]]))</f>
        <v>15:53</v>
      </c>
      <c r="P703"/>
    </row>
    <row r="704" spans="1:16" ht="25.5" hidden="1" customHeight="1" x14ac:dyDescent="0.25">
      <c r="A704" s="6" t="s">
        <v>278</v>
      </c>
      <c r="B704" s="33" t="s">
        <v>485</v>
      </c>
      <c r="C704" s="34" t="s">
        <v>270</v>
      </c>
      <c r="D704" s="66" t="s">
        <v>1231</v>
      </c>
      <c r="E704" s="66" t="str">
        <f>CONCATENATE(Tabela13[[#This Row],[TRAMITE_SETOR]],"_Atualiz")</f>
        <v>CLC_Atualiz</v>
      </c>
      <c r="F704" s="35" t="s">
        <v>912</v>
      </c>
      <c r="G704" s="35"/>
      <c r="H704" s="36">
        <v>41571.765972222223</v>
      </c>
      <c r="I704" s="36">
        <v>41572.633333333331</v>
      </c>
      <c r="J704" s="1" t="s">
        <v>471</v>
      </c>
      <c r="K704" s="37">
        <f t="shared" si="20"/>
        <v>0.86736111110803904</v>
      </c>
      <c r="L704" s="38">
        <f t="shared" si="21"/>
        <v>0.86736111110803904</v>
      </c>
      <c r="M704" s="166">
        <f>NETWORKDAYS.INTL(DATE(YEAR(H704),MONTH(I704),DAY(H704)),DATE(YEAR(I704),MONTH(I704),DAY(I704)),1,LISTAFERIADOS!$B$2:$B$194)</f>
        <v>2</v>
      </c>
      <c r="N704" s="170" t="str">
        <f>CONCATENATE(HOUR(Tabela13[[#This Row],[DATA INICIO]]),":",MINUTE(Tabela13[[#This Row],[DATA INICIO]]))</f>
        <v>18:23</v>
      </c>
      <c r="P704"/>
    </row>
    <row r="705" spans="1:16" ht="25.5" hidden="1" customHeight="1" x14ac:dyDescent="0.25">
      <c r="A705" s="6" t="s">
        <v>278</v>
      </c>
      <c r="B705" s="33" t="s">
        <v>485</v>
      </c>
      <c r="C705" s="34" t="s">
        <v>270</v>
      </c>
      <c r="D705" s="66" t="s">
        <v>1232</v>
      </c>
      <c r="E705" s="66" t="str">
        <f>CONCATENATE(Tabela13[[#This Row],[TRAMITE_SETOR]],"_Atualiz")</f>
        <v>SC_Atualiz</v>
      </c>
      <c r="F705" s="35" t="s">
        <v>913</v>
      </c>
      <c r="G705" s="35"/>
      <c r="H705" s="36">
        <v>41572.633333333331</v>
      </c>
      <c r="I705" s="36">
        <v>41575.746527777781</v>
      </c>
      <c r="J705" s="1" t="s">
        <v>472</v>
      </c>
      <c r="K705" s="37">
        <f t="shared" si="20"/>
        <v>3.1131944444496185</v>
      </c>
      <c r="L705" s="38">
        <f t="shared" si="21"/>
        <v>3.1131944444496185</v>
      </c>
      <c r="M705" s="166">
        <f>NETWORKDAYS.INTL(DATE(YEAR(H705),MONTH(I705),DAY(H705)),DATE(YEAR(I705),MONTH(I705),DAY(I705)),1,LISTAFERIADOS!$B$2:$B$194)</f>
        <v>2</v>
      </c>
      <c r="N705" s="170" t="str">
        <f>CONCATENATE(HOUR(Tabela13[[#This Row],[DATA INICIO]]),":",MINUTE(Tabela13[[#This Row],[DATA INICIO]]))</f>
        <v>15:12</v>
      </c>
      <c r="P705"/>
    </row>
    <row r="706" spans="1:16" ht="25.5" hidden="1" customHeight="1" x14ac:dyDescent="0.25">
      <c r="A706" s="6" t="s">
        <v>278</v>
      </c>
      <c r="B706" s="33" t="s">
        <v>485</v>
      </c>
      <c r="C706" s="34" t="s">
        <v>270</v>
      </c>
      <c r="D706" s="66" t="s">
        <v>1231</v>
      </c>
      <c r="E706" s="66" t="str">
        <f>CONCATENATE(Tabela13[[#This Row],[TRAMITE_SETOR]],"_Atualiz")</f>
        <v>CLC_Atualiz</v>
      </c>
      <c r="F706" s="35" t="s">
        <v>912</v>
      </c>
      <c r="G706" s="35"/>
      <c r="H706" s="36">
        <v>41575.746527777781</v>
      </c>
      <c r="I706" s="36">
        <v>41575.847916666666</v>
      </c>
      <c r="J706" s="1" t="s">
        <v>473</v>
      </c>
      <c r="K706" s="37">
        <f t="shared" si="20"/>
        <v>0.101388888884685</v>
      </c>
      <c r="L706" s="38">
        <f t="shared" si="21"/>
        <v>0.101388888884685</v>
      </c>
      <c r="M706" s="166">
        <f>NETWORKDAYS.INTL(DATE(YEAR(H706),MONTH(I706),DAY(H706)),DATE(YEAR(I706),MONTH(I706),DAY(I706)),1,LISTAFERIADOS!$B$2:$B$194)</f>
        <v>1</v>
      </c>
      <c r="N706" s="170" t="str">
        <f>CONCATENATE(HOUR(Tabela13[[#This Row],[DATA INICIO]]),":",MINUTE(Tabela13[[#This Row],[DATA INICIO]]))</f>
        <v>17:55</v>
      </c>
      <c r="P706"/>
    </row>
    <row r="707" spans="1:16" ht="25.5" hidden="1" customHeight="1" x14ac:dyDescent="0.25">
      <c r="A707" s="6" t="s">
        <v>278</v>
      </c>
      <c r="B707" s="33" t="s">
        <v>485</v>
      </c>
      <c r="C707" s="34" t="s">
        <v>270</v>
      </c>
      <c r="D707" s="66" t="s">
        <v>1227</v>
      </c>
      <c r="E707" s="66" t="str">
        <f>CONCATENATE(Tabela13[[#This Row],[TRAMITE_SETOR]],"_Atualiz")</f>
        <v>SECADM_Atualiz</v>
      </c>
      <c r="F707" s="35" t="s">
        <v>908</v>
      </c>
      <c r="G707" s="35"/>
      <c r="H707" s="36">
        <v>41575.847916666666</v>
      </c>
      <c r="I707" s="36">
        <v>41576.727083333331</v>
      </c>
      <c r="J707" s="1" t="s">
        <v>474</v>
      </c>
      <c r="K707" s="37">
        <f t="shared" ref="K707:K770" si="22">IF(OR(H707="-",I707="-"),0,I707-H707)</f>
        <v>0.87916666666569654</v>
      </c>
      <c r="L707" s="38">
        <f t="shared" ref="L707:L770" si="23">K707</f>
        <v>0.87916666666569654</v>
      </c>
      <c r="M707" s="166">
        <f>NETWORKDAYS.INTL(DATE(YEAR(H707),MONTH(I707),DAY(H707)),DATE(YEAR(I707),MONTH(I707),DAY(I707)),1,LISTAFERIADOS!$B$2:$B$194)</f>
        <v>2</v>
      </c>
      <c r="N707" s="170" t="str">
        <f>CONCATENATE(HOUR(Tabela13[[#This Row],[DATA INICIO]]),":",MINUTE(Tabela13[[#This Row],[DATA INICIO]]))</f>
        <v>20:21</v>
      </c>
      <c r="P707"/>
    </row>
    <row r="708" spans="1:16" ht="25.5" hidden="1" customHeight="1" x14ac:dyDescent="0.25">
      <c r="A708" s="6" t="s">
        <v>278</v>
      </c>
      <c r="B708" s="33" t="s">
        <v>485</v>
      </c>
      <c r="C708" s="34" t="s">
        <v>270</v>
      </c>
      <c r="D708" s="66" t="s">
        <v>1231</v>
      </c>
      <c r="E708" s="66" t="str">
        <f>CONCATENATE(Tabela13[[#This Row],[TRAMITE_SETOR]],"_Atualiz")</f>
        <v>CLC_Atualiz</v>
      </c>
      <c r="F708" s="35" t="s">
        <v>912</v>
      </c>
      <c r="G708" s="35"/>
      <c r="H708" s="36">
        <v>41576.727083333331</v>
      </c>
      <c r="I708" s="36">
        <v>41576.774305555555</v>
      </c>
      <c r="J708" s="1" t="s">
        <v>475</v>
      </c>
      <c r="K708" s="37">
        <f t="shared" si="22"/>
        <v>4.7222222223354038E-2</v>
      </c>
      <c r="L708" s="38">
        <f t="shared" si="23"/>
        <v>4.7222222223354038E-2</v>
      </c>
      <c r="M708" s="166">
        <f>NETWORKDAYS.INTL(DATE(YEAR(H708),MONTH(I708),DAY(H708)),DATE(YEAR(I708),MONTH(I708),DAY(I708)),1,LISTAFERIADOS!$B$2:$B$194)</f>
        <v>1</v>
      </c>
      <c r="N708" s="170" t="str">
        <f>CONCATENATE(HOUR(Tabela13[[#This Row],[DATA INICIO]]),":",MINUTE(Tabela13[[#This Row],[DATA INICIO]]))</f>
        <v>17:27</v>
      </c>
      <c r="P708"/>
    </row>
    <row r="709" spans="1:16" ht="25.5" hidden="1" customHeight="1" x14ac:dyDescent="0.25">
      <c r="A709" s="6" t="s">
        <v>278</v>
      </c>
      <c r="B709" s="33" t="s">
        <v>485</v>
      </c>
      <c r="C709" s="34" t="s">
        <v>270</v>
      </c>
      <c r="D709" s="66" t="s">
        <v>1252</v>
      </c>
      <c r="E709" s="66" t="str">
        <f>CONCATENATE(Tabela13[[#This Row],[TRAMITE_SETOR]],"_Atualiz")</f>
        <v>SLIC_Atualiz</v>
      </c>
      <c r="F709" s="35" t="s">
        <v>928</v>
      </c>
      <c r="G709" s="35"/>
      <c r="H709" s="36">
        <v>41576.774305555555</v>
      </c>
      <c r="I709" s="36">
        <v>41590.603472222225</v>
      </c>
      <c r="J709" s="1" t="s">
        <v>288</v>
      </c>
      <c r="K709" s="37">
        <f t="shared" si="22"/>
        <v>13.829166666670062</v>
      </c>
      <c r="L709" s="38">
        <f t="shared" si="23"/>
        <v>13.829166666670062</v>
      </c>
      <c r="M709" s="166">
        <f>NETWORKDAYS.INTL(DATE(YEAR(H709),MONTH(I709),DAY(H709)),DATE(YEAR(I709),MONTH(I709),DAY(I709)),1,LISTAFERIADOS!$B$2:$B$194)</f>
        <v>-13</v>
      </c>
      <c r="N709" s="170" t="str">
        <f>CONCATENATE(HOUR(Tabela13[[#This Row],[DATA INICIO]]),":",MINUTE(Tabela13[[#This Row],[DATA INICIO]]))</f>
        <v>18:35</v>
      </c>
      <c r="P709"/>
    </row>
    <row r="710" spans="1:16" ht="25.5" hidden="1" customHeight="1" x14ac:dyDescent="0.25">
      <c r="A710" s="6" t="s">
        <v>278</v>
      </c>
      <c r="B710" s="33" t="s">
        <v>485</v>
      </c>
      <c r="C710" s="34" t="s">
        <v>270</v>
      </c>
      <c r="D710" s="66" t="s">
        <v>1233</v>
      </c>
      <c r="E710" s="66" t="str">
        <f>CONCATENATE(Tabela13[[#This Row],[TRAMITE_SETOR]],"_Atualiz")</f>
        <v>SCON_Atualiz</v>
      </c>
      <c r="F710" s="35" t="s">
        <v>914</v>
      </c>
      <c r="G710" s="35"/>
      <c r="H710" s="36">
        <v>41590.603472222225</v>
      </c>
      <c r="I710" s="36">
        <v>41598.617361111108</v>
      </c>
      <c r="J710" s="1" t="s">
        <v>376</v>
      </c>
      <c r="K710" s="37">
        <f t="shared" si="22"/>
        <v>8.0138888888832298</v>
      </c>
      <c r="L710" s="38">
        <f t="shared" si="23"/>
        <v>8.0138888888832298</v>
      </c>
      <c r="M710" s="166">
        <f>NETWORKDAYS.INTL(DATE(YEAR(H710),MONTH(I710),DAY(H710)),DATE(YEAR(I710),MONTH(I710),DAY(I710)),1,LISTAFERIADOS!$B$2:$B$194)</f>
        <v>6</v>
      </c>
      <c r="N710" s="170" t="str">
        <f>CONCATENATE(HOUR(Tabela13[[#This Row],[DATA INICIO]]),":",MINUTE(Tabela13[[#This Row],[DATA INICIO]]))</f>
        <v>14:29</v>
      </c>
      <c r="P710"/>
    </row>
    <row r="711" spans="1:16" ht="25.5" hidden="1" customHeight="1" x14ac:dyDescent="0.25">
      <c r="A711" s="6" t="s">
        <v>278</v>
      </c>
      <c r="B711" s="33" t="s">
        <v>485</v>
      </c>
      <c r="C711" s="34" t="s">
        <v>270</v>
      </c>
      <c r="D711" s="66" t="s">
        <v>1252</v>
      </c>
      <c r="E711" s="66" t="str">
        <f>CONCATENATE(Tabela13[[#This Row],[TRAMITE_SETOR]],"_Atualiz")</f>
        <v>SLIC_Atualiz</v>
      </c>
      <c r="F711" s="35" t="s">
        <v>928</v>
      </c>
      <c r="G711" s="35"/>
      <c r="H711" s="36">
        <v>41598.617361111108</v>
      </c>
      <c r="I711" s="36">
        <v>41598.681944444441</v>
      </c>
      <c r="J711" s="1" t="s">
        <v>476</v>
      </c>
      <c r="K711" s="37">
        <f t="shared" si="22"/>
        <v>6.4583333332848269E-2</v>
      </c>
      <c r="L711" s="38">
        <f t="shared" si="23"/>
        <v>6.4583333332848269E-2</v>
      </c>
      <c r="M711" s="166">
        <f>NETWORKDAYS.INTL(DATE(YEAR(H711),MONTH(I711),DAY(H711)),DATE(YEAR(I711),MONTH(I711),DAY(I711)),1,LISTAFERIADOS!$B$2:$B$194)</f>
        <v>1</v>
      </c>
      <c r="N711" s="170" t="str">
        <f>CONCATENATE(HOUR(Tabela13[[#This Row],[DATA INICIO]]),":",MINUTE(Tabela13[[#This Row],[DATA INICIO]]))</f>
        <v>14:49</v>
      </c>
      <c r="P711"/>
    </row>
    <row r="712" spans="1:16" ht="25.5" hidden="1" customHeight="1" x14ac:dyDescent="0.25">
      <c r="A712" s="6" t="s">
        <v>278</v>
      </c>
      <c r="B712" s="33" t="s">
        <v>485</v>
      </c>
      <c r="C712" s="34" t="s">
        <v>270</v>
      </c>
      <c r="D712" s="66" t="s">
        <v>1231</v>
      </c>
      <c r="E712" s="66" t="str">
        <f>CONCATENATE(Tabela13[[#This Row],[TRAMITE_SETOR]],"_Atualiz")</f>
        <v>CLC_Atualiz</v>
      </c>
      <c r="F712" s="35" t="s">
        <v>912</v>
      </c>
      <c r="G712" s="35"/>
      <c r="H712" s="36">
        <v>41598.681944444441</v>
      </c>
      <c r="I712" s="36">
        <v>41598.734722222223</v>
      </c>
      <c r="J712" s="1" t="s">
        <v>17</v>
      </c>
      <c r="K712" s="37">
        <f t="shared" si="22"/>
        <v>5.2777777782466728E-2</v>
      </c>
      <c r="L712" s="38">
        <f t="shared" si="23"/>
        <v>5.2777777782466728E-2</v>
      </c>
      <c r="M712" s="166">
        <f>NETWORKDAYS.INTL(DATE(YEAR(H712),MONTH(I712),DAY(H712)),DATE(YEAR(I712),MONTH(I712),DAY(I712)),1,LISTAFERIADOS!$B$2:$B$194)</f>
        <v>1</v>
      </c>
      <c r="N712" s="170" t="str">
        <f>CONCATENATE(HOUR(Tabela13[[#This Row],[DATA INICIO]]),":",MINUTE(Tabela13[[#This Row],[DATA INICIO]]))</f>
        <v>16:22</v>
      </c>
      <c r="P712"/>
    </row>
    <row r="713" spans="1:16" ht="25.5" hidden="1" customHeight="1" x14ac:dyDescent="0.25">
      <c r="A713" s="6" t="s">
        <v>278</v>
      </c>
      <c r="B713" s="33" t="s">
        <v>485</v>
      </c>
      <c r="C713" s="34" t="s">
        <v>270</v>
      </c>
      <c r="D713" s="66" t="s">
        <v>1227</v>
      </c>
      <c r="E713" s="66" t="str">
        <f>CONCATENATE(Tabela13[[#This Row],[TRAMITE_SETOR]],"_Atualiz")</f>
        <v>SECADM_Atualiz</v>
      </c>
      <c r="F713" s="35" t="s">
        <v>908</v>
      </c>
      <c r="G713" s="35"/>
      <c r="H713" s="36">
        <v>41598.734722222223</v>
      </c>
      <c r="I713" s="36">
        <v>41598.834722222222</v>
      </c>
      <c r="J713" s="1" t="s">
        <v>195</v>
      </c>
      <c r="K713" s="37">
        <f t="shared" si="22"/>
        <v>9.9999999998544808E-2</v>
      </c>
      <c r="L713" s="38">
        <f t="shared" si="23"/>
        <v>9.9999999998544808E-2</v>
      </c>
      <c r="M713" s="166">
        <f>NETWORKDAYS.INTL(DATE(YEAR(H713),MONTH(I713),DAY(H713)),DATE(YEAR(I713),MONTH(I713),DAY(I713)),1,LISTAFERIADOS!$B$2:$B$194)</f>
        <v>1</v>
      </c>
      <c r="N713" s="170" t="str">
        <f>CONCATENATE(HOUR(Tabela13[[#This Row],[DATA INICIO]]),":",MINUTE(Tabela13[[#This Row],[DATA INICIO]]))</f>
        <v>17:38</v>
      </c>
      <c r="P713"/>
    </row>
    <row r="714" spans="1:16" ht="25.5" hidden="1" customHeight="1" x14ac:dyDescent="0.25">
      <c r="A714" s="6" t="s">
        <v>278</v>
      </c>
      <c r="B714" s="33" t="s">
        <v>485</v>
      </c>
      <c r="C714" s="34" t="s">
        <v>270</v>
      </c>
      <c r="D714" s="66" t="s">
        <v>1234</v>
      </c>
      <c r="E714" s="66" t="str">
        <f>CONCATENATE(Tabela13[[#This Row],[TRAMITE_SETOR]],"_Atualiz")</f>
        <v>CPL_Atualiz</v>
      </c>
      <c r="F714" s="35" t="s">
        <v>915</v>
      </c>
      <c r="G714" s="35"/>
      <c r="H714" s="36">
        <v>41598.834722222222</v>
      </c>
      <c r="I714" s="36">
        <v>41600.863888888889</v>
      </c>
      <c r="J714" s="1" t="s">
        <v>477</v>
      </c>
      <c r="K714" s="37">
        <f t="shared" si="22"/>
        <v>2.0291666666671517</v>
      </c>
      <c r="L714" s="38">
        <f t="shared" si="23"/>
        <v>2.0291666666671517</v>
      </c>
      <c r="M714" s="166">
        <f>NETWORKDAYS.INTL(DATE(YEAR(H714),MONTH(I714),DAY(H714)),DATE(YEAR(I714),MONTH(I714),DAY(I714)),1,LISTAFERIADOS!$B$2:$B$194)</f>
        <v>3</v>
      </c>
      <c r="N714" s="170" t="str">
        <f>CONCATENATE(HOUR(Tabela13[[#This Row],[DATA INICIO]]),":",MINUTE(Tabela13[[#This Row],[DATA INICIO]]))</f>
        <v>20:2</v>
      </c>
      <c r="P714"/>
    </row>
    <row r="715" spans="1:16" ht="25.5" hidden="1" customHeight="1" x14ac:dyDescent="0.25">
      <c r="A715" s="6" t="s">
        <v>278</v>
      </c>
      <c r="B715" s="33" t="s">
        <v>485</v>
      </c>
      <c r="C715" s="34" t="s">
        <v>270</v>
      </c>
      <c r="D715" s="66" t="s">
        <v>1235</v>
      </c>
      <c r="E715" s="66" t="str">
        <f>CONCATENATE(Tabela13[[#This Row],[TRAMITE_SETOR]],"_Atualiz")</f>
        <v>ASSDG_Atualiz</v>
      </c>
      <c r="F715" s="35" t="s">
        <v>916</v>
      </c>
      <c r="G715" s="35"/>
      <c r="H715" s="36">
        <v>41600.863888888889</v>
      </c>
      <c r="I715" s="36">
        <v>41606.802083333336</v>
      </c>
      <c r="J715" s="1" t="s">
        <v>218</v>
      </c>
      <c r="K715" s="37">
        <f t="shared" si="22"/>
        <v>5.9381944444467081</v>
      </c>
      <c r="L715" s="38">
        <f t="shared" si="23"/>
        <v>5.9381944444467081</v>
      </c>
      <c r="M715" s="166">
        <f>NETWORKDAYS.INTL(DATE(YEAR(H715),MONTH(I715),DAY(H715)),DATE(YEAR(I715),MONTH(I715),DAY(I715)),1,LISTAFERIADOS!$B$2:$B$194)</f>
        <v>5</v>
      </c>
      <c r="N715" s="170" t="str">
        <f>CONCATENATE(HOUR(Tabela13[[#This Row],[DATA INICIO]]),":",MINUTE(Tabela13[[#This Row],[DATA INICIO]]))</f>
        <v>20:44</v>
      </c>
      <c r="P715"/>
    </row>
    <row r="716" spans="1:16" ht="25.5" hidden="1" customHeight="1" x14ac:dyDescent="0.25">
      <c r="A716" s="6" t="s">
        <v>278</v>
      </c>
      <c r="B716" s="33" t="s">
        <v>485</v>
      </c>
      <c r="C716" s="34" t="s">
        <v>270</v>
      </c>
      <c r="D716" s="66" t="s">
        <v>1224</v>
      </c>
      <c r="E716" s="66" t="str">
        <f>CONCATENATE(Tabela13[[#This Row],[TRAMITE_SETOR]],"_Atualiz")</f>
        <v>DG_Atualiz</v>
      </c>
      <c r="F716" s="35" t="s">
        <v>906</v>
      </c>
      <c r="G716" s="35"/>
      <c r="H716" s="36">
        <v>41606.802083333336</v>
      </c>
      <c r="I716" s="36">
        <v>41606.84375</v>
      </c>
      <c r="J716" s="1" t="s">
        <v>478</v>
      </c>
      <c r="K716" s="37">
        <f t="shared" si="22"/>
        <v>4.1666666664241347E-2</v>
      </c>
      <c r="L716" s="38">
        <f t="shared" si="23"/>
        <v>4.1666666664241347E-2</v>
      </c>
      <c r="M716" s="166">
        <f>NETWORKDAYS.INTL(DATE(YEAR(H716),MONTH(I716),DAY(H716)),DATE(YEAR(I716),MONTH(I716),DAY(I716)),1,LISTAFERIADOS!$B$2:$B$194)</f>
        <v>1</v>
      </c>
      <c r="N716" s="170" t="str">
        <f>CONCATENATE(HOUR(Tabela13[[#This Row],[DATA INICIO]]),":",MINUTE(Tabela13[[#This Row],[DATA INICIO]]))</f>
        <v>19:15</v>
      </c>
      <c r="P716"/>
    </row>
    <row r="717" spans="1:16" ht="25.5" hidden="1" customHeight="1" x14ac:dyDescent="0.25">
      <c r="A717" s="6" t="s">
        <v>278</v>
      </c>
      <c r="B717" s="33" t="s">
        <v>485</v>
      </c>
      <c r="C717" s="34" t="s">
        <v>270</v>
      </c>
      <c r="D717" s="66" t="s">
        <v>1252</v>
      </c>
      <c r="E717" s="66" t="str">
        <f>CONCATENATE(Tabela13[[#This Row],[TRAMITE_SETOR]],"_Atualiz")</f>
        <v>SLIC_Atualiz</v>
      </c>
      <c r="F717" s="35" t="s">
        <v>928</v>
      </c>
      <c r="G717" s="35"/>
      <c r="H717" s="36">
        <v>41606.84375</v>
      </c>
      <c r="I717" s="36">
        <v>41607.679166666669</v>
      </c>
      <c r="J717" s="1" t="s">
        <v>479</v>
      </c>
      <c r="K717" s="37">
        <f t="shared" si="22"/>
        <v>0.83541666666860692</v>
      </c>
      <c r="L717" s="38">
        <f t="shared" si="23"/>
        <v>0.83541666666860692</v>
      </c>
      <c r="M717" s="166">
        <f>NETWORKDAYS.INTL(DATE(YEAR(H717),MONTH(I717),DAY(H717)),DATE(YEAR(I717),MONTH(I717),DAY(I717)),1,LISTAFERIADOS!$B$2:$B$194)</f>
        <v>2</v>
      </c>
      <c r="N717" s="170" t="str">
        <f>CONCATENATE(HOUR(Tabela13[[#This Row],[DATA INICIO]]),":",MINUTE(Tabela13[[#This Row],[DATA INICIO]]))</f>
        <v>20:15</v>
      </c>
      <c r="P717"/>
    </row>
    <row r="718" spans="1:16" ht="25.5" hidden="1" customHeight="1" x14ac:dyDescent="0.25">
      <c r="A718" s="6" t="s">
        <v>278</v>
      </c>
      <c r="B718" s="33" t="s">
        <v>485</v>
      </c>
      <c r="C718" s="34" t="s">
        <v>270</v>
      </c>
      <c r="D718" s="66" t="s">
        <v>1231</v>
      </c>
      <c r="E718" s="66" t="str">
        <f>CONCATENATE(Tabela13[[#This Row],[TRAMITE_SETOR]],"_Atualiz")</f>
        <v>CLC_Atualiz</v>
      </c>
      <c r="F718" s="35" t="s">
        <v>912</v>
      </c>
      <c r="G718" s="35"/>
      <c r="H718" s="36">
        <v>41607.679166666669</v>
      </c>
      <c r="I718" s="36">
        <v>41607.685416666667</v>
      </c>
      <c r="J718" s="1" t="s">
        <v>202</v>
      </c>
      <c r="K718" s="37">
        <f t="shared" si="22"/>
        <v>6.2499999985448085E-3</v>
      </c>
      <c r="L718" s="38">
        <f t="shared" si="23"/>
        <v>6.2499999985448085E-3</v>
      </c>
      <c r="M718" s="166">
        <f>NETWORKDAYS.INTL(DATE(YEAR(H718),MONTH(I718),DAY(H718)),DATE(YEAR(I718),MONTH(I718),DAY(I718)),1,LISTAFERIADOS!$B$2:$B$194)</f>
        <v>1</v>
      </c>
      <c r="N718" s="170" t="str">
        <f>CONCATENATE(HOUR(Tabela13[[#This Row],[DATA INICIO]]),":",MINUTE(Tabela13[[#This Row],[DATA INICIO]]))</f>
        <v>16:18</v>
      </c>
      <c r="P718"/>
    </row>
    <row r="719" spans="1:16" ht="25.5" hidden="1" customHeight="1" x14ac:dyDescent="0.25">
      <c r="A719" s="6" t="s">
        <v>278</v>
      </c>
      <c r="B719" s="33" t="s">
        <v>485</v>
      </c>
      <c r="C719" s="34" t="s">
        <v>270</v>
      </c>
      <c r="D719" s="66" t="s">
        <v>1252</v>
      </c>
      <c r="E719" s="66" t="str">
        <f>CONCATENATE(Tabela13[[#This Row],[TRAMITE_SETOR]],"_Atualiz")</f>
        <v>SLIC_Atualiz</v>
      </c>
      <c r="F719" s="35" t="s">
        <v>928</v>
      </c>
      <c r="G719" s="35"/>
      <c r="H719" s="36">
        <v>41607.685416666667</v>
      </c>
      <c r="I719" s="36">
        <v>41607.731249999997</v>
      </c>
      <c r="J719" s="1" t="s">
        <v>480</v>
      </c>
      <c r="K719" s="37">
        <f t="shared" si="22"/>
        <v>4.5833333329937886E-2</v>
      </c>
      <c r="L719" s="38">
        <f t="shared" si="23"/>
        <v>4.5833333329937886E-2</v>
      </c>
      <c r="M719" s="166">
        <f>NETWORKDAYS.INTL(DATE(YEAR(H719),MONTH(I719),DAY(H719)),DATE(YEAR(I719),MONTH(I719),DAY(I719)),1,LISTAFERIADOS!$B$2:$B$194)</f>
        <v>1</v>
      </c>
      <c r="N719" s="170" t="str">
        <f>CONCATENATE(HOUR(Tabela13[[#This Row],[DATA INICIO]]),":",MINUTE(Tabela13[[#This Row],[DATA INICIO]]))</f>
        <v>16:27</v>
      </c>
      <c r="P719"/>
    </row>
    <row r="720" spans="1:16" ht="25.5" hidden="1" customHeight="1" x14ac:dyDescent="0.25">
      <c r="A720" s="6" t="s">
        <v>278</v>
      </c>
      <c r="B720" s="33" t="s">
        <v>485</v>
      </c>
      <c r="C720" s="34" t="s">
        <v>270</v>
      </c>
      <c r="D720" s="66" t="s">
        <v>1228</v>
      </c>
      <c r="E720" s="66" t="str">
        <f>CONCATENATE(Tabela13[[#This Row],[TRAMITE_SETOR]],"_Atualiz")</f>
        <v>SPO_Atualiz</v>
      </c>
      <c r="F720" s="35" t="s">
        <v>909</v>
      </c>
      <c r="G720" s="35"/>
      <c r="H720" s="36">
        <v>41607.731249999997</v>
      </c>
      <c r="I720" s="36">
        <v>41607.780555555553</v>
      </c>
      <c r="J720" s="1" t="s">
        <v>481</v>
      </c>
      <c r="K720" s="37">
        <f t="shared" si="22"/>
        <v>4.9305555556202307E-2</v>
      </c>
      <c r="L720" s="38">
        <f t="shared" si="23"/>
        <v>4.9305555556202307E-2</v>
      </c>
      <c r="M720" s="166">
        <f>NETWORKDAYS.INTL(DATE(YEAR(H720),MONTH(I720),DAY(H720)),DATE(YEAR(I720),MONTH(I720),DAY(I720)),1,LISTAFERIADOS!$B$2:$B$194)</f>
        <v>1</v>
      </c>
      <c r="N720" s="170" t="str">
        <f>CONCATENATE(HOUR(Tabela13[[#This Row],[DATA INICIO]]),":",MINUTE(Tabela13[[#This Row],[DATA INICIO]]))</f>
        <v>17:33</v>
      </c>
      <c r="P720"/>
    </row>
    <row r="721" spans="1:16" ht="25.5" hidden="1" customHeight="1" x14ac:dyDescent="0.25">
      <c r="A721" s="6" t="s">
        <v>278</v>
      </c>
      <c r="B721" s="33" t="s">
        <v>485</v>
      </c>
      <c r="C721" s="34" t="s">
        <v>270</v>
      </c>
      <c r="D721" s="66" t="s">
        <v>1229</v>
      </c>
      <c r="E721" s="66" t="str">
        <f>CONCATENATE(Tabela13[[#This Row],[TRAMITE_SETOR]],"_Atualiz")</f>
        <v>CO_Atualiz</v>
      </c>
      <c r="F721" s="35" t="s">
        <v>910</v>
      </c>
      <c r="G721" s="35"/>
      <c r="H721" s="36">
        <v>41607.780555555553</v>
      </c>
      <c r="I721" s="36">
        <v>41607.794444444444</v>
      </c>
      <c r="J721" s="1" t="s">
        <v>27</v>
      </c>
      <c r="K721" s="37">
        <f t="shared" si="22"/>
        <v>1.3888888890505768E-2</v>
      </c>
      <c r="L721" s="38">
        <f t="shared" si="23"/>
        <v>1.3888888890505768E-2</v>
      </c>
      <c r="M721" s="166">
        <f>NETWORKDAYS.INTL(DATE(YEAR(H721),MONTH(I721),DAY(H721)),DATE(YEAR(I721),MONTH(I721),DAY(I721)),1,LISTAFERIADOS!$B$2:$B$194)</f>
        <v>1</v>
      </c>
      <c r="N721" s="170" t="str">
        <f>CONCATENATE(HOUR(Tabela13[[#This Row],[DATA INICIO]]),":",MINUTE(Tabela13[[#This Row],[DATA INICIO]]))</f>
        <v>18:44</v>
      </c>
      <c r="P721"/>
    </row>
    <row r="722" spans="1:16" ht="25.5" hidden="1" customHeight="1" x14ac:dyDescent="0.25">
      <c r="A722" s="6" t="s">
        <v>278</v>
      </c>
      <c r="B722" s="33" t="s">
        <v>485</v>
      </c>
      <c r="C722" s="34" t="s">
        <v>270</v>
      </c>
      <c r="D722" s="66" t="s">
        <v>1252</v>
      </c>
      <c r="E722" s="66" t="str">
        <f>CONCATENATE(Tabela13[[#This Row],[TRAMITE_SETOR]],"_Atualiz")</f>
        <v>SLIC_Atualiz</v>
      </c>
      <c r="F722" s="35" t="s">
        <v>928</v>
      </c>
      <c r="G722" s="35"/>
      <c r="H722" s="36">
        <v>41607.794444444444</v>
      </c>
      <c r="I722" s="36">
        <v>41610.636805555558</v>
      </c>
      <c r="J722" s="1" t="s">
        <v>482</v>
      </c>
      <c r="K722" s="37">
        <f t="shared" si="22"/>
        <v>2.8423611111138598</v>
      </c>
      <c r="L722" s="38">
        <f t="shared" si="23"/>
        <v>2.8423611111138598</v>
      </c>
      <c r="M722" s="166">
        <f>NETWORKDAYS.INTL(DATE(YEAR(H722),MONTH(I722),DAY(H722)),DATE(YEAR(I722),MONTH(I722),DAY(I722)),1,LISTAFERIADOS!$B$2:$B$194)</f>
        <v>-13</v>
      </c>
      <c r="N722" s="170" t="str">
        <f>CONCATENATE(HOUR(Tabela13[[#This Row],[DATA INICIO]]),":",MINUTE(Tabela13[[#This Row],[DATA INICIO]]))</f>
        <v>19:4</v>
      </c>
      <c r="P722"/>
    </row>
    <row r="723" spans="1:16" ht="25.5" hidden="1" customHeight="1" x14ac:dyDescent="0.25">
      <c r="A723" s="6" t="s">
        <v>278</v>
      </c>
      <c r="B723" s="33" t="s">
        <v>485</v>
      </c>
      <c r="C723" s="34" t="s">
        <v>270</v>
      </c>
      <c r="D723" s="66" t="s">
        <v>1234</v>
      </c>
      <c r="E723" s="66" t="str">
        <f>CONCATENATE(Tabela13[[#This Row],[TRAMITE_SETOR]],"_Atualiz")</f>
        <v>CPL_Atualiz</v>
      </c>
      <c r="F723" s="35" t="s">
        <v>915</v>
      </c>
      <c r="G723" s="35"/>
      <c r="H723" s="36">
        <v>41610.636805555558</v>
      </c>
      <c r="I723" s="36">
        <v>41610.644444444442</v>
      </c>
      <c r="J723" s="1" t="s">
        <v>483</v>
      </c>
      <c r="K723" s="37">
        <f t="shared" si="22"/>
        <v>7.6388888846850023E-3</v>
      </c>
      <c r="L723" s="38">
        <f t="shared" si="23"/>
        <v>7.6388888846850023E-3</v>
      </c>
      <c r="M723" s="166">
        <f>NETWORKDAYS.INTL(DATE(YEAR(H723),MONTH(I723),DAY(H723)),DATE(YEAR(I723),MONTH(I723),DAY(I723)),1,LISTAFERIADOS!$B$2:$B$194)</f>
        <v>1</v>
      </c>
      <c r="N723" s="170" t="str">
        <f>CONCATENATE(HOUR(Tabela13[[#This Row],[DATA INICIO]]),":",MINUTE(Tabela13[[#This Row],[DATA INICIO]]))</f>
        <v>15:17</v>
      </c>
      <c r="P723"/>
    </row>
    <row r="724" spans="1:16" ht="25.5" hidden="1" customHeight="1" x14ac:dyDescent="0.25">
      <c r="A724" s="6" t="s">
        <v>278</v>
      </c>
      <c r="B724" s="33" t="s">
        <v>485</v>
      </c>
      <c r="C724" s="34" t="s">
        <v>270</v>
      </c>
      <c r="D724" s="66" t="s">
        <v>1252</v>
      </c>
      <c r="E724" s="66" t="str">
        <f>CONCATENATE(Tabela13[[#This Row],[TRAMITE_SETOR]],"_Atualiz")</f>
        <v>SLIC_Atualiz</v>
      </c>
      <c r="F724" s="35" t="s">
        <v>928</v>
      </c>
      <c r="G724" s="35"/>
      <c r="H724" s="36">
        <v>41610.644444444442</v>
      </c>
      <c r="I724" s="36">
        <v>41612.537499999999</v>
      </c>
      <c r="J724" s="1" t="s">
        <v>180</v>
      </c>
      <c r="K724" s="37">
        <f t="shared" si="22"/>
        <v>1.8930555555562023</v>
      </c>
      <c r="L724" s="38">
        <f t="shared" si="23"/>
        <v>1.8930555555562023</v>
      </c>
      <c r="M724" s="166">
        <f>NETWORKDAYS.INTL(DATE(YEAR(H724),MONTH(I724),DAY(H724)),DATE(YEAR(I724),MONTH(I724),DAY(I724)),1,LISTAFERIADOS!$B$2:$B$194)</f>
        <v>3</v>
      </c>
      <c r="N724" s="170" t="str">
        <f>CONCATENATE(HOUR(Tabela13[[#This Row],[DATA INICIO]]),":",MINUTE(Tabela13[[#This Row],[DATA INICIO]]))</f>
        <v>15:28</v>
      </c>
      <c r="P724"/>
    </row>
    <row r="725" spans="1:16" ht="25.5" hidden="1" customHeight="1" x14ac:dyDescent="0.25">
      <c r="A725" s="6" t="s">
        <v>278</v>
      </c>
      <c r="B725" s="33" t="s">
        <v>485</v>
      </c>
      <c r="C725" s="34" t="s">
        <v>270</v>
      </c>
      <c r="D725" s="66" t="s">
        <v>1234</v>
      </c>
      <c r="E725" s="66" t="str">
        <f>CONCATENATE(Tabela13[[#This Row],[TRAMITE_SETOR]],"_Atualiz")</f>
        <v>CPL_Atualiz</v>
      </c>
      <c r="F725" s="35" t="s">
        <v>915</v>
      </c>
      <c r="G725" s="35"/>
      <c r="H725" s="36">
        <v>41612.537499999999</v>
      </c>
      <c r="I725" s="36">
        <v>41634.60833333333</v>
      </c>
      <c r="J725" s="1" t="s">
        <v>484</v>
      </c>
      <c r="K725" s="37">
        <f t="shared" si="22"/>
        <v>22.070833333331393</v>
      </c>
      <c r="L725" s="38">
        <f t="shared" si="23"/>
        <v>22.070833333331393</v>
      </c>
      <c r="M725" s="166">
        <f>NETWORKDAYS.INTL(DATE(YEAR(H725),MONTH(I725),DAY(H725)),DATE(YEAR(I725),MONTH(I725),DAY(I725)),1,LISTAFERIADOS!$B$2:$B$194)</f>
        <v>11</v>
      </c>
      <c r="N725" s="170" t="str">
        <f>CONCATENATE(HOUR(Tabela13[[#This Row],[DATA INICIO]]),":",MINUTE(Tabela13[[#This Row],[DATA INICIO]]))</f>
        <v>12:54</v>
      </c>
      <c r="P725"/>
    </row>
    <row r="726" spans="1:16" ht="25.5" hidden="1" customHeight="1" x14ac:dyDescent="0.25">
      <c r="A726" s="6" t="s">
        <v>278</v>
      </c>
      <c r="B726" s="33" t="s">
        <v>485</v>
      </c>
      <c r="C726" s="34" t="s">
        <v>270</v>
      </c>
      <c r="D726" s="66" t="s">
        <v>1235</v>
      </c>
      <c r="E726" s="66" t="str">
        <f>CONCATENATE(Tabela13[[#This Row],[TRAMITE_SETOR]],"_Atualiz")</f>
        <v>ASSDG_Atualiz</v>
      </c>
      <c r="F726" s="35" t="s">
        <v>916</v>
      </c>
      <c r="G726" s="35"/>
      <c r="H726" s="36">
        <v>41634.60833333333</v>
      </c>
      <c r="I726" s="36">
        <v>41634.64166666667</v>
      </c>
      <c r="J726" s="1" t="s">
        <v>391</v>
      </c>
      <c r="K726" s="37">
        <f t="shared" si="22"/>
        <v>3.3333333340124227E-2</v>
      </c>
      <c r="L726" s="38">
        <f t="shared" si="23"/>
        <v>3.3333333340124227E-2</v>
      </c>
      <c r="M726" s="166">
        <f>NETWORKDAYS.INTL(DATE(YEAR(H726),MONTH(I726),DAY(H726)),DATE(YEAR(I726),MONTH(I726),DAY(I726)),1,LISTAFERIADOS!$B$2:$B$194)</f>
        <v>0</v>
      </c>
      <c r="N726" s="170" t="str">
        <f>CONCATENATE(HOUR(Tabela13[[#This Row],[DATA INICIO]]),":",MINUTE(Tabela13[[#This Row],[DATA INICIO]]))</f>
        <v>14:36</v>
      </c>
      <c r="P726"/>
    </row>
    <row r="727" spans="1:16" ht="25.5" customHeight="1" x14ac:dyDescent="0.25">
      <c r="A727" s="6" t="s">
        <v>278</v>
      </c>
      <c r="B727" s="33" t="s">
        <v>501</v>
      </c>
      <c r="C727" s="34" t="s">
        <v>8</v>
      </c>
      <c r="D727" s="66" t="s">
        <v>1267</v>
      </c>
      <c r="E727" s="66" t="str">
        <f>CONCATENATE(Tabela13[[#This Row],[TRAMITE_SETOR]],"_Atualiz")</f>
        <v>SMIC_Atualiz</v>
      </c>
      <c r="F727" s="35" t="s">
        <v>892</v>
      </c>
      <c r="G727" s="90" t="s">
        <v>1127</v>
      </c>
      <c r="H727" s="36">
        <v>41548.62222222222</v>
      </c>
      <c r="I727" s="36">
        <v>41575.62222222222</v>
      </c>
      <c r="J727" s="1" t="s">
        <v>7</v>
      </c>
      <c r="K727" s="37">
        <f t="shared" si="22"/>
        <v>27</v>
      </c>
      <c r="L727" s="38">
        <f t="shared" si="23"/>
        <v>27</v>
      </c>
      <c r="M727" s="166">
        <f>NETWORKDAYS.INTL(DATE(YEAR(H727),MONTH(I727),DAY(H727)),DATE(YEAR(I727),MONTH(I727),DAY(I727)),1,LISTAFERIADOS!$B$2:$B$194)</f>
        <v>20</v>
      </c>
      <c r="N727" s="170" t="str">
        <f>CONCATENATE(HOUR(Tabela13[[#This Row],[DATA INICIO]]),":",MINUTE(Tabela13[[#This Row],[DATA INICIO]]))</f>
        <v>14:56</v>
      </c>
      <c r="P727"/>
    </row>
    <row r="728" spans="1:16" ht="25.5" customHeight="1" x14ac:dyDescent="0.25">
      <c r="A728" s="6" t="s">
        <v>278</v>
      </c>
      <c r="B728" s="33" t="s">
        <v>501</v>
      </c>
      <c r="C728" s="34" t="s">
        <v>8</v>
      </c>
      <c r="D728" s="66" t="s">
        <v>1226</v>
      </c>
      <c r="E728" s="66" t="str">
        <f>CONCATENATE(Tabela13[[#This Row],[TRAMITE_SETOR]],"_Atualiz")</f>
        <v>CIP_Atualiz</v>
      </c>
      <c r="F728" s="35" t="s">
        <v>885</v>
      </c>
      <c r="G728" s="90" t="s">
        <v>1127</v>
      </c>
      <c r="H728" s="36">
        <v>41575.62222222222</v>
      </c>
      <c r="I728" s="36">
        <v>41575.699999999997</v>
      </c>
      <c r="J728" s="1" t="s">
        <v>408</v>
      </c>
      <c r="K728" s="37">
        <f t="shared" si="22"/>
        <v>7.7777777776645962E-2</v>
      </c>
      <c r="L728" s="38">
        <f t="shared" si="23"/>
        <v>7.7777777776645962E-2</v>
      </c>
      <c r="M728" s="166">
        <f>NETWORKDAYS.INTL(DATE(YEAR(H728),MONTH(I728),DAY(H728)),DATE(YEAR(I728),MONTH(I728),DAY(I728)),1,LISTAFERIADOS!$B$2:$B$194)</f>
        <v>1</v>
      </c>
      <c r="N728" s="170" t="str">
        <f>CONCATENATE(HOUR(Tabela13[[#This Row],[DATA INICIO]]),":",MINUTE(Tabela13[[#This Row],[DATA INICIO]]))</f>
        <v>14:56</v>
      </c>
      <c r="P728"/>
    </row>
    <row r="729" spans="1:16" ht="25.5" hidden="1" customHeight="1" x14ac:dyDescent="0.25">
      <c r="A729" s="6" t="s">
        <v>278</v>
      </c>
      <c r="B729" s="33" t="s">
        <v>501</v>
      </c>
      <c r="C729" s="34" t="s">
        <v>8</v>
      </c>
      <c r="D729" s="66" t="s">
        <v>1227</v>
      </c>
      <c r="E729" s="66" t="str">
        <f>CONCATENATE(Tabela13[[#This Row],[TRAMITE_SETOR]],"_Atualiz")</f>
        <v>SECADM_Atualiz</v>
      </c>
      <c r="F729" s="35" t="s">
        <v>908</v>
      </c>
      <c r="G729" s="35"/>
      <c r="H729" s="36">
        <v>41575.699999999997</v>
      </c>
      <c r="I729" s="36">
        <v>41576.723611111112</v>
      </c>
      <c r="J729" s="1" t="s">
        <v>486</v>
      </c>
      <c r="K729" s="37">
        <f t="shared" si="22"/>
        <v>1.023611111115315</v>
      </c>
      <c r="L729" s="38">
        <f t="shared" si="23"/>
        <v>1.023611111115315</v>
      </c>
      <c r="M729" s="166">
        <f>NETWORKDAYS.INTL(DATE(YEAR(H729),MONTH(I729),DAY(H729)),DATE(YEAR(I729),MONTH(I729),DAY(I729)),1,LISTAFERIADOS!$B$2:$B$194)</f>
        <v>2</v>
      </c>
      <c r="N729" s="170" t="str">
        <f>CONCATENATE(HOUR(Tabela13[[#This Row],[DATA INICIO]]),":",MINUTE(Tabela13[[#This Row],[DATA INICIO]]))</f>
        <v>16:48</v>
      </c>
      <c r="P729"/>
    </row>
    <row r="730" spans="1:16" ht="25.5" hidden="1" customHeight="1" x14ac:dyDescent="0.25">
      <c r="A730" s="6" t="s">
        <v>278</v>
      </c>
      <c r="B730" s="33" t="s">
        <v>501</v>
      </c>
      <c r="C730" s="34" t="s">
        <v>8</v>
      </c>
      <c r="D730" s="66" t="s">
        <v>1224</v>
      </c>
      <c r="E730" s="66" t="str">
        <f>CONCATENATE(Tabela13[[#This Row],[TRAMITE_SETOR]],"_Atualiz")</f>
        <v>DG_Atualiz</v>
      </c>
      <c r="F730" s="35" t="s">
        <v>906</v>
      </c>
      <c r="G730" s="35"/>
      <c r="H730" s="36">
        <v>41576.723611111112</v>
      </c>
      <c r="I730" s="36">
        <v>41576.772222222222</v>
      </c>
      <c r="J730" s="1" t="s">
        <v>487</v>
      </c>
      <c r="K730" s="37">
        <f t="shared" si="22"/>
        <v>4.8611111109494232E-2</v>
      </c>
      <c r="L730" s="38">
        <f t="shared" si="23"/>
        <v>4.8611111109494232E-2</v>
      </c>
      <c r="M730" s="166">
        <f>NETWORKDAYS.INTL(DATE(YEAR(H730),MONTH(I730),DAY(H730)),DATE(YEAR(I730),MONTH(I730),DAY(I730)),1,LISTAFERIADOS!$B$2:$B$194)</f>
        <v>1</v>
      </c>
      <c r="N730" s="170" t="str">
        <f>CONCATENATE(HOUR(Tabela13[[#This Row],[DATA INICIO]]),":",MINUTE(Tabela13[[#This Row],[DATA INICIO]]))</f>
        <v>17:22</v>
      </c>
      <c r="P730"/>
    </row>
    <row r="731" spans="1:16" ht="25.5" hidden="1" customHeight="1" x14ac:dyDescent="0.25">
      <c r="A731" s="6" t="s">
        <v>278</v>
      </c>
      <c r="B731" s="33" t="s">
        <v>501</v>
      </c>
      <c r="C731" s="34" t="s">
        <v>8</v>
      </c>
      <c r="D731" s="66" t="s">
        <v>1228</v>
      </c>
      <c r="E731" s="66" t="str">
        <f>CONCATENATE(Tabela13[[#This Row],[TRAMITE_SETOR]],"_Atualiz")</f>
        <v>SPO_Atualiz</v>
      </c>
      <c r="F731" s="35" t="s">
        <v>909</v>
      </c>
      <c r="G731" s="35"/>
      <c r="H731" s="36">
        <v>41576.772222222222</v>
      </c>
      <c r="I731" s="36">
        <v>41577.617361111108</v>
      </c>
      <c r="J731" s="1" t="s">
        <v>488</v>
      </c>
      <c r="K731" s="37">
        <f t="shared" si="22"/>
        <v>0.84513888888614019</v>
      </c>
      <c r="L731" s="38">
        <f t="shared" si="23"/>
        <v>0.84513888888614019</v>
      </c>
      <c r="M731" s="166">
        <f>NETWORKDAYS.INTL(DATE(YEAR(H731),MONTH(I731),DAY(H731)),DATE(YEAR(I731),MONTH(I731),DAY(I731)),1,LISTAFERIADOS!$B$2:$B$194)</f>
        <v>2</v>
      </c>
      <c r="N731" s="170" t="str">
        <f>CONCATENATE(HOUR(Tabela13[[#This Row],[DATA INICIO]]),":",MINUTE(Tabela13[[#This Row],[DATA INICIO]]))</f>
        <v>18:32</v>
      </c>
      <c r="P731"/>
    </row>
    <row r="732" spans="1:16" ht="25.5" hidden="1" customHeight="1" x14ac:dyDescent="0.25">
      <c r="A732" s="6" t="s">
        <v>278</v>
      </c>
      <c r="B732" s="33" t="s">
        <v>501</v>
      </c>
      <c r="C732" s="34" t="s">
        <v>8</v>
      </c>
      <c r="D732" s="66" t="s">
        <v>1229</v>
      </c>
      <c r="E732" s="66" t="str">
        <f>CONCATENATE(Tabela13[[#This Row],[TRAMITE_SETOR]],"_Atualiz")</f>
        <v>CO_Atualiz</v>
      </c>
      <c r="F732" s="35" t="s">
        <v>910</v>
      </c>
      <c r="G732" s="35"/>
      <c r="H732" s="36">
        <v>41577.617361111108</v>
      </c>
      <c r="I732" s="36">
        <v>41577.625694444447</v>
      </c>
      <c r="J732" s="1" t="s">
        <v>378</v>
      </c>
      <c r="K732" s="37">
        <f t="shared" si="22"/>
        <v>8.3333333386690356E-3</v>
      </c>
      <c r="L732" s="38">
        <f t="shared" si="23"/>
        <v>8.3333333386690356E-3</v>
      </c>
      <c r="M732" s="166">
        <f>NETWORKDAYS.INTL(DATE(YEAR(H732),MONTH(I732),DAY(H732)),DATE(YEAR(I732),MONTH(I732),DAY(I732)),1,LISTAFERIADOS!$B$2:$B$194)</f>
        <v>1</v>
      </c>
      <c r="N732" s="170" t="str">
        <f>CONCATENATE(HOUR(Tabela13[[#This Row],[DATA INICIO]]),":",MINUTE(Tabela13[[#This Row],[DATA INICIO]]))</f>
        <v>14:49</v>
      </c>
      <c r="P732"/>
    </row>
    <row r="733" spans="1:16" ht="25.5" hidden="1" customHeight="1" x14ac:dyDescent="0.25">
      <c r="A733" s="6" t="s">
        <v>278</v>
      </c>
      <c r="B733" s="33" t="s">
        <v>501</v>
      </c>
      <c r="C733" s="34" t="s">
        <v>8</v>
      </c>
      <c r="D733" s="66" t="s">
        <v>1230</v>
      </c>
      <c r="E733" s="66" t="str">
        <f>CONCATENATE(Tabela13[[#This Row],[TRAMITE_SETOR]],"_Atualiz")</f>
        <v>SECOFC_Atualiz</v>
      </c>
      <c r="F733" s="35" t="s">
        <v>911</v>
      </c>
      <c r="G733" s="35"/>
      <c r="H733" s="36">
        <v>41577.625694444447</v>
      </c>
      <c r="I733" s="36">
        <v>41577.665277777778</v>
      </c>
      <c r="J733" s="1" t="s">
        <v>20</v>
      </c>
      <c r="K733" s="37">
        <f t="shared" si="22"/>
        <v>3.9583333331393078E-2</v>
      </c>
      <c r="L733" s="38">
        <f t="shared" si="23"/>
        <v>3.9583333331393078E-2</v>
      </c>
      <c r="M733" s="166">
        <f>NETWORKDAYS.INTL(DATE(YEAR(H733),MONTH(I733),DAY(H733)),DATE(YEAR(I733),MONTH(I733),DAY(I733)),1,LISTAFERIADOS!$B$2:$B$194)</f>
        <v>1</v>
      </c>
      <c r="N733" s="170" t="str">
        <f>CONCATENATE(HOUR(Tabela13[[#This Row],[DATA INICIO]]),":",MINUTE(Tabela13[[#This Row],[DATA INICIO]]))</f>
        <v>15:1</v>
      </c>
      <c r="P733"/>
    </row>
    <row r="734" spans="1:16" ht="25.5" hidden="1" customHeight="1" x14ac:dyDescent="0.25">
      <c r="A734" s="6" t="s">
        <v>278</v>
      </c>
      <c r="B734" s="33" t="s">
        <v>501</v>
      </c>
      <c r="C734" s="34" t="s">
        <v>8</v>
      </c>
      <c r="D734" s="66" t="s">
        <v>1231</v>
      </c>
      <c r="E734" s="66" t="str">
        <f>CONCATENATE(Tabela13[[#This Row],[TRAMITE_SETOR]],"_Atualiz")</f>
        <v>CLC_Atualiz</v>
      </c>
      <c r="F734" s="35" t="s">
        <v>912</v>
      </c>
      <c r="G734" s="35"/>
      <c r="H734" s="36">
        <v>41577.665277777778</v>
      </c>
      <c r="I734" s="36">
        <v>41577.75</v>
      </c>
      <c r="J734" s="1" t="s">
        <v>138</v>
      </c>
      <c r="K734" s="37">
        <f t="shared" si="22"/>
        <v>8.4722222221898846E-2</v>
      </c>
      <c r="L734" s="38">
        <f t="shared" si="23"/>
        <v>8.4722222221898846E-2</v>
      </c>
      <c r="M734" s="166">
        <f>NETWORKDAYS.INTL(DATE(YEAR(H734),MONTH(I734),DAY(H734)),DATE(YEAR(I734),MONTH(I734),DAY(I734)),1,LISTAFERIADOS!$B$2:$B$194)</f>
        <v>1</v>
      </c>
      <c r="N734" s="170" t="str">
        <f>CONCATENATE(HOUR(Tabela13[[#This Row],[DATA INICIO]]),":",MINUTE(Tabela13[[#This Row],[DATA INICIO]]))</f>
        <v>15:58</v>
      </c>
      <c r="P734"/>
    </row>
    <row r="735" spans="1:16" ht="25.5" hidden="1" customHeight="1" x14ac:dyDescent="0.25">
      <c r="A735" s="6" t="s">
        <v>278</v>
      </c>
      <c r="B735" s="33" t="s">
        <v>501</v>
      </c>
      <c r="C735" s="34" t="s">
        <v>8</v>
      </c>
      <c r="D735" s="66" t="s">
        <v>1232</v>
      </c>
      <c r="E735" s="66" t="str">
        <f>CONCATENATE(Tabela13[[#This Row],[TRAMITE_SETOR]],"_Atualiz")</f>
        <v>SC_Atualiz</v>
      </c>
      <c r="F735" s="35" t="s">
        <v>913</v>
      </c>
      <c r="G735" s="35"/>
      <c r="H735" s="36">
        <v>41577.75</v>
      </c>
      <c r="I735" s="36">
        <v>41597.629166666666</v>
      </c>
      <c r="J735" s="1" t="s">
        <v>489</v>
      </c>
      <c r="K735" s="37">
        <f t="shared" si="22"/>
        <v>19.879166666665697</v>
      </c>
      <c r="L735" s="38">
        <f t="shared" si="23"/>
        <v>19.879166666665697</v>
      </c>
      <c r="M735" s="166">
        <f>NETWORKDAYS.INTL(DATE(YEAR(H735),MONTH(I735),DAY(H735)),DATE(YEAR(I735),MONTH(I735),DAY(I735)),1,LISTAFERIADOS!$B$2:$B$194)</f>
        <v>-9</v>
      </c>
      <c r="N735" s="170" t="str">
        <f>CONCATENATE(HOUR(Tabela13[[#This Row],[DATA INICIO]]),":",MINUTE(Tabela13[[#This Row],[DATA INICIO]]))</f>
        <v>18:0</v>
      </c>
      <c r="P735"/>
    </row>
    <row r="736" spans="1:16" ht="25.5" hidden="1" customHeight="1" x14ac:dyDescent="0.25">
      <c r="A736" s="6" t="s">
        <v>278</v>
      </c>
      <c r="B736" s="33" t="s">
        <v>501</v>
      </c>
      <c r="C736" s="34" t="s">
        <v>8</v>
      </c>
      <c r="D736" s="66" t="s">
        <v>1231</v>
      </c>
      <c r="E736" s="66" t="str">
        <f>CONCATENATE(Tabela13[[#This Row],[TRAMITE_SETOR]],"_Atualiz")</f>
        <v>CLC_Atualiz</v>
      </c>
      <c r="F736" s="35" t="s">
        <v>912</v>
      </c>
      <c r="G736" s="35"/>
      <c r="H736" s="36">
        <v>41597.629166666666</v>
      </c>
      <c r="I736" s="36">
        <v>41597.755555555559</v>
      </c>
      <c r="J736" s="1" t="s">
        <v>490</v>
      </c>
      <c r="K736" s="37">
        <f t="shared" si="22"/>
        <v>0.12638888889341615</v>
      </c>
      <c r="L736" s="38">
        <f t="shared" si="23"/>
        <v>0.12638888889341615</v>
      </c>
      <c r="M736" s="166">
        <f>NETWORKDAYS.INTL(DATE(YEAR(H736),MONTH(I736),DAY(H736)),DATE(YEAR(I736),MONTH(I736),DAY(I736)),1,LISTAFERIADOS!$B$2:$B$194)</f>
        <v>1</v>
      </c>
      <c r="N736" s="170" t="str">
        <f>CONCATENATE(HOUR(Tabela13[[#This Row],[DATA INICIO]]),":",MINUTE(Tabela13[[#This Row],[DATA INICIO]]))</f>
        <v>15:6</v>
      </c>
      <c r="P736"/>
    </row>
    <row r="737" spans="1:16" ht="25.5" hidden="1" customHeight="1" x14ac:dyDescent="0.25">
      <c r="A737" s="6" t="s">
        <v>278</v>
      </c>
      <c r="B737" s="33" t="s">
        <v>501</v>
      </c>
      <c r="C737" s="34" t="s">
        <v>8</v>
      </c>
      <c r="D737" s="66" t="s">
        <v>1227</v>
      </c>
      <c r="E737" s="66" t="str">
        <f>CONCATENATE(Tabela13[[#This Row],[TRAMITE_SETOR]],"_Atualiz")</f>
        <v>SECADM_Atualiz</v>
      </c>
      <c r="F737" s="35" t="s">
        <v>908</v>
      </c>
      <c r="G737" s="35"/>
      <c r="H737" s="36">
        <v>41597.755555555559</v>
      </c>
      <c r="I737" s="36">
        <v>41598.835416666669</v>
      </c>
      <c r="J737" s="1" t="s">
        <v>491</v>
      </c>
      <c r="K737" s="37">
        <f t="shared" si="22"/>
        <v>1.0798611111094942</v>
      </c>
      <c r="L737" s="38">
        <f t="shared" si="23"/>
        <v>1.0798611111094942</v>
      </c>
      <c r="M737" s="166">
        <f>NETWORKDAYS.INTL(DATE(YEAR(H737),MONTH(I737),DAY(H737)),DATE(YEAR(I737),MONTH(I737),DAY(I737)),1,LISTAFERIADOS!$B$2:$B$194)</f>
        <v>2</v>
      </c>
      <c r="N737" s="170" t="str">
        <f>CONCATENATE(HOUR(Tabela13[[#This Row],[DATA INICIO]]),":",MINUTE(Tabela13[[#This Row],[DATA INICIO]]))</f>
        <v>18:8</v>
      </c>
      <c r="P737"/>
    </row>
    <row r="738" spans="1:16" ht="25.5" hidden="1" customHeight="1" x14ac:dyDescent="0.25">
      <c r="A738" s="6" t="s">
        <v>278</v>
      </c>
      <c r="B738" s="33" t="s">
        <v>501</v>
      </c>
      <c r="C738" s="34" t="s">
        <v>8</v>
      </c>
      <c r="D738" s="66" t="s">
        <v>1231</v>
      </c>
      <c r="E738" s="66" t="str">
        <f>CONCATENATE(Tabela13[[#This Row],[TRAMITE_SETOR]],"_Atualiz")</f>
        <v>CLC_Atualiz</v>
      </c>
      <c r="F738" s="35" t="s">
        <v>912</v>
      </c>
      <c r="G738" s="35"/>
      <c r="H738" s="36">
        <v>41598.835416666669</v>
      </c>
      <c r="I738" s="36">
        <v>41599.665972222225</v>
      </c>
      <c r="J738" s="1" t="s">
        <v>492</v>
      </c>
      <c r="K738" s="37">
        <f t="shared" si="22"/>
        <v>0.83055555555620231</v>
      </c>
      <c r="L738" s="38">
        <f t="shared" si="23"/>
        <v>0.83055555555620231</v>
      </c>
      <c r="M738" s="166">
        <f>NETWORKDAYS.INTL(DATE(YEAR(H738),MONTH(I738),DAY(H738)),DATE(YEAR(I738),MONTH(I738),DAY(I738)),1,LISTAFERIADOS!$B$2:$B$194)</f>
        <v>2</v>
      </c>
      <c r="N738" s="170" t="str">
        <f>CONCATENATE(HOUR(Tabela13[[#This Row],[DATA INICIO]]),":",MINUTE(Tabela13[[#This Row],[DATA INICIO]]))</f>
        <v>20:3</v>
      </c>
      <c r="P738"/>
    </row>
    <row r="739" spans="1:16" ht="25.5" hidden="1" customHeight="1" x14ac:dyDescent="0.25">
      <c r="A739" s="6" t="s">
        <v>278</v>
      </c>
      <c r="B739" s="33" t="s">
        <v>501</v>
      </c>
      <c r="C739" s="34" t="s">
        <v>8</v>
      </c>
      <c r="D739" s="66" t="s">
        <v>1252</v>
      </c>
      <c r="E739" s="66" t="str">
        <f>CONCATENATE(Tabela13[[#This Row],[TRAMITE_SETOR]],"_Atualiz")</f>
        <v>SLIC_Atualiz</v>
      </c>
      <c r="F739" s="35" t="s">
        <v>928</v>
      </c>
      <c r="G739" s="35"/>
      <c r="H739" s="36">
        <v>41599.665972222225</v>
      </c>
      <c r="I739" s="36">
        <v>41605.586111111108</v>
      </c>
      <c r="J739" s="1" t="s">
        <v>288</v>
      </c>
      <c r="K739" s="37">
        <f t="shared" si="22"/>
        <v>5.9201388888832298</v>
      </c>
      <c r="L739" s="38">
        <f t="shared" si="23"/>
        <v>5.9201388888832298</v>
      </c>
      <c r="M739" s="166">
        <f>NETWORKDAYS.INTL(DATE(YEAR(H739),MONTH(I739),DAY(H739)),DATE(YEAR(I739),MONTH(I739),DAY(I739)),1,LISTAFERIADOS!$B$2:$B$194)</f>
        <v>5</v>
      </c>
      <c r="N739" s="170" t="str">
        <f>CONCATENATE(HOUR(Tabela13[[#This Row],[DATA INICIO]]),":",MINUTE(Tabela13[[#This Row],[DATA INICIO]]))</f>
        <v>15:59</v>
      </c>
      <c r="P739"/>
    </row>
    <row r="740" spans="1:16" ht="25.5" hidden="1" customHeight="1" x14ac:dyDescent="0.25">
      <c r="A740" s="6" t="s">
        <v>278</v>
      </c>
      <c r="B740" s="33" t="s">
        <v>501</v>
      </c>
      <c r="C740" s="34" t="s">
        <v>8</v>
      </c>
      <c r="D740" s="66" t="s">
        <v>1231</v>
      </c>
      <c r="E740" s="66" t="str">
        <f>CONCATENATE(Tabela13[[#This Row],[TRAMITE_SETOR]],"_Atualiz")</f>
        <v>CLC_Atualiz</v>
      </c>
      <c r="F740" s="35" t="s">
        <v>912</v>
      </c>
      <c r="G740" s="35"/>
      <c r="H740" s="36">
        <v>41605.586111111108</v>
      </c>
      <c r="I740" s="36">
        <v>41605.719444444447</v>
      </c>
      <c r="J740" s="1" t="s">
        <v>386</v>
      </c>
      <c r="K740" s="37">
        <f t="shared" si="22"/>
        <v>0.13333333333866904</v>
      </c>
      <c r="L740" s="38">
        <f t="shared" si="23"/>
        <v>0.13333333333866904</v>
      </c>
      <c r="M740" s="166">
        <f>NETWORKDAYS.INTL(DATE(YEAR(H740),MONTH(I740),DAY(H740)),DATE(YEAR(I740),MONTH(I740),DAY(I740)),1,LISTAFERIADOS!$B$2:$B$194)</f>
        <v>1</v>
      </c>
      <c r="N740" s="170" t="str">
        <f>CONCATENATE(HOUR(Tabela13[[#This Row],[DATA INICIO]]),":",MINUTE(Tabela13[[#This Row],[DATA INICIO]]))</f>
        <v>14:4</v>
      </c>
      <c r="P740"/>
    </row>
    <row r="741" spans="1:16" ht="25.5" hidden="1" customHeight="1" x14ac:dyDescent="0.25">
      <c r="A741" s="6" t="s">
        <v>278</v>
      </c>
      <c r="B741" s="33" t="s">
        <v>501</v>
      </c>
      <c r="C741" s="34" t="s">
        <v>8</v>
      </c>
      <c r="D741" s="66" t="s">
        <v>1227</v>
      </c>
      <c r="E741" s="66" t="str">
        <f>CONCATENATE(Tabela13[[#This Row],[TRAMITE_SETOR]],"_Atualiz")</f>
        <v>SECADM_Atualiz</v>
      </c>
      <c r="F741" s="35" t="s">
        <v>908</v>
      </c>
      <c r="G741" s="35"/>
      <c r="H741" s="36">
        <v>41605.719444444447</v>
      </c>
      <c r="I741" s="36">
        <v>41605.803472222222</v>
      </c>
      <c r="J741" s="1" t="s">
        <v>56</v>
      </c>
      <c r="K741" s="37">
        <f t="shared" si="22"/>
        <v>8.4027777775190771E-2</v>
      </c>
      <c r="L741" s="38">
        <f t="shared" si="23"/>
        <v>8.4027777775190771E-2</v>
      </c>
      <c r="M741" s="166">
        <f>NETWORKDAYS.INTL(DATE(YEAR(H741),MONTH(I741),DAY(H741)),DATE(YEAR(I741),MONTH(I741),DAY(I741)),1,LISTAFERIADOS!$B$2:$B$194)</f>
        <v>1</v>
      </c>
      <c r="N741" s="170" t="str">
        <f>CONCATENATE(HOUR(Tabela13[[#This Row],[DATA INICIO]]),":",MINUTE(Tabela13[[#This Row],[DATA INICIO]]))</f>
        <v>17:16</v>
      </c>
      <c r="P741"/>
    </row>
    <row r="742" spans="1:16" ht="25.5" hidden="1" customHeight="1" x14ac:dyDescent="0.25">
      <c r="A742" s="6" t="s">
        <v>278</v>
      </c>
      <c r="B742" s="33" t="s">
        <v>501</v>
      </c>
      <c r="C742" s="34" t="s">
        <v>8</v>
      </c>
      <c r="D742" s="66" t="s">
        <v>1234</v>
      </c>
      <c r="E742" s="66" t="str">
        <f>CONCATENATE(Tabela13[[#This Row],[TRAMITE_SETOR]],"_Atualiz")</f>
        <v>CPL_Atualiz</v>
      </c>
      <c r="F742" s="35" t="s">
        <v>915</v>
      </c>
      <c r="G742" s="35"/>
      <c r="H742" s="36">
        <v>41605.803472222222</v>
      </c>
      <c r="I742" s="36">
        <v>41607.769444444442</v>
      </c>
      <c r="J742" s="1" t="s">
        <v>493</v>
      </c>
      <c r="K742" s="37">
        <f t="shared" si="22"/>
        <v>1.9659722222204437</v>
      </c>
      <c r="L742" s="38">
        <f t="shared" si="23"/>
        <v>1.9659722222204437</v>
      </c>
      <c r="M742" s="166">
        <f>NETWORKDAYS.INTL(DATE(YEAR(H742),MONTH(I742),DAY(H742)),DATE(YEAR(I742),MONTH(I742),DAY(I742)),1,LISTAFERIADOS!$B$2:$B$194)</f>
        <v>3</v>
      </c>
      <c r="N742" s="170" t="str">
        <f>CONCATENATE(HOUR(Tabela13[[#This Row],[DATA INICIO]]),":",MINUTE(Tabela13[[#This Row],[DATA INICIO]]))</f>
        <v>19:17</v>
      </c>
      <c r="P742"/>
    </row>
    <row r="743" spans="1:16" ht="25.5" hidden="1" customHeight="1" x14ac:dyDescent="0.25">
      <c r="A743" s="6" t="s">
        <v>278</v>
      </c>
      <c r="B743" s="33" t="s">
        <v>501</v>
      </c>
      <c r="C743" s="34" t="s">
        <v>8</v>
      </c>
      <c r="D743" s="66" t="s">
        <v>1235</v>
      </c>
      <c r="E743" s="66" t="str">
        <f>CONCATENATE(Tabela13[[#This Row],[TRAMITE_SETOR]],"_Atualiz")</f>
        <v>ASSDG_Atualiz</v>
      </c>
      <c r="F743" s="35" t="s">
        <v>916</v>
      </c>
      <c r="G743" s="35"/>
      <c r="H743" s="36">
        <v>41607.769444444442</v>
      </c>
      <c r="I743" s="36">
        <v>41611.724999999999</v>
      </c>
      <c r="J743" s="1" t="s">
        <v>218</v>
      </c>
      <c r="K743" s="37">
        <f t="shared" si="22"/>
        <v>3.9555555555562023</v>
      </c>
      <c r="L743" s="38">
        <f t="shared" si="23"/>
        <v>3.9555555555562023</v>
      </c>
      <c r="M743" s="166">
        <f>NETWORKDAYS.INTL(DATE(YEAR(H743),MONTH(I743),DAY(H743)),DATE(YEAR(I743),MONTH(I743),DAY(I743)),1,LISTAFERIADOS!$B$2:$B$194)</f>
        <v>-12</v>
      </c>
      <c r="N743" s="170" t="str">
        <f>CONCATENATE(HOUR(Tabela13[[#This Row],[DATA INICIO]]),":",MINUTE(Tabela13[[#This Row],[DATA INICIO]]))</f>
        <v>18:28</v>
      </c>
      <c r="P743"/>
    </row>
    <row r="744" spans="1:16" ht="25.5" hidden="1" customHeight="1" x14ac:dyDescent="0.25">
      <c r="A744" s="6" t="s">
        <v>278</v>
      </c>
      <c r="B744" s="33" t="s">
        <v>501</v>
      </c>
      <c r="C744" s="34" t="s">
        <v>8</v>
      </c>
      <c r="D744" s="66" t="s">
        <v>1233</v>
      </c>
      <c r="E744" s="66" t="str">
        <f>CONCATENATE(Tabela13[[#This Row],[TRAMITE_SETOR]],"_Atualiz")</f>
        <v>SCON_Atualiz</v>
      </c>
      <c r="F744" s="35" t="s">
        <v>914</v>
      </c>
      <c r="G744" s="35"/>
      <c r="H744" s="36">
        <v>41611.724999999999</v>
      </c>
      <c r="I744" s="36">
        <v>41611.756249999999</v>
      </c>
      <c r="J744" s="1" t="s">
        <v>494</v>
      </c>
      <c r="K744" s="37">
        <f t="shared" si="22"/>
        <v>3.125E-2</v>
      </c>
      <c r="L744" s="38">
        <f t="shared" si="23"/>
        <v>3.125E-2</v>
      </c>
      <c r="M744" s="166">
        <f>NETWORKDAYS.INTL(DATE(YEAR(H744),MONTH(I744),DAY(H744)),DATE(YEAR(I744),MONTH(I744),DAY(I744)),1,LISTAFERIADOS!$B$2:$B$194)</f>
        <v>1</v>
      </c>
      <c r="N744" s="170" t="str">
        <f>CONCATENATE(HOUR(Tabela13[[#This Row],[DATA INICIO]]),":",MINUTE(Tabela13[[#This Row],[DATA INICIO]]))</f>
        <v>17:24</v>
      </c>
      <c r="P744"/>
    </row>
    <row r="745" spans="1:16" ht="25.5" hidden="1" customHeight="1" x14ac:dyDescent="0.25">
      <c r="A745" s="6" t="s">
        <v>278</v>
      </c>
      <c r="B745" s="33" t="s">
        <v>501</v>
      </c>
      <c r="C745" s="34" t="s">
        <v>8</v>
      </c>
      <c r="D745" s="66" t="s">
        <v>1252</v>
      </c>
      <c r="E745" s="66" t="str">
        <f>CONCATENATE(Tabela13[[#This Row],[TRAMITE_SETOR]],"_Atualiz")</f>
        <v>SLIC_Atualiz</v>
      </c>
      <c r="F745" s="35" t="s">
        <v>928</v>
      </c>
      <c r="G745" s="35"/>
      <c r="H745" s="36">
        <v>41611.756249999999</v>
      </c>
      <c r="I745" s="36">
        <v>41611.797222222223</v>
      </c>
      <c r="J745" s="1" t="s">
        <v>495</v>
      </c>
      <c r="K745" s="37">
        <f t="shared" si="22"/>
        <v>4.0972222224809229E-2</v>
      </c>
      <c r="L745" s="38">
        <f t="shared" si="23"/>
        <v>4.0972222224809229E-2</v>
      </c>
      <c r="M745" s="166">
        <f>NETWORKDAYS.INTL(DATE(YEAR(H745),MONTH(I745),DAY(H745)),DATE(YEAR(I745),MONTH(I745),DAY(I745)),1,LISTAFERIADOS!$B$2:$B$194)</f>
        <v>1</v>
      </c>
      <c r="N745" s="170" t="str">
        <f>CONCATENATE(HOUR(Tabela13[[#This Row],[DATA INICIO]]),":",MINUTE(Tabela13[[#This Row],[DATA INICIO]]))</f>
        <v>18:9</v>
      </c>
      <c r="P745"/>
    </row>
    <row r="746" spans="1:16" ht="25.5" hidden="1" customHeight="1" x14ac:dyDescent="0.25">
      <c r="A746" s="6" t="s">
        <v>278</v>
      </c>
      <c r="B746" s="33" t="s">
        <v>501</v>
      </c>
      <c r="C746" s="34" t="s">
        <v>8</v>
      </c>
      <c r="D746" s="66" t="s">
        <v>1231</v>
      </c>
      <c r="E746" s="66" t="str">
        <f>CONCATENATE(Tabela13[[#This Row],[TRAMITE_SETOR]],"_Atualiz")</f>
        <v>CLC_Atualiz</v>
      </c>
      <c r="F746" s="35" t="s">
        <v>912</v>
      </c>
      <c r="G746" s="35"/>
      <c r="H746" s="36">
        <v>41611.797222222223</v>
      </c>
      <c r="I746" s="36">
        <v>41611.802083333336</v>
      </c>
      <c r="J746" s="1" t="s">
        <v>496</v>
      </c>
      <c r="K746" s="37">
        <f t="shared" si="22"/>
        <v>4.8611111124046147E-3</v>
      </c>
      <c r="L746" s="38">
        <f t="shared" si="23"/>
        <v>4.8611111124046147E-3</v>
      </c>
      <c r="M746" s="166">
        <f>NETWORKDAYS.INTL(DATE(YEAR(H746),MONTH(I746),DAY(H746)),DATE(YEAR(I746),MONTH(I746),DAY(I746)),1,LISTAFERIADOS!$B$2:$B$194)</f>
        <v>1</v>
      </c>
      <c r="N746" s="170" t="str">
        <f>CONCATENATE(HOUR(Tabela13[[#This Row],[DATA INICIO]]),":",MINUTE(Tabela13[[#This Row],[DATA INICIO]]))</f>
        <v>19:8</v>
      </c>
      <c r="P746"/>
    </row>
    <row r="747" spans="1:16" ht="25.5" hidden="1" customHeight="1" x14ac:dyDescent="0.25">
      <c r="A747" s="6" t="s">
        <v>278</v>
      </c>
      <c r="B747" s="33" t="s">
        <v>501</v>
      </c>
      <c r="C747" s="34" t="s">
        <v>8</v>
      </c>
      <c r="D747" s="66" t="s">
        <v>1227</v>
      </c>
      <c r="E747" s="66" t="str">
        <f>CONCATENATE(Tabela13[[#This Row],[TRAMITE_SETOR]],"_Atualiz")</f>
        <v>SECADM_Atualiz</v>
      </c>
      <c r="F747" s="35" t="s">
        <v>908</v>
      </c>
      <c r="G747" s="35"/>
      <c r="H747" s="36">
        <v>41611.802083333336</v>
      </c>
      <c r="I747" s="36">
        <v>41611.8125</v>
      </c>
      <c r="J747" s="1" t="s">
        <v>349</v>
      </c>
      <c r="K747" s="37">
        <f t="shared" si="22"/>
        <v>1.0416666664241347E-2</v>
      </c>
      <c r="L747" s="38">
        <f t="shared" si="23"/>
        <v>1.0416666664241347E-2</v>
      </c>
      <c r="M747" s="166">
        <f>NETWORKDAYS.INTL(DATE(YEAR(H747),MONTH(I747),DAY(H747)),DATE(YEAR(I747),MONTH(I747),DAY(I747)),1,LISTAFERIADOS!$B$2:$B$194)</f>
        <v>1</v>
      </c>
      <c r="N747" s="170" t="str">
        <f>CONCATENATE(HOUR(Tabela13[[#This Row],[DATA INICIO]]),":",MINUTE(Tabela13[[#This Row],[DATA INICIO]]))</f>
        <v>19:15</v>
      </c>
      <c r="P747"/>
    </row>
    <row r="748" spans="1:16" ht="25.5" hidden="1" customHeight="1" x14ac:dyDescent="0.25">
      <c r="A748" s="6" t="s">
        <v>278</v>
      </c>
      <c r="B748" s="33" t="s">
        <v>501</v>
      </c>
      <c r="C748" s="34" t="s">
        <v>8</v>
      </c>
      <c r="D748" s="66" t="s">
        <v>1231</v>
      </c>
      <c r="E748" s="66" t="str">
        <f>CONCATENATE(Tabela13[[#This Row],[TRAMITE_SETOR]],"_Atualiz")</f>
        <v>CLC_Atualiz</v>
      </c>
      <c r="F748" s="35" t="s">
        <v>912</v>
      </c>
      <c r="G748" s="35"/>
      <c r="H748" s="36">
        <v>41611.8125</v>
      </c>
      <c r="I748" s="36">
        <v>41612.518750000003</v>
      </c>
      <c r="J748" s="1" t="s">
        <v>497</v>
      </c>
      <c r="K748" s="37">
        <f t="shared" si="22"/>
        <v>0.70625000000291038</v>
      </c>
      <c r="L748" s="38">
        <f t="shared" si="23"/>
        <v>0.70625000000291038</v>
      </c>
      <c r="M748" s="166">
        <f>NETWORKDAYS.INTL(DATE(YEAR(H748),MONTH(I748),DAY(H748)),DATE(YEAR(I748),MONTH(I748),DAY(I748)),1,LISTAFERIADOS!$B$2:$B$194)</f>
        <v>2</v>
      </c>
      <c r="N748" s="170" t="str">
        <f>CONCATENATE(HOUR(Tabela13[[#This Row],[DATA INICIO]]),":",MINUTE(Tabela13[[#This Row],[DATA INICIO]]))</f>
        <v>19:30</v>
      </c>
      <c r="P748"/>
    </row>
    <row r="749" spans="1:16" ht="25.5" hidden="1" customHeight="1" x14ac:dyDescent="0.25">
      <c r="A749" s="6" t="s">
        <v>278</v>
      </c>
      <c r="B749" s="33" t="s">
        <v>501</v>
      </c>
      <c r="C749" s="34" t="s">
        <v>8</v>
      </c>
      <c r="D749" s="66" t="s">
        <v>1234</v>
      </c>
      <c r="E749" s="66" t="str">
        <f>CONCATENATE(Tabela13[[#This Row],[TRAMITE_SETOR]],"_Atualiz")</f>
        <v>CPL_Atualiz</v>
      </c>
      <c r="F749" s="35" t="s">
        <v>915</v>
      </c>
      <c r="G749" s="35"/>
      <c r="H749" s="36">
        <v>41612.518750000003</v>
      </c>
      <c r="I749" s="36">
        <v>41612.593055555553</v>
      </c>
      <c r="J749" s="1" t="s">
        <v>498</v>
      </c>
      <c r="K749" s="37">
        <f t="shared" si="22"/>
        <v>7.4305555550381541E-2</v>
      </c>
      <c r="L749" s="38">
        <f t="shared" si="23"/>
        <v>7.4305555550381541E-2</v>
      </c>
      <c r="M749" s="166">
        <f>NETWORKDAYS.INTL(DATE(YEAR(H749),MONTH(I749),DAY(H749)),DATE(YEAR(I749),MONTH(I749),DAY(I749)),1,LISTAFERIADOS!$B$2:$B$194)</f>
        <v>1</v>
      </c>
      <c r="N749" s="170" t="str">
        <f>CONCATENATE(HOUR(Tabela13[[#This Row],[DATA INICIO]]),":",MINUTE(Tabela13[[#This Row],[DATA INICIO]]))</f>
        <v>12:27</v>
      </c>
      <c r="P749"/>
    </row>
    <row r="750" spans="1:16" ht="25.5" hidden="1" customHeight="1" x14ac:dyDescent="0.25">
      <c r="A750" s="6" t="s">
        <v>278</v>
      </c>
      <c r="B750" s="33" t="s">
        <v>501</v>
      </c>
      <c r="C750" s="34" t="s">
        <v>8</v>
      </c>
      <c r="D750" s="66" t="s">
        <v>1235</v>
      </c>
      <c r="E750" s="66" t="str">
        <f>CONCATENATE(Tabela13[[#This Row],[TRAMITE_SETOR]],"_Atualiz")</f>
        <v>ASSDG_Atualiz</v>
      </c>
      <c r="F750" s="35" t="s">
        <v>916</v>
      </c>
      <c r="G750" s="35"/>
      <c r="H750" s="36">
        <v>41612.593055555553</v>
      </c>
      <c r="I750" s="36">
        <v>41612.631944444445</v>
      </c>
      <c r="J750" s="1" t="s">
        <v>218</v>
      </c>
      <c r="K750" s="37">
        <f t="shared" si="22"/>
        <v>3.888888889196096E-2</v>
      </c>
      <c r="L750" s="38">
        <f t="shared" si="23"/>
        <v>3.888888889196096E-2</v>
      </c>
      <c r="M750" s="166">
        <f>NETWORKDAYS.INTL(DATE(YEAR(H750),MONTH(I750),DAY(H750)),DATE(YEAR(I750),MONTH(I750),DAY(I750)),1,LISTAFERIADOS!$B$2:$B$194)</f>
        <v>1</v>
      </c>
      <c r="N750" s="170" t="str">
        <f>CONCATENATE(HOUR(Tabela13[[#This Row],[DATA INICIO]]),":",MINUTE(Tabela13[[#This Row],[DATA INICIO]]))</f>
        <v>14:14</v>
      </c>
      <c r="P750"/>
    </row>
    <row r="751" spans="1:16" ht="25.5" hidden="1" customHeight="1" x14ac:dyDescent="0.25">
      <c r="A751" s="6" t="s">
        <v>278</v>
      </c>
      <c r="B751" s="33" t="s">
        <v>501</v>
      </c>
      <c r="C751" s="34" t="s">
        <v>8</v>
      </c>
      <c r="D751" s="66" t="s">
        <v>1224</v>
      </c>
      <c r="E751" s="66" t="str">
        <f>CONCATENATE(Tabela13[[#This Row],[TRAMITE_SETOR]],"_Atualiz")</f>
        <v>DG_Atualiz</v>
      </c>
      <c r="F751" s="35" t="s">
        <v>906</v>
      </c>
      <c r="G751" s="35"/>
      <c r="H751" s="36">
        <v>41612.631944444445</v>
      </c>
      <c r="I751" s="36">
        <v>41612.728472222225</v>
      </c>
      <c r="J751" s="1" t="s">
        <v>478</v>
      </c>
      <c r="K751" s="37">
        <f t="shared" si="22"/>
        <v>9.6527777779556345E-2</v>
      </c>
      <c r="L751" s="38">
        <f t="shared" si="23"/>
        <v>9.6527777779556345E-2</v>
      </c>
      <c r="M751" s="166">
        <f>NETWORKDAYS.INTL(DATE(YEAR(H751),MONTH(I751),DAY(H751)),DATE(YEAR(I751),MONTH(I751),DAY(I751)),1,LISTAFERIADOS!$B$2:$B$194)</f>
        <v>1</v>
      </c>
      <c r="N751" s="170" t="str">
        <f>CONCATENATE(HOUR(Tabela13[[#This Row],[DATA INICIO]]),":",MINUTE(Tabela13[[#This Row],[DATA INICIO]]))</f>
        <v>15:10</v>
      </c>
      <c r="P751"/>
    </row>
    <row r="752" spans="1:16" ht="25.5" hidden="1" customHeight="1" x14ac:dyDescent="0.25">
      <c r="A752" s="6" t="s">
        <v>278</v>
      </c>
      <c r="B752" s="33" t="s">
        <v>501</v>
      </c>
      <c r="C752" s="34" t="s">
        <v>8</v>
      </c>
      <c r="D752" s="66" t="s">
        <v>1252</v>
      </c>
      <c r="E752" s="66" t="str">
        <f>CONCATENATE(Tabela13[[#This Row],[TRAMITE_SETOR]],"_Atualiz")</f>
        <v>SLIC_Atualiz</v>
      </c>
      <c r="F752" s="35" t="s">
        <v>928</v>
      </c>
      <c r="G752" s="35"/>
      <c r="H752" s="36">
        <v>41612.728472222225</v>
      </c>
      <c r="I752" s="36">
        <v>41612.743750000001</v>
      </c>
      <c r="J752" s="1" t="s">
        <v>215</v>
      </c>
      <c r="K752" s="37">
        <f t="shared" si="22"/>
        <v>1.5277777776645962E-2</v>
      </c>
      <c r="L752" s="38">
        <f t="shared" si="23"/>
        <v>1.5277777776645962E-2</v>
      </c>
      <c r="M752" s="166">
        <f>NETWORKDAYS.INTL(DATE(YEAR(H752),MONTH(I752),DAY(H752)),DATE(YEAR(I752),MONTH(I752),DAY(I752)),1,LISTAFERIADOS!$B$2:$B$194)</f>
        <v>1</v>
      </c>
      <c r="N752" s="170" t="str">
        <f>CONCATENATE(HOUR(Tabela13[[#This Row],[DATA INICIO]]),":",MINUTE(Tabela13[[#This Row],[DATA INICIO]]))</f>
        <v>17:29</v>
      </c>
      <c r="P752"/>
    </row>
    <row r="753" spans="1:16" ht="25.5" hidden="1" customHeight="1" x14ac:dyDescent="0.25">
      <c r="A753" s="6" t="s">
        <v>278</v>
      </c>
      <c r="B753" s="33" t="s">
        <v>501</v>
      </c>
      <c r="C753" s="34" t="s">
        <v>8</v>
      </c>
      <c r="D753" s="66" t="s">
        <v>1234</v>
      </c>
      <c r="E753" s="66" t="str">
        <f>CONCATENATE(Tabela13[[#This Row],[TRAMITE_SETOR]],"_Atualiz")</f>
        <v>CPL_Atualiz</v>
      </c>
      <c r="F753" s="35" t="s">
        <v>915</v>
      </c>
      <c r="G753" s="35"/>
      <c r="H753" s="36">
        <v>41612.743750000001</v>
      </c>
      <c r="I753" s="36">
        <v>41612.791666666664</v>
      </c>
      <c r="J753" s="1" t="s">
        <v>499</v>
      </c>
      <c r="K753" s="37">
        <f t="shared" si="22"/>
        <v>4.7916666662786156E-2</v>
      </c>
      <c r="L753" s="38">
        <f t="shared" si="23"/>
        <v>4.7916666662786156E-2</v>
      </c>
      <c r="M753" s="166">
        <f>NETWORKDAYS.INTL(DATE(YEAR(H753),MONTH(I753),DAY(H753)),DATE(YEAR(I753),MONTH(I753),DAY(I753)),1,LISTAFERIADOS!$B$2:$B$194)</f>
        <v>1</v>
      </c>
      <c r="N753" s="170" t="str">
        <f>CONCATENATE(HOUR(Tabela13[[#This Row],[DATA INICIO]]),":",MINUTE(Tabela13[[#This Row],[DATA INICIO]]))</f>
        <v>17:51</v>
      </c>
      <c r="P753"/>
    </row>
    <row r="754" spans="1:16" ht="25.5" hidden="1" customHeight="1" x14ac:dyDescent="0.25">
      <c r="A754" s="6" t="s">
        <v>278</v>
      </c>
      <c r="B754" s="33" t="s">
        <v>501</v>
      </c>
      <c r="C754" s="34" t="s">
        <v>8</v>
      </c>
      <c r="D754" s="66" t="s">
        <v>1252</v>
      </c>
      <c r="E754" s="66" t="str">
        <f>CONCATENATE(Tabela13[[#This Row],[TRAMITE_SETOR]],"_Atualiz")</f>
        <v>SLIC_Atualiz</v>
      </c>
      <c r="F754" s="35" t="s">
        <v>928</v>
      </c>
      <c r="G754" s="35"/>
      <c r="H754" s="36">
        <v>41612.791666666664</v>
      </c>
      <c r="I754" s="36">
        <v>41613.729861111111</v>
      </c>
      <c r="J754" s="1" t="s">
        <v>180</v>
      </c>
      <c r="K754" s="37">
        <f t="shared" si="22"/>
        <v>0.93819444444670808</v>
      </c>
      <c r="L754" s="38">
        <f t="shared" si="23"/>
        <v>0.93819444444670808</v>
      </c>
      <c r="M754" s="166">
        <f>NETWORKDAYS.INTL(DATE(YEAR(H754),MONTH(I754),DAY(H754)),DATE(YEAR(I754),MONTH(I754),DAY(I754)),1,LISTAFERIADOS!$B$2:$B$194)</f>
        <v>2</v>
      </c>
      <c r="N754" s="170" t="str">
        <f>CONCATENATE(HOUR(Tabela13[[#This Row],[DATA INICIO]]),":",MINUTE(Tabela13[[#This Row],[DATA INICIO]]))</f>
        <v>19:0</v>
      </c>
      <c r="P754"/>
    </row>
    <row r="755" spans="1:16" ht="25.5" hidden="1" customHeight="1" x14ac:dyDescent="0.25">
      <c r="A755" s="6" t="s">
        <v>278</v>
      </c>
      <c r="B755" s="33" t="s">
        <v>501</v>
      </c>
      <c r="C755" s="34" t="s">
        <v>8</v>
      </c>
      <c r="D755" s="66" t="s">
        <v>1234</v>
      </c>
      <c r="E755" s="66" t="str">
        <f>CONCATENATE(Tabela13[[#This Row],[TRAMITE_SETOR]],"_Atualiz")</f>
        <v>CPL_Atualiz</v>
      </c>
      <c r="F755" s="35" t="s">
        <v>915</v>
      </c>
      <c r="G755" s="35"/>
      <c r="H755" s="36">
        <v>41613.729861111111</v>
      </c>
      <c r="I755" s="36">
        <v>41638.595138888886</v>
      </c>
      <c r="J755" s="1" t="s">
        <v>500</v>
      </c>
      <c r="K755" s="37">
        <f t="shared" si="22"/>
        <v>24.865277777775191</v>
      </c>
      <c r="L755" s="38">
        <f t="shared" si="23"/>
        <v>24.865277777775191</v>
      </c>
      <c r="M755" s="166">
        <f>NETWORKDAYS.INTL(DATE(YEAR(H755),MONTH(I755),DAY(H755)),DATE(YEAR(I755),MONTH(I755),DAY(I755)),1,LISTAFERIADOS!$B$2:$B$194)</f>
        <v>10</v>
      </c>
      <c r="N755" s="170" t="str">
        <f>CONCATENATE(HOUR(Tabela13[[#This Row],[DATA INICIO]]),":",MINUTE(Tabela13[[#This Row],[DATA INICIO]]))</f>
        <v>17:31</v>
      </c>
      <c r="P755"/>
    </row>
    <row r="756" spans="1:16" ht="25.5" hidden="1" customHeight="1" x14ac:dyDescent="0.25">
      <c r="A756" s="6" t="s">
        <v>278</v>
      </c>
      <c r="B756" s="33" t="s">
        <v>501</v>
      </c>
      <c r="C756" s="34" t="s">
        <v>8</v>
      </c>
      <c r="D756" s="66" t="s">
        <v>1235</v>
      </c>
      <c r="E756" s="66" t="str">
        <f>CONCATENATE(Tabela13[[#This Row],[TRAMITE_SETOR]],"_Atualiz")</f>
        <v>ASSDG_Atualiz</v>
      </c>
      <c r="F756" s="35" t="s">
        <v>916</v>
      </c>
      <c r="G756" s="35"/>
      <c r="H756" s="36">
        <v>41638.595138888886</v>
      </c>
      <c r="I756" s="36">
        <v>41638.609027777777</v>
      </c>
      <c r="J756" s="1" t="s">
        <v>391</v>
      </c>
      <c r="K756" s="37">
        <f t="shared" si="22"/>
        <v>1.3888888890505768E-2</v>
      </c>
      <c r="L756" s="38">
        <f t="shared" si="23"/>
        <v>1.3888888890505768E-2</v>
      </c>
      <c r="M756" s="166">
        <f>NETWORKDAYS.INTL(DATE(YEAR(H756),MONTH(I756),DAY(H756)),DATE(YEAR(I756),MONTH(I756),DAY(I756)),1,LISTAFERIADOS!$B$2:$B$194)</f>
        <v>0</v>
      </c>
      <c r="N756" s="170" t="str">
        <f>CONCATENATE(HOUR(Tabela13[[#This Row],[DATA INICIO]]),":",MINUTE(Tabela13[[#This Row],[DATA INICIO]]))</f>
        <v>14:17</v>
      </c>
      <c r="P756"/>
    </row>
    <row r="757" spans="1:16" ht="25.5" customHeight="1" x14ac:dyDescent="0.25">
      <c r="A757" s="6" t="s">
        <v>278</v>
      </c>
      <c r="B757" s="33" t="s">
        <v>527</v>
      </c>
      <c r="C757" s="34" t="s">
        <v>270</v>
      </c>
      <c r="D757" s="66" t="s">
        <v>1267</v>
      </c>
      <c r="E757" s="66" t="str">
        <f>CONCATENATE(Tabela13[[#This Row],[TRAMITE_SETOR]],"_Atualiz")</f>
        <v>SMIC_Atualiz</v>
      </c>
      <c r="F757" s="35" t="s">
        <v>892</v>
      </c>
      <c r="G757" s="90" t="s">
        <v>1127</v>
      </c>
      <c r="H757" s="36">
        <v>42227.54583333333</v>
      </c>
      <c r="I757" s="36">
        <v>42229.54583333333</v>
      </c>
      <c r="J757" s="1" t="s">
        <v>7</v>
      </c>
      <c r="K757" s="37">
        <f t="shared" si="22"/>
        <v>2</v>
      </c>
      <c r="L757" s="38">
        <f t="shared" si="23"/>
        <v>2</v>
      </c>
      <c r="M757" s="166">
        <f>NETWORKDAYS.INTL(DATE(YEAR(H757),MONTH(I757),DAY(H757)),DATE(YEAR(I757),MONTH(I757),DAY(I757)),1,LISTAFERIADOS!$B$2:$B$194)</f>
        <v>2</v>
      </c>
      <c r="N757" s="170" t="str">
        <f>CONCATENATE(HOUR(Tabela13[[#This Row],[DATA INICIO]]),":",MINUTE(Tabela13[[#This Row],[DATA INICIO]]))</f>
        <v>13:6</v>
      </c>
      <c r="P757"/>
    </row>
    <row r="758" spans="1:16" ht="25.5" customHeight="1" x14ac:dyDescent="0.25">
      <c r="A758" s="6" t="s">
        <v>278</v>
      </c>
      <c r="B758" s="33" t="s">
        <v>527</v>
      </c>
      <c r="C758" s="34" t="s">
        <v>270</v>
      </c>
      <c r="D758" s="66" t="s">
        <v>1226</v>
      </c>
      <c r="E758" s="66" t="str">
        <f>CONCATENATE(Tabela13[[#This Row],[TRAMITE_SETOR]],"_Atualiz")</f>
        <v>CIP_Atualiz</v>
      </c>
      <c r="F758" s="35" t="s">
        <v>885</v>
      </c>
      <c r="G758" s="90" t="s">
        <v>1127</v>
      </c>
      <c r="H758" s="36">
        <v>42229.54583333333</v>
      </c>
      <c r="I758" s="36">
        <v>42236.445833333331</v>
      </c>
      <c r="J758" s="1" t="s">
        <v>417</v>
      </c>
      <c r="K758" s="37">
        <f t="shared" si="22"/>
        <v>6.9000000000014552</v>
      </c>
      <c r="L758" s="38">
        <f t="shared" si="23"/>
        <v>6.9000000000014552</v>
      </c>
      <c r="M758" s="166">
        <f>NETWORKDAYS.INTL(DATE(YEAR(H758),MONTH(I758),DAY(H758)),DATE(YEAR(I758),MONTH(I758),DAY(I758)),1,LISTAFERIADOS!$B$2:$B$194)</f>
        <v>6</v>
      </c>
      <c r="N758" s="170" t="str">
        <f>CONCATENATE(HOUR(Tabela13[[#This Row],[DATA INICIO]]),":",MINUTE(Tabela13[[#This Row],[DATA INICIO]]))</f>
        <v>13:6</v>
      </c>
      <c r="P758"/>
    </row>
    <row r="759" spans="1:16" ht="25.5" customHeight="1" x14ac:dyDescent="0.25">
      <c r="A759" s="6" t="s">
        <v>278</v>
      </c>
      <c r="B759" s="33" t="s">
        <v>527</v>
      </c>
      <c r="C759" s="34" t="s">
        <v>270</v>
      </c>
      <c r="D759" s="66" t="s">
        <v>1267</v>
      </c>
      <c r="E759" s="66" t="str">
        <f>CONCATENATE(Tabela13[[#This Row],[TRAMITE_SETOR]],"_Atualiz")</f>
        <v>SMIC_Atualiz</v>
      </c>
      <c r="F759" s="35" t="s">
        <v>892</v>
      </c>
      <c r="G759" s="90" t="s">
        <v>1127</v>
      </c>
      <c r="H759" s="36">
        <v>42236.445833333331</v>
      </c>
      <c r="I759" s="36">
        <v>42236.841666666667</v>
      </c>
      <c r="J759" s="1" t="s">
        <v>231</v>
      </c>
      <c r="K759" s="37">
        <f t="shared" si="22"/>
        <v>0.39583333333575865</v>
      </c>
      <c r="L759" s="38">
        <f t="shared" si="23"/>
        <v>0.39583333333575865</v>
      </c>
      <c r="M759" s="166">
        <f>NETWORKDAYS.INTL(DATE(YEAR(H759),MONTH(I759),DAY(H759)),DATE(YEAR(I759),MONTH(I759),DAY(I759)),1,LISTAFERIADOS!$B$2:$B$194)</f>
        <v>1</v>
      </c>
      <c r="N759" s="170" t="str">
        <f>CONCATENATE(HOUR(Tabela13[[#This Row],[DATA INICIO]]),":",MINUTE(Tabela13[[#This Row],[DATA INICIO]]))</f>
        <v>10:42</v>
      </c>
      <c r="P759"/>
    </row>
    <row r="760" spans="1:16" ht="25.5" customHeight="1" x14ac:dyDescent="0.25">
      <c r="A760" s="6" t="s">
        <v>278</v>
      </c>
      <c r="B760" s="33" t="s">
        <v>527</v>
      </c>
      <c r="C760" s="34" t="s">
        <v>270</v>
      </c>
      <c r="D760" s="66" t="s">
        <v>1226</v>
      </c>
      <c r="E760" s="66" t="str">
        <f>CONCATENATE(Tabela13[[#This Row],[TRAMITE_SETOR]],"_Atualiz")</f>
        <v>CIP_Atualiz</v>
      </c>
      <c r="F760" s="35" t="s">
        <v>885</v>
      </c>
      <c r="G760" s="90" t="s">
        <v>1127</v>
      </c>
      <c r="H760" s="36">
        <v>42236.841666666667</v>
      </c>
      <c r="I760" s="36">
        <v>42237.466666666667</v>
      </c>
      <c r="J760" s="1" t="s">
        <v>408</v>
      </c>
      <c r="K760" s="37">
        <f t="shared" si="22"/>
        <v>0.625</v>
      </c>
      <c r="L760" s="38">
        <f t="shared" si="23"/>
        <v>0.625</v>
      </c>
      <c r="M760" s="166">
        <f>NETWORKDAYS.INTL(DATE(YEAR(H760),MONTH(I760),DAY(H760)),DATE(YEAR(I760),MONTH(I760),DAY(I760)),1,LISTAFERIADOS!$B$2:$B$194)</f>
        <v>2</v>
      </c>
      <c r="N760" s="170" t="str">
        <f>CONCATENATE(HOUR(Tabela13[[#This Row],[DATA INICIO]]),":",MINUTE(Tabela13[[#This Row],[DATA INICIO]]))</f>
        <v>20:12</v>
      </c>
      <c r="P760"/>
    </row>
    <row r="761" spans="1:16" ht="25.5" hidden="1" customHeight="1" x14ac:dyDescent="0.25">
      <c r="A761" s="6" t="s">
        <v>278</v>
      </c>
      <c r="B761" s="33" t="s">
        <v>527</v>
      </c>
      <c r="C761" s="34" t="s">
        <v>270</v>
      </c>
      <c r="D761" s="66" t="s">
        <v>1227</v>
      </c>
      <c r="E761" s="66" t="str">
        <f>CONCATENATE(Tabela13[[#This Row],[TRAMITE_SETOR]],"_Atualiz")</f>
        <v>SECADM_Atualiz</v>
      </c>
      <c r="F761" s="35" t="s">
        <v>908</v>
      </c>
      <c r="G761" s="35"/>
      <c r="H761" s="36">
        <v>42237.466666666667</v>
      </c>
      <c r="I761" s="36">
        <v>42240.680555555555</v>
      </c>
      <c r="J761" s="1" t="s">
        <v>503</v>
      </c>
      <c r="K761" s="37">
        <f t="shared" si="22"/>
        <v>3.2138888888875954</v>
      </c>
      <c r="L761" s="38">
        <f t="shared" si="23"/>
        <v>3.2138888888875954</v>
      </c>
      <c r="M761" s="166">
        <f>NETWORKDAYS.INTL(DATE(YEAR(H761),MONTH(I761),DAY(H761)),DATE(YEAR(I761),MONTH(I761),DAY(I761)),1,LISTAFERIADOS!$B$2:$B$194)</f>
        <v>2</v>
      </c>
      <c r="N761" s="170" t="str">
        <f>CONCATENATE(HOUR(Tabela13[[#This Row],[DATA INICIO]]),":",MINUTE(Tabela13[[#This Row],[DATA INICIO]]))</f>
        <v>11:12</v>
      </c>
      <c r="P761"/>
    </row>
    <row r="762" spans="1:16" ht="25.5" hidden="1" customHeight="1" x14ac:dyDescent="0.25">
      <c r="A762" s="6" t="s">
        <v>278</v>
      </c>
      <c r="B762" s="33" t="s">
        <v>527</v>
      </c>
      <c r="C762" s="34" t="s">
        <v>270</v>
      </c>
      <c r="D762" s="66" t="s">
        <v>1228</v>
      </c>
      <c r="E762" s="66" t="str">
        <f>CONCATENATE(Tabela13[[#This Row],[TRAMITE_SETOR]],"_Atualiz")</f>
        <v>SPO_Atualiz</v>
      </c>
      <c r="F762" s="35" t="s">
        <v>909</v>
      </c>
      <c r="G762" s="35"/>
      <c r="H762" s="36">
        <v>42240.680555555555</v>
      </c>
      <c r="I762" s="36">
        <v>42240.771527777775</v>
      </c>
      <c r="J762" s="1" t="s">
        <v>18</v>
      </c>
      <c r="K762" s="37">
        <f t="shared" si="22"/>
        <v>9.0972222220443655E-2</v>
      </c>
      <c r="L762" s="38">
        <f t="shared" si="23"/>
        <v>9.0972222220443655E-2</v>
      </c>
      <c r="M762" s="166">
        <f>NETWORKDAYS.INTL(DATE(YEAR(H762),MONTH(I762),DAY(H762)),DATE(YEAR(I762),MONTH(I762),DAY(I762)),1,LISTAFERIADOS!$B$2:$B$194)</f>
        <v>1</v>
      </c>
      <c r="N762" s="170" t="str">
        <f>CONCATENATE(HOUR(Tabela13[[#This Row],[DATA INICIO]]),":",MINUTE(Tabela13[[#This Row],[DATA INICIO]]))</f>
        <v>16:20</v>
      </c>
      <c r="P762"/>
    </row>
    <row r="763" spans="1:16" ht="25.5" customHeight="1" x14ac:dyDescent="0.25">
      <c r="A763" s="6" t="s">
        <v>278</v>
      </c>
      <c r="B763" s="33" t="s">
        <v>527</v>
      </c>
      <c r="C763" s="34" t="s">
        <v>270</v>
      </c>
      <c r="D763" s="66" t="s">
        <v>1267</v>
      </c>
      <c r="E763" s="66" t="str">
        <f>CONCATENATE(Tabela13[[#This Row],[TRAMITE_SETOR]],"_Atualiz")</f>
        <v>SMIC_Atualiz</v>
      </c>
      <c r="F763" s="35" t="s">
        <v>892</v>
      </c>
      <c r="G763" s="90" t="s">
        <v>1127</v>
      </c>
      <c r="H763" s="36">
        <v>42240.771527777775</v>
      </c>
      <c r="I763" s="36">
        <v>42241.633333333331</v>
      </c>
      <c r="J763" s="1" t="s">
        <v>504</v>
      </c>
      <c r="K763" s="37">
        <f t="shared" si="22"/>
        <v>0.86180555555620231</v>
      </c>
      <c r="L763" s="38">
        <f t="shared" si="23"/>
        <v>0.86180555555620231</v>
      </c>
      <c r="M763" s="166">
        <f>NETWORKDAYS.INTL(DATE(YEAR(H763),MONTH(I763),DAY(H763)),DATE(YEAR(I763),MONTH(I763),DAY(I763)),1,LISTAFERIADOS!$B$2:$B$194)</f>
        <v>2</v>
      </c>
      <c r="N763" s="170" t="str">
        <f>CONCATENATE(HOUR(Tabela13[[#This Row],[DATA INICIO]]),":",MINUTE(Tabela13[[#This Row],[DATA INICIO]]))</f>
        <v>18:31</v>
      </c>
      <c r="P763"/>
    </row>
    <row r="764" spans="1:16" ht="25.5" hidden="1" customHeight="1" x14ac:dyDescent="0.25">
      <c r="A764" s="6" t="s">
        <v>278</v>
      </c>
      <c r="B764" s="33" t="s">
        <v>527</v>
      </c>
      <c r="C764" s="34" t="s">
        <v>270</v>
      </c>
      <c r="D764" s="66" t="s">
        <v>1228</v>
      </c>
      <c r="E764" s="66" t="str">
        <f>CONCATENATE(Tabela13[[#This Row],[TRAMITE_SETOR]],"_Atualiz")</f>
        <v>SPO_Atualiz</v>
      </c>
      <c r="F764" s="35" t="s">
        <v>909</v>
      </c>
      <c r="G764" s="35"/>
      <c r="H764" s="36">
        <v>42241.633333333331</v>
      </c>
      <c r="I764" s="36">
        <v>42241.677777777775</v>
      </c>
      <c r="J764" s="1" t="s">
        <v>505</v>
      </c>
      <c r="K764" s="37">
        <f t="shared" si="22"/>
        <v>4.4444444443797693E-2</v>
      </c>
      <c r="L764" s="38">
        <f t="shared" si="23"/>
        <v>4.4444444443797693E-2</v>
      </c>
      <c r="M764" s="166">
        <f>NETWORKDAYS.INTL(DATE(YEAR(H764),MONTH(I764),DAY(H764)),DATE(YEAR(I764),MONTH(I764),DAY(I764)),1,LISTAFERIADOS!$B$2:$B$194)</f>
        <v>1</v>
      </c>
      <c r="N764" s="170" t="str">
        <f>CONCATENATE(HOUR(Tabela13[[#This Row],[DATA INICIO]]),":",MINUTE(Tabela13[[#This Row],[DATA INICIO]]))</f>
        <v>15:12</v>
      </c>
      <c r="P764"/>
    </row>
    <row r="765" spans="1:16" ht="25.5" hidden="1" customHeight="1" x14ac:dyDescent="0.25">
      <c r="A765" s="6" t="s">
        <v>278</v>
      </c>
      <c r="B765" s="33" t="s">
        <v>527</v>
      </c>
      <c r="C765" s="34" t="s">
        <v>270</v>
      </c>
      <c r="D765" s="66" t="s">
        <v>1229</v>
      </c>
      <c r="E765" s="66" t="str">
        <f>CONCATENATE(Tabela13[[#This Row],[TRAMITE_SETOR]],"_Atualiz")</f>
        <v>CO_Atualiz</v>
      </c>
      <c r="F765" s="35" t="s">
        <v>910</v>
      </c>
      <c r="G765" s="35"/>
      <c r="H765" s="36">
        <v>42241.677777777775</v>
      </c>
      <c r="I765" s="36">
        <v>42241.713888888888</v>
      </c>
      <c r="J765" s="1" t="s">
        <v>378</v>
      </c>
      <c r="K765" s="37">
        <f t="shared" si="22"/>
        <v>3.6111111112404615E-2</v>
      </c>
      <c r="L765" s="38">
        <f t="shared" si="23"/>
        <v>3.6111111112404615E-2</v>
      </c>
      <c r="M765" s="166">
        <f>NETWORKDAYS.INTL(DATE(YEAR(H765),MONTH(I765),DAY(H765)),DATE(YEAR(I765),MONTH(I765),DAY(I765)),1,LISTAFERIADOS!$B$2:$B$194)</f>
        <v>1</v>
      </c>
      <c r="N765" s="170" t="str">
        <f>CONCATENATE(HOUR(Tabela13[[#This Row],[DATA INICIO]]),":",MINUTE(Tabela13[[#This Row],[DATA INICIO]]))</f>
        <v>16:16</v>
      </c>
      <c r="P765"/>
    </row>
    <row r="766" spans="1:16" ht="25.5" hidden="1" customHeight="1" x14ac:dyDescent="0.25">
      <c r="A766" s="6" t="s">
        <v>278</v>
      </c>
      <c r="B766" s="33" t="s">
        <v>527</v>
      </c>
      <c r="C766" s="34" t="s">
        <v>270</v>
      </c>
      <c r="D766" s="66" t="s">
        <v>1230</v>
      </c>
      <c r="E766" s="66" t="str">
        <f>CONCATENATE(Tabela13[[#This Row],[TRAMITE_SETOR]],"_Atualiz")</f>
        <v>SECOFC_Atualiz</v>
      </c>
      <c r="F766" s="35" t="s">
        <v>911</v>
      </c>
      <c r="G766" s="35"/>
      <c r="H766" s="36">
        <v>42241.713888888888</v>
      </c>
      <c r="I766" s="36">
        <v>42241.760416666664</v>
      </c>
      <c r="J766" s="1" t="s">
        <v>20</v>
      </c>
      <c r="K766" s="37">
        <f t="shared" si="22"/>
        <v>4.6527777776645962E-2</v>
      </c>
      <c r="L766" s="38">
        <f t="shared" si="23"/>
        <v>4.6527777776645962E-2</v>
      </c>
      <c r="M766" s="166">
        <f>NETWORKDAYS.INTL(DATE(YEAR(H766),MONTH(I766),DAY(H766)),DATE(YEAR(I766),MONTH(I766),DAY(I766)),1,LISTAFERIADOS!$B$2:$B$194)</f>
        <v>1</v>
      </c>
      <c r="N766" s="170" t="str">
        <f>CONCATENATE(HOUR(Tabela13[[#This Row],[DATA INICIO]]),":",MINUTE(Tabela13[[#This Row],[DATA INICIO]]))</f>
        <v>17:8</v>
      </c>
      <c r="P766"/>
    </row>
    <row r="767" spans="1:16" ht="25.5" hidden="1" customHeight="1" x14ac:dyDescent="0.25">
      <c r="A767" s="6" t="s">
        <v>278</v>
      </c>
      <c r="B767" s="33" t="s">
        <v>527</v>
      </c>
      <c r="C767" s="34" t="s">
        <v>270</v>
      </c>
      <c r="D767" s="66" t="s">
        <v>1231</v>
      </c>
      <c r="E767" s="66" t="str">
        <f>CONCATENATE(Tabela13[[#This Row],[TRAMITE_SETOR]],"_Atualiz")</f>
        <v>CLC_Atualiz</v>
      </c>
      <c r="F767" s="35" t="s">
        <v>912</v>
      </c>
      <c r="G767" s="35"/>
      <c r="H767" s="36">
        <v>42241.760416666664</v>
      </c>
      <c r="I767" s="36">
        <v>42242.609027777777</v>
      </c>
      <c r="J767" s="1" t="s">
        <v>138</v>
      </c>
      <c r="K767" s="37">
        <f t="shared" si="22"/>
        <v>0.84861111111240461</v>
      </c>
      <c r="L767" s="38">
        <f t="shared" si="23"/>
        <v>0.84861111111240461</v>
      </c>
      <c r="M767" s="166">
        <f>NETWORKDAYS.INTL(DATE(YEAR(H767),MONTH(I767),DAY(H767)),DATE(YEAR(I767),MONTH(I767),DAY(I767)),1,LISTAFERIADOS!$B$2:$B$194)</f>
        <v>2</v>
      </c>
      <c r="N767" s="170" t="str">
        <f>CONCATENATE(HOUR(Tabela13[[#This Row],[DATA INICIO]]),":",MINUTE(Tabela13[[#This Row],[DATA INICIO]]))</f>
        <v>18:15</v>
      </c>
      <c r="P767"/>
    </row>
    <row r="768" spans="1:16" ht="25.5" hidden="1" customHeight="1" x14ac:dyDescent="0.25">
      <c r="A768" s="6" t="s">
        <v>278</v>
      </c>
      <c r="B768" s="33" t="s">
        <v>527</v>
      </c>
      <c r="C768" s="34" t="s">
        <v>270</v>
      </c>
      <c r="D768" s="66" t="s">
        <v>1232</v>
      </c>
      <c r="E768" s="66" t="str">
        <f>CONCATENATE(Tabela13[[#This Row],[TRAMITE_SETOR]],"_Atualiz")</f>
        <v>SC_Atualiz</v>
      </c>
      <c r="F768" s="35" t="s">
        <v>913</v>
      </c>
      <c r="G768" s="35"/>
      <c r="H768" s="36">
        <v>42242.609027777777</v>
      </c>
      <c r="I768" s="36">
        <v>42248.726388888892</v>
      </c>
      <c r="J768" s="1" t="s">
        <v>506</v>
      </c>
      <c r="K768" s="37">
        <f t="shared" si="22"/>
        <v>6.117361111115315</v>
      </c>
      <c r="L768" s="38">
        <f t="shared" si="23"/>
        <v>6.117361111115315</v>
      </c>
      <c r="M768" s="166">
        <f>NETWORKDAYS.INTL(DATE(YEAR(H768),MONTH(I768),DAY(H768)),DATE(YEAR(I768),MONTH(I768),DAY(I768)),1,LISTAFERIADOS!$B$2:$B$194)</f>
        <v>-17</v>
      </c>
      <c r="N768" s="170" t="str">
        <f>CONCATENATE(HOUR(Tabela13[[#This Row],[DATA INICIO]]),":",MINUTE(Tabela13[[#This Row],[DATA INICIO]]))</f>
        <v>14:37</v>
      </c>
      <c r="P768"/>
    </row>
    <row r="769" spans="1:16" ht="25.5" hidden="1" customHeight="1" x14ac:dyDescent="0.25">
      <c r="A769" s="6" t="s">
        <v>278</v>
      </c>
      <c r="B769" s="33" t="s">
        <v>527</v>
      </c>
      <c r="C769" s="34" t="s">
        <v>270</v>
      </c>
      <c r="D769" s="66" t="s">
        <v>1231</v>
      </c>
      <c r="E769" s="66" t="str">
        <f>CONCATENATE(Tabela13[[#This Row],[TRAMITE_SETOR]],"_Atualiz")</f>
        <v>CLC_Atualiz</v>
      </c>
      <c r="F769" s="35" t="s">
        <v>912</v>
      </c>
      <c r="G769" s="35"/>
      <c r="H769" s="36">
        <v>42248.726388888892</v>
      </c>
      <c r="I769" s="36">
        <v>42251.756944444445</v>
      </c>
      <c r="J769" s="1" t="s">
        <v>507</v>
      </c>
      <c r="K769" s="37">
        <f t="shared" si="22"/>
        <v>3.0305555555532919</v>
      </c>
      <c r="L769" s="38">
        <f t="shared" si="23"/>
        <v>3.0305555555532919</v>
      </c>
      <c r="M769" s="166">
        <f>NETWORKDAYS.INTL(DATE(YEAR(H769),MONTH(I769),DAY(H769)),DATE(YEAR(I769),MONTH(I769),DAY(I769)),1,LISTAFERIADOS!$B$2:$B$194)</f>
        <v>4</v>
      </c>
      <c r="N769" s="170" t="str">
        <f>CONCATENATE(HOUR(Tabela13[[#This Row],[DATA INICIO]]),":",MINUTE(Tabela13[[#This Row],[DATA INICIO]]))</f>
        <v>17:26</v>
      </c>
      <c r="P769"/>
    </row>
    <row r="770" spans="1:16" ht="25.5" customHeight="1" x14ac:dyDescent="0.25">
      <c r="A770" s="6" t="s">
        <v>278</v>
      </c>
      <c r="B770" s="33" t="s">
        <v>527</v>
      </c>
      <c r="C770" s="34" t="s">
        <v>270</v>
      </c>
      <c r="D770" s="66" t="s">
        <v>1226</v>
      </c>
      <c r="E770" s="66" t="str">
        <f>CONCATENATE(Tabela13[[#This Row],[TRAMITE_SETOR]],"_Atualiz")</f>
        <v>CIP_Atualiz</v>
      </c>
      <c r="F770" s="35" t="s">
        <v>885</v>
      </c>
      <c r="G770" s="90" t="s">
        <v>1127</v>
      </c>
      <c r="H770" s="36">
        <v>42251.756944444445</v>
      </c>
      <c r="I770" s="36">
        <v>42256.612500000003</v>
      </c>
      <c r="J770" s="1" t="s">
        <v>508</v>
      </c>
      <c r="K770" s="37">
        <f t="shared" si="22"/>
        <v>4.8555555555576575</v>
      </c>
      <c r="L770" s="38">
        <f t="shared" si="23"/>
        <v>4.8555555555576575</v>
      </c>
      <c r="M770" s="166">
        <f>NETWORKDAYS.INTL(DATE(YEAR(H770),MONTH(I770),DAY(H770)),DATE(YEAR(I770),MONTH(I770),DAY(I770)),1,LISTAFERIADOS!$B$2:$B$194)</f>
        <v>2</v>
      </c>
      <c r="N770" s="170" t="str">
        <f>CONCATENATE(HOUR(Tabela13[[#This Row],[DATA INICIO]]),":",MINUTE(Tabela13[[#This Row],[DATA INICIO]]))</f>
        <v>18:10</v>
      </c>
      <c r="P770"/>
    </row>
    <row r="771" spans="1:16" ht="25.5" customHeight="1" x14ac:dyDescent="0.25">
      <c r="A771" s="6" t="s">
        <v>278</v>
      </c>
      <c r="B771" s="33" t="s">
        <v>527</v>
      </c>
      <c r="C771" s="34" t="s">
        <v>270</v>
      </c>
      <c r="D771" s="66" t="s">
        <v>1267</v>
      </c>
      <c r="E771" s="66" t="str">
        <f>CONCATENATE(Tabela13[[#This Row],[TRAMITE_SETOR]],"_Atualiz")</f>
        <v>SMIC_Atualiz</v>
      </c>
      <c r="F771" s="35" t="s">
        <v>892</v>
      </c>
      <c r="G771" s="90" t="s">
        <v>1127</v>
      </c>
      <c r="H771" s="36">
        <v>42256.612500000003</v>
      </c>
      <c r="I771" s="36">
        <v>42261.832638888889</v>
      </c>
      <c r="J771" s="1" t="s">
        <v>509</v>
      </c>
      <c r="K771" s="37">
        <f t="shared" ref="K771:K834" si="24">IF(OR(H771="-",I771="-"),0,I771-H771)</f>
        <v>5.2201388888861402</v>
      </c>
      <c r="L771" s="38">
        <f t="shared" ref="L771:L834" si="25">K771</f>
        <v>5.2201388888861402</v>
      </c>
      <c r="M771" s="166">
        <f>NETWORKDAYS.INTL(DATE(YEAR(H771),MONTH(I771),DAY(H771)),DATE(YEAR(I771),MONTH(I771),DAY(I771)),1,LISTAFERIADOS!$B$2:$B$194)</f>
        <v>4</v>
      </c>
      <c r="N771" s="170" t="str">
        <f>CONCATENATE(HOUR(Tabela13[[#This Row],[DATA INICIO]]),":",MINUTE(Tabela13[[#This Row],[DATA INICIO]]))</f>
        <v>14:42</v>
      </c>
      <c r="P771"/>
    </row>
    <row r="772" spans="1:16" ht="25.5" customHeight="1" x14ac:dyDescent="0.25">
      <c r="A772" s="6" t="s">
        <v>278</v>
      </c>
      <c r="B772" s="33" t="s">
        <v>527</v>
      </c>
      <c r="C772" s="34" t="s">
        <v>270</v>
      </c>
      <c r="D772" s="66" t="s">
        <v>1226</v>
      </c>
      <c r="E772" s="66" t="str">
        <f>CONCATENATE(Tabela13[[#This Row],[TRAMITE_SETOR]],"_Atualiz")</f>
        <v>CIP_Atualiz</v>
      </c>
      <c r="F772" s="35" t="s">
        <v>885</v>
      </c>
      <c r="G772" s="90" t="s">
        <v>1127</v>
      </c>
      <c r="H772" s="36">
        <v>42261.832638888889</v>
      </c>
      <c r="I772" s="36">
        <v>42264.70416666667</v>
      </c>
      <c r="J772" s="1" t="s">
        <v>510</v>
      </c>
      <c r="K772" s="37">
        <f t="shared" si="24"/>
        <v>2.8715277777810115</v>
      </c>
      <c r="L772" s="38">
        <f t="shared" si="25"/>
        <v>2.8715277777810115</v>
      </c>
      <c r="M772" s="166">
        <f>NETWORKDAYS.INTL(DATE(YEAR(H772),MONTH(I772),DAY(H772)),DATE(YEAR(I772),MONTH(I772),DAY(I772)),1,LISTAFERIADOS!$B$2:$B$194)</f>
        <v>4</v>
      </c>
      <c r="N772" s="170" t="str">
        <f>CONCATENATE(HOUR(Tabela13[[#This Row],[DATA INICIO]]),":",MINUTE(Tabela13[[#This Row],[DATA INICIO]]))</f>
        <v>19:59</v>
      </c>
      <c r="P772"/>
    </row>
    <row r="773" spans="1:16" ht="25.5" hidden="1" customHeight="1" x14ac:dyDescent="0.25">
      <c r="A773" s="6" t="s">
        <v>278</v>
      </c>
      <c r="B773" s="33" t="s">
        <v>527</v>
      </c>
      <c r="C773" s="34" t="s">
        <v>270</v>
      </c>
      <c r="D773" s="66" t="s">
        <v>1231</v>
      </c>
      <c r="E773" s="66" t="str">
        <f>CONCATENATE(Tabela13[[#This Row],[TRAMITE_SETOR]],"_Atualiz")</f>
        <v>CLC_Atualiz</v>
      </c>
      <c r="F773" s="35" t="s">
        <v>912</v>
      </c>
      <c r="G773" s="35"/>
      <c r="H773" s="36">
        <v>42264.70416666667</v>
      </c>
      <c r="I773" s="36">
        <v>42264.727777777778</v>
      </c>
      <c r="J773" s="1" t="s">
        <v>511</v>
      </c>
      <c r="K773" s="37">
        <f t="shared" si="24"/>
        <v>2.361111110803904E-2</v>
      </c>
      <c r="L773" s="38">
        <f t="shared" si="25"/>
        <v>2.361111110803904E-2</v>
      </c>
      <c r="M773" s="166">
        <f>NETWORKDAYS.INTL(DATE(YEAR(H773),MONTH(I773),DAY(H773)),DATE(YEAR(I773),MONTH(I773),DAY(I773)),1,LISTAFERIADOS!$B$2:$B$194)</f>
        <v>1</v>
      </c>
      <c r="N773" s="170" t="str">
        <f>CONCATENATE(HOUR(Tabela13[[#This Row],[DATA INICIO]]),":",MINUTE(Tabela13[[#This Row],[DATA INICIO]]))</f>
        <v>16:54</v>
      </c>
      <c r="P773"/>
    </row>
    <row r="774" spans="1:16" ht="25.5" hidden="1" customHeight="1" x14ac:dyDescent="0.25">
      <c r="A774" s="6" t="s">
        <v>278</v>
      </c>
      <c r="B774" s="33" t="s">
        <v>527</v>
      </c>
      <c r="C774" s="34" t="s">
        <v>270</v>
      </c>
      <c r="D774" s="66" t="s">
        <v>1232</v>
      </c>
      <c r="E774" s="66" t="str">
        <f>CONCATENATE(Tabela13[[#This Row],[TRAMITE_SETOR]],"_Atualiz")</f>
        <v>SC_Atualiz</v>
      </c>
      <c r="F774" s="35" t="s">
        <v>913</v>
      </c>
      <c r="G774" s="35"/>
      <c r="H774" s="36">
        <v>42264.727777777778</v>
      </c>
      <c r="I774" s="36">
        <v>42269.583333333336</v>
      </c>
      <c r="J774" s="1" t="s">
        <v>512</v>
      </c>
      <c r="K774" s="37">
        <f t="shared" si="24"/>
        <v>4.8555555555576575</v>
      </c>
      <c r="L774" s="38">
        <f t="shared" si="25"/>
        <v>4.8555555555576575</v>
      </c>
      <c r="M774" s="166">
        <f>NETWORKDAYS.INTL(DATE(YEAR(H774),MONTH(I774),DAY(H774)),DATE(YEAR(I774),MONTH(I774),DAY(I774)),1,LISTAFERIADOS!$B$2:$B$194)</f>
        <v>4</v>
      </c>
      <c r="N774" s="170" t="str">
        <f>CONCATENATE(HOUR(Tabela13[[#This Row],[DATA INICIO]]),":",MINUTE(Tabela13[[#This Row],[DATA INICIO]]))</f>
        <v>17:28</v>
      </c>
      <c r="P774"/>
    </row>
    <row r="775" spans="1:16" ht="25.5" hidden="1" customHeight="1" x14ac:dyDescent="0.25">
      <c r="A775" s="6" t="s">
        <v>278</v>
      </c>
      <c r="B775" s="33" t="s">
        <v>527</v>
      </c>
      <c r="C775" s="34" t="s">
        <v>270</v>
      </c>
      <c r="D775" s="66" t="s">
        <v>1231</v>
      </c>
      <c r="E775" s="66" t="str">
        <f>CONCATENATE(Tabela13[[#This Row],[TRAMITE_SETOR]],"_Atualiz")</f>
        <v>CLC_Atualiz</v>
      </c>
      <c r="F775" s="35" t="s">
        <v>912</v>
      </c>
      <c r="G775" s="35"/>
      <c r="H775" s="36">
        <v>42269.583333333336</v>
      </c>
      <c r="I775" s="36">
        <v>42269.650694444441</v>
      </c>
      <c r="J775" s="1" t="s">
        <v>513</v>
      </c>
      <c r="K775" s="37">
        <f t="shared" si="24"/>
        <v>6.7361111105128657E-2</v>
      </c>
      <c r="L775" s="38">
        <f t="shared" si="25"/>
        <v>6.7361111105128657E-2</v>
      </c>
      <c r="M775" s="166">
        <f>NETWORKDAYS.INTL(DATE(YEAR(H775),MONTH(I775),DAY(H775)),DATE(YEAR(I775),MONTH(I775),DAY(I775)),1,LISTAFERIADOS!$B$2:$B$194)</f>
        <v>1</v>
      </c>
      <c r="N775" s="170" t="str">
        <f>CONCATENATE(HOUR(Tabela13[[#This Row],[DATA INICIO]]),":",MINUTE(Tabela13[[#This Row],[DATA INICIO]]))</f>
        <v>14:0</v>
      </c>
      <c r="P775"/>
    </row>
    <row r="776" spans="1:16" ht="25.5" hidden="1" customHeight="1" x14ac:dyDescent="0.25">
      <c r="A776" s="6" t="s">
        <v>278</v>
      </c>
      <c r="B776" s="33" t="s">
        <v>527</v>
      </c>
      <c r="C776" s="34" t="s">
        <v>270</v>
      </c>
      <c r="D776" s="66" t="s">
        <v>1227</v>
      </c>
      <c r="E776" s="66" t="str">
        <f>CONCATENATE(Tabela13[[#This Row],[TRAMITE_SETOR]],"_Atualiz")</f>
        <v>SECADM_Atualiz</v>
      </c>
      <c r="F776" s="35" t="s">
        <v>908</v>
      </c>
      <c r="G776" s="35"/>
      <c r="H776" s="36">
        <v>42269.650694444441</v>
      </c>
      <c r="I776" s="36">
        <v>42270.705555555556</v>
      </c>
      <c r="J776" s="1" t="s">
        <v>514</v>
      </c>
      <c r="K776" s="37">
        <f t="shared" si="24"/>
        <v>1.054861111115315</v>
      </c>
      <c r="L776" s="38">
        <f t="shared" si="25"/>
        <v>1.054861111115315</v>
      </c>
      <c r="M776" s="166">
        <f>NETWORKDAYS.INTL(DATE(YEAR(H776),MONTH(I776),DAY(H776)),DATE(YEAR(I776),MONTH(I776),DAY(I776)),1,LISTAFERIADOS!$B$2:$B$194)</f>
        <v>2</v>
      </c>
      <c r="N776" s="170" t="str">
        <f>CONCATENATE(HOUR(Tabela13[[#This Row],[DATA INICIO]]),":",MINUTE(Tabela13[[#This Row],[DATA INICIO]]))</f>
        <v>15:37</v>
      </c>
      <c r="P776"/>
    </row>
    <row r="777" spans="1:16" ht="25.5" hidden="1" customHeight="1" x14ac:dyDescent="0.25">
      <c r="A777" s="6" t="s">
        <v>278</v>
      </c>
      <c r="B777" s="33" t="s">
        <v>527</v>
      </c>
      <c r="C777" s="34" t="s">
        <v>270</v>
      </c>
      <c r="D777" s="66" t="s">
        <v>1231</v>
      </c>
      <c r="E777" s="66" t="str">
        <f>CONCATENATE(Tabela13[[#This Row],[TRAMITE_SETOR]],"_Atualiz")</f>
        <v>CLC_Atualiz</v>
      </c>
      <c r="F777" s="35" t="s">
        <v>912</v>
      </c>
      <c r="G777" s="35"/>
      <c r="H777" s="36">
        <v>42270.705555555556</v>
      </c>
      <c r="I777" s="36">
        <v>42270.775694444441</v>
      </c>
      <c r="J777" s="1" t="s">
        <v>515</v>
      </c>
      <c r="K777" s="37">
        <f t="shared" si="24"/>
        <v>7.0138888884685002E-2</v>
      </c>
      <c r="L777" s="38">
        <f t="shared" si="25"/>
        <v>7.0138888884685002E-2</v>
      </c>
      <c r="M777" s="166">
        <f>NETWORKDAYS.INTL(DATE(YEAR(H777),MONTH(I777),DAY(H777)),DATE(YEAR(I777),MONTH(I777),DAY(I777)),1,LISTAFERIADOS!$B$2:$B$194)</f>
        <v>1</v>
      </c>
      <c r="N777" s="170" t="str">
        <f>CONCATENATE(HOUR(Tabela13[[#This Row],[DATA INICIO]]),":",MINUTE(Tabela13[[#This Row],[DATA INICIO]]))</f>
        <v>16:56</v>
      </c>
      <c r="P777"/>
    </row>
    <row r="778" spans="1:16" ht="25.5" hidden="1" customHeight="1" x14ac:dyDescent="0.25">
      <c r="A778" s="6" t="s">
        <v>278</v>
      </c>
      <c r="B778" s="33" t="s">
        <v>527</v>
      </c>
      <c r="C778" s="34" t="s">
        <v>270</v>
      </c>
      <c r="D778" s="66" t="s">
        <v>1252</v>
      </c>
      <c r="E778" s="66" t="str">
        <f>CONCATENATE(Tabela13[[#This Row],[TRAMITE_SETOR]],"_Atualiz")</f>
        <v>SLIC_Atualiz</v>
      </c>
      <c r="F778" s="35" t="s">
        <v>928</v>
      </c>
      <c r="G778" s="35"/>
      <c r="H778" s="36">
        <v>42270.775694444441</v>
      </c>
      <c r="I778" s="36">
        <v>42276.777083333334</v>
      </c>
      <c r="J778" s="1" t="s">
        <v>516</v>
      </c>
      <c r="K778" s="37">
        <f t="shared" si="24"/>
        <v>6.0013888888934162</v>
      </c>
      <c r="L778" s="38">
        <f t="shared" si="25"/>
        <v>6.0013888888934162</v>
      </c>
      <c r="M778" s="166">
        <f>NETWORKDAYS.INTL(DATE(YEAR(H778),MONTH(I778),DAY(H778)),DATE(YEAR(I778),MONTH(I778),DAY(I778)),1,LISTAFERIADOS!$B$2:$B$194)</f>
        <v>5</v>
      </c>
      <c r="N778" s="170" t="str">
        <f>CONCATENATE(HOUR(Tabela13[[#This Row],[DATA INICIO]]),":",MINUTE(Tabela13[[#This Row],[DATA INICIO]]))</f>
        <v>18:37</v>
      </c>
      <c r="P778"/>
    </row>
    <row r="779" spans="1:16" ht="25.5" hidden="1" customHeight="1" x14ac:dyDescent="0.25">
      <c r="A779" s="6" t="s">
        <v>278</v>
      </c>
      <c r="B779" s="33" t="s">
        <v>527</v>
      </c>
      <c r="C779" s="34" t="s">
        <v>270</v>
      </c>
      <c r="D779" s="66" t="s">
        <v>1233</v>
      </c>
      <c r="E779" s="66" t="str">
        <f>CONCATENATE(Tabela13[[#This Row],[TRAMITE_SETOR]],"_Atualiz")</f>
        <v>SCON_Atualiz</v>
      </c>
      <c r="F779" s="35" t="s">
        <v>914</v>
      </c>
      <c r="G779" s="35"/>
      <c r="H779" s="36">
        <v>42276.777083333334</v>
      </c>
      <c r="I779" s="36">
        <v>42278.617361111108</v>
      </c>
      <c r="J779" s="1" t="s">
        <v>517</v>
      </c>
      <c r="K779" s="37">
        <f t="shared" si="24"/>
        <v>1.8402777777737356</v>
      </c>
      <c r="L779" s="38">
        <f t="shared" si="25"/>
        <v>1.8402777777737356</v>
      </c>
      <c r="M779" s="166">
        <f>NETWORKDAYS.INTL(DATE(YEAR(H779),MONTH(I779),DAY(H779)),DATE(YEAR(I779),MONTH(I779),DAY(I779)),1,LISTAFERIADOS!$B$2:$B$194)</f>
        <v>-20</v>
      </c>
      <c r="N779" s="170" t="str">
        <f>CONCATENATE(HOUR(Tabela13[[#This Row],[DATA INICIO]]),":",MINUTE(Tabela13[[#This Row],[DATA INICIO]]))</f>
        <v>18:39</v>
      </c>
      <c r="P779"/>
    </row>
    <row r="780" spans="1:16" ht="25.5" hidden="1" customHeight="1" x14ac:dyDescent="0.25">
      <c r="A780" s="6" t="s">
        <v>278</v>
      </c>
      <c r="B780" s="33" t="s">
        <v>527</v>
      </c>
      <c r="C780" s="34" t="s">
        <v>270</v>
      </c>
      <c r="D780" s="66" t="s">
        <v>1252</v>
      </c>
      <c r="E780" s="66" t="str">
        <f>CONCATENATE(Tabela13[[#This Row],[TRAMITE_SETOR]],"_Atualiz")</f>
        <v>SLIC_Atualiz</v>
      </c>
      <c r="F780" s="35" t="s">
        <v>928</v>
      </c>
      <c r="G780" s="35"/>
      <c r="H780" s="36">
        <v>42278.617361111108</v>
      </c>
      <c r="I780" s="36">
        <v>42278.677777777775</v>
      </c>
      <c r="J780" s="1" t="s">
        <v>518</v>
      </c>
      <c r="K780" s="37">
        <f t="shared" si="24"/>
        <v>6.0416666667151731E-2</v>
      </c>
      <c r="L780" s="38">
        <f t="shared" si="25"/>
        <v>6.0416666667151731E-2</v>
      </c>
      <c r="M780" s="166">
        <f>NETWORKDAYS.INTL(DATE(YEAR(H780),MONTH(I780),DAY(H780)),DATE(YEAR(I780),MONTH(I780),DAY(I780)),1,LISTAFERIADOS!$B$2:$B$194)</f>
        <v>1</v>
      </c>
      <c r="N780" s="170" t="str">
        <f>CONCATENATE(HOUR(Tabela13[[#This Row],[DATA INICIO]]),":",MINUTE(Tabela13[[#This Row],[DATA INICIO]]))</f>
        <v>14:49</v>
      </c>
      <c r="P780"/>
    </row>
    <row r="781" spans="1:16" ht="25.5" hidden="1" customHeight="1" x14ac:dyDescent="0.25">
      <c r="A781" s="6" t="s">
        <v>278</v>
      </c>
      <c r="B781" s="33" t="s">
        <v>527</v>
      </c>
      <c r="C781" s="34" t="s">
        <v>270</v>
      </c>
      <c r="D781" s="66" t="s">
        <v>1231</v>
      </c>
      <c r="E781" s="66" t="str">
        <f>CONCATENATE(Tabela13[[#This Row],[TRAMITE_SETOR]],"_Atualiz")</f>
        <v>CLC_Atualiz</v>
      </c>
      <c r="F781" s="35" t="s">
        <v>912</v>
      </c>
      <c r="G781" s="35"/>
      <c r="H781" s="36">
        <v>42278.677777777775</v>
      </c>
      <c r="I781" s="36">
        <v>42278.836805555555</v>
      </c>
      <c r="J781" s="1" t="s">
        <v>349</v>
      </c>
      <c r="K781" s="37">
        <f t="shared" si="24"/>
        <v>0.15902777777955635</v>
      </c>
      <c r="L781" s="38">
        <f t="shared" si="25"/>
        <v>0.15902777777955635</v>
      </c>
      <c r="M781" s="166">
        <f>NETWORKDAYS.INTL(DATE(YEAR(H781),MONTH(I781),DAY(H781)),DATE(YEAR(I781),MONTH(I781),DAY(I781)),1,LISTAFERIADOS!$B$2:$B$194)</f>
        <v>1</v>
      </c>
      <c r="N781" s="170" t="str">
        <f>CONCATENATE(HOUR(Tabela13[[#This Row],[DATA INICIO]]),":",MINUTE(Tabela13[[#This Row],[DATA INICIO]]))</f>
        <v>16:16</v>
      </c>
      <c r="P781"/>
    </row>
    <row r="782" spans="1:16" ht="25.5" hidden="1" customHeight="1" x14ac:dyDescent="0.25">
      <c r="A782" s="6" t="s">
        <v>278</v>
      </c>
      <c r="B782" s="33" t="s">
        <v>527</v>
      </c>
      <c r="C782" s="34" t="s">
        <v>270</v>
      </c>
      <c r="D782" s="66" t="s">
        <v>1227</v>
      </c>
      <c r="E782" s="66" t="str">
        <f>CONCATENATE(Tabela13[[#This Row],[TRAMITE_SETOR]],"_Atualiz")</f>
        <v>SECADM_Atualiz</v>
      </c>
      <c r="F782" s="35" t="s">
        <v>908</v>
      </c>
      <c r="G782" s="35"/>
      <c r="H782" s="36">
        <v>42278.836805555555</v>
      </c>
      <c r="I782" s="36">
        <v>42279.647222222222</v>
      </c>
      <c r="J782" s="1" t="s">
        <v>519</v>
      </c>
      <c r="K782" s="37">
        <f t="shared" si="24"/>
        <v>0.81041666666715173</v>
      </c>
      <c r="L782" s="38">
        <f t="shared" si="25"/>
        <v>0.81041666666715173</v>
      </c>
      <c r="M782" s="166">
        <f>NETWORKDAYS.INTL(DATE(YEAR(H782),MONTH(I782),DAY(H782)),DATE(YEAR(I782),MONTH(I782),DAY(I782)),1,LISTAFERIADOS!$B$2:$B$194)</f>
        <v>2</v>
      </c>
      <c r="N782" s="170" t="str">
        <f>CONCATENATE(HOUR(Tabela13[[#This Row],[DATA INICIO]]),":",MINUTE(Tabela13[[#This Row],[DATA INICIO]]))</f>
        <v>20:5</v>
      </c>
      <c r="P782"/>
    </row>
    <row r="783" spans="1:16" ht="25.5" hidden="1" customHeight="1" x14ac:dyDescent="0.25">
      <c r="A783" s="6" t="s">
        <v>278</v>
      </c>
      <c r="B783" s="33" t="s">
        <v>527</v>
      </c>
      <c r="C783" s="34" t="s">
        <v>270</v>
      </c>
      <c r="D783" s="66" t="s">
        <v>1234</v>
      </c>
      <c r="E783" s="66" t="str">
        <f>CONCATENATE(Tabela13[[#This Row],[TRAMITE_SETOR]],"_Atualiz")</f>
        <v>CPL_Atualiz</v>
      </c>
      <c r="F783" s="35" t="s">
        <v>915</v>
      </c>
      <c r="G783" s="35"/>
      <c r="H783" s="36">
        <v>42279.647222222222</v>
      </c>
      <c r="I783" s="36">
        <v>42279.689583333333</v>
      </c>
      <c r="J783" s="1" t="s">
        <v>520</v>
      </c>
      <c r="K783" s="37">
        <f t="shared" si="24"/>
        <v>4.2361111110949423E-2</v>
      </c>
      <c r="L783" s="38">
        <f t="shared" si="25"/>
        <v>4.2361111110949423E-2</v>
      </c>
      <c r="M783" s="166">
        <f>NETWORKDAYS.INTL(DATE(YEAR(H783),MONTH(I783),DAY(H783)),DATE(YEAR(I783),MONTH(I783),DAY(I783)),1,LISTAFERIADOS!$B$2:$B$194)</f>
        <v>1</v>
      </c>
      <c r="N783" s="170" t="str">
        <f>CONCATENATE(HOUR(Tabela13[[#This Row],[DATA INICIO]]),":",MINUTE(Tabela13[[#This Row],[DATA INICIO]]))</f>
        <v>15:32</v>
      </c>
      <c r="P783"/>
    </row>
    <row r="784" spans="1:16" ht="25.5" hidden="1" customHeight="1" x14ac:dyDescent="0.25">
      <c r="A784" s="6" t="s">
        <v>278</v>
      </c>
      <c r="B784" s="33" t="s">
        <v>527</v>
      </c>
      <c r="C784" s="34" t="s">
        <v>270</v>
      </c>
      <c r="D784" s="66" t="s">
        <v>1227</v>
      </c>
      <c r="E784" s="66" t="str">
        <f>CONCATENATE(Tabela13[[#This Row],[TRAMITE_SETOR]],"_Atualiz")</f>
        <v>SECADM_Atualiz</v>
      </c>
      <c r="F784" s="35" t="s">
        <v>908</v>
      </c>
      <c r="G784" s="35"/>
      <c r="H784" s="36">
        <v>42279.689583333333</v>
      </c>
      <c r="I784" s="36">
        <v>42279.779166666667</v>
      </c>
      <c r="J784" s="1" t="s">
        <v>521</v>
      </c>
      <c r="K784" s="37">
        <f t="shared" si="24"/>
        <v>8.9583333334303461E-2</v>
      </c>
      <c r="L784" s="38">
        <f t="shared" si="25"/>
        <v>8.9583333334303461E-2</v>
      </c>
      <c r="M784" s="166">
        <f>NETWORKDAYS.INTL(DATE(YEAR(H784),MONTH(I784),DAY(H784)),DATE(YEAR(I784),MONTH(I784),DAY(I784)),1,LISTAFERIADOS!$B$2:$B$194)</f>
        <v>1</v>
      </c>
      <c r="N784" s="170" t="str">
        <f>CONCATENATE(HOUR(Tabela13[[#This Row],[DATA INICIO]]),":",MINUTE(Tabela13[[#This Row],[DATA INICIO]]))</f>
        <v>16:33</v>
      </c>
      <c r="P784"/>
    </row>
    <row r="785" spans="1:16" ht="25.5" hidden="1" customHeight="1" x14ac:dyDescent="0.25">
      <c r="A785" s="6" t="s">
        <v>278</v>
      </c>
      <c r="B785" s="33" t="s">
        <v>527</v>
      </c>
      <c r="C785" s="34" t="s">
        <v>270</v>
      </c>
      <c r="D785" s="66" t="s">
        <v>1231</v>
      </c>
      <c r="E785" s="66" t="str">
        <f>CONCATENATE(Tabela13[[#This Row],[TRAMITE_SETOR]],"_Atualiz")</f>
        <v>CLC_Atualiz</v>
      </c>
      <c r="F785" s="35" t="s">
        <v>912</v>
      </c>
      <c r="G785" s="35"/>
      <c r="H785" s="36">
        <v>42279.779166666667</v>
      </c>
      <c r="I785" s="36">
        <v>42283.698611111111</v>
      </c>
      <c r="J785" s="1" t="s">
        <v>522</v>
      </c>
      <c r="K785" s="37">
        <f t="shared" si="24"/>
        <v>3.9194444444437977</v>
      </c>
      <c r="L785" s="38">
        <f t="shared" si="25"/>
        <v>3.9194444444437977</v>
      </c>
      <c r="M785" s="166">
        <f>NETWORKDAYS.INTL(DATE(YEAR(H785),MONTH(I785),DAY(H785)),DATE(YEAR(I785),MONTH(I785),DAY(I785)),1,LISTAFERIADOS!$B$2:$B$194)</f>
        <v>3</v>
      </c>
      <c r="N785" s="170" t="str">
        <f>CONCATENATE(HOUR(Tabela13[[#This Row],[DATA INICIO]]),":",MINUTE(Tabela13[[#This Row],[DATA INICIO]]))</f>
        <v>18:42</v>
      </c>
      <c r="P785"/>
    </row>
    <row r="786" spans="1:16" ht="25.5" hidden="1" customHeight="1" x14ac:dyDescent="0.25">
      <c r="A786" s="6" t="s">
        <v>278</v>
      </c>
      <c r="B786" s="33" t="s">
        <v>527</v>
      </c>
      <c r="C786" s="34" t="s">
        <v>270</v>
      </c>
      <c r="D786" s="66" t="s">
        <v>1252</v>
      </c>
      <c r="E786" s="66" t="str">
        <f>CONCATENATE(Tabela13[[#This Row],[TRAMITE_SETOR]],"_Atualiz")</f>
        <v>SLIC_Atualiz</v>
      </c>
      <c r="F786" s="35" t="s">
        <v>928</v>
      </c>
      <c r="G786" s="35"/>
      <c r="H786" s="36">
        <v>42283.698611111111</v>
      </c>
      <c r="I786" s="36">
        <v>42291.677083333336</v>
      </c>
      <c r="J786" s="1" t="s">
        <v>523</v>
      </c>
      <c r="K786" s="37">
        <f t="shared" si="24"/>
        <v>7.9784722222248092</v>
      </c>
      <c r="L786" s="38">
        <f t="shared" si="25"/>
        <v>7.9784722222248092</v>
      </c>
      <c r="M786" s="166">
        <f>NETWORKDAYS.INTL(DATE(YEAR(H786),MONTH(I786),DAY(H786)),DATE(YEAR(I786),MONTH(I786),DAY(I786)),1,LISTAFERIADOS!$B$2:$B$194)</f>
        <v>6</v>
      </c>
      <c r="N786" s="170" t="str">
        <f>CONCATENATE(HOUR(Tabela13[[#This Row],[DATA INICIO]]),":",MINUTE(Tabela13[[#This Row],[DATA INICIO]]))</f>
        <v>16:46</v>
      </c>
      <c r="P786"/>
    </row>
    <row r="787" spans="1:16" ht="25.5" hidden="1" customHeight="1" x14ac:dyDescent="0.25">
      <c r="A787" s="6" t="s">
        <v>278</v>
      </c>
      <c r="B787" s="33" t="s">
        <v>527</v>
      </c>
      <c r="C787" s="34" t="s">
        <v>270</v>
      </c>
      <c r="D787" s="66" t="s">
        <v>1231</v>
      </c>
      <c r="E787" s="66" t="str">
        <f>CONCATENATE(Tabela13[[#This Row],[TRAMITE_SETOR]],"_Atualiz")</f>
        <v>CLC_Atualiz</v>
      </c>
      <c r="F787" s="35" t="s">
        <v>912</v>
      </c>
      <c r="G787" s="35"/>
      <c r="H787" s="36">
        <v>42291.677083333336</v>
      </c>
      <c r="I787" s="36">
        <v>42291.73541666667</v>
      </c>
      <c r="J787" s="1" t="s">
        <v>349</v>
      </c>
      <c r="K787" s="37">
        <f t="shared" si="24"/>
        <v>5.8333333334303461E-2</v>
      </c>
      <c r="L787" s="38">
        <f t="shared" si="25"/>
        <v>5.8333333334303461E-2</v>
      </c>
      <c r="M787" s="166">
        <f>NETWORKDAYS.INTL(DATE(YEAR(H787),MONTH(I787),DAY(H787)),DATE(YEAR(I787),MONTH(I787),DAY(I787)),1,LISTAFERIADOS!$B$2:$B$194)</f>
        <v>1</v>
      </c>
      <c r="N787" s="170" t="str">
        <f>CONCATENATE(HOUR(Tabela13[[#This Row],[DATA INICIO]]),":",MINUTE(Tabela13[[#This Row],[DATA INICIO]]))</f>
        <v>16:15</v>
      </c>
      <c r="P787"/>
    </row>
    <row r="788" spans="1:16" ht="25.5" hidden="1" customHeight="1" x14ac:dyDescent="0.25">
      <c r="A788" s="6" t="s">
        <v>278</v>
      </c>
      <c r="B788" s="33" t="s">
        <v>527</v>
      </c>
      <c r="C788" s="34" t="s">
        <v>270</v>
      </c>
      <c r="D788" s="66" t="s">
        <v>1227</v>
      </c>
      <c r="E788" s="66" t="str">
        <f>CONCATENATE(Tabela13[[#This Row],[TRAMITE_SETOR]],"_Atualiz")</f>
        <v>SECADM_Atualiz</v>
      </c>
      <c r="F788" s="35" t="s">
        <v>908</v>
      </c>
      <c r="G788" s="35"/>
      <c r="H788" s="36">
        <v>42291.73541666667</v>
      </c>
      <c r="I788" s="36">
        <v>42293.836805555555</v>
      </c>
      <c r="J788" s="1" t="s">
        <v>458</v>
      </c>
      <c r="K788" s="37">
        <f t="shared" si="24"/>
        <v>2.101388888884685</v>
      </c>
      <c r="L788" s="38">
        <f t="shared" si="25"/>
        <v>2.101388888884685</v>
      </c>
      <c r="M788" s="166">
        <f>NETWORKDAYS.INTL(DATE(YEAR(H788),MONTH(I788),DAY(H788)),DATE(YEAR(I788),MONTH(I788),DAY(I788)),1,LISTAFERIADOS!$B$2:$B$194)</f>
        <v>3</v>
      </c>
      <c r="N788" s="170" t="str">
        <f>CONCATENATE(HOUR(Tabela13[[#This Row],[DATA INICIO]]),":",MINUTE(Tabela13[[#This Row],[DATA INICIO]]))</f>
        <v>17:39</v>
      </c>
      <c r="P788"/>
    </row>
    <row r="789" spans="1:16" ht="25.5" hidden="1" customHeight="1" x14ac:dyDescent="0.25">
      <c r="A789" s="6" t="s">
        <v>278</v>
      </c>
      <c r="B789" s="33" t="s">
        <v>527</v>
      </c>
      <c r="C789" s="34" t="s">
        <v>270</v>
      </c>
      <c r="D789" s="66" t="s">
        <v>1234</v>
      </c>
      <c r="E789" s="66" t="str">
        <f>CONCATENATE(Tabela13[[#This Row],[TRAMITE_SETOR]],"_Atualiz")</f>
        <v>CPL_Atualiz</v>
      </c>
      <c r="F789" s="35" t="s">
        <v>915</v>
      </c>
      <c r="G789" s="35"/>
      <c r="H789" s="36">
        <v>42293.836805555555</v>
      </c>
      <c r="I789" s="36">
        <v>42297.745833333334</v>
      </c>
      <c r="J789" s="1" t="s">
        <v>212</v>
      </c>
      <c r="K789" s="37">
        <f t="shared" si="24"/>
        <v>3.9090277777795563</v>
      </c>
      <c r="L789" s="38">
        <f t="shared" si="25"/>
        <v>3.9090277777795563</v>
      </c>
      <c r="M789" s="166">
        <f>NETWORKDAYS.INTL(DATE(YEAR(H789),MONTH(I789),DAY(H789)),DATE(YEAR(I789),MONTH(I789),DAY(I789)),1,LISTAFERIADOS!$B$2:$B$194)</f>
        <v>3</v>
      </c>
      <c r="N789" s="170" t="str">
        <f>CONCATENATE(HOUR(Tabela13[[#This Row],[DATA INICIO]]),":",MINUTE(Tabela13[[#This Row],[DATA INICIO]]))</f>
        <v>20:5</v>
      </c>
      <c r="P789"/>
    </row>
    <row r="790" spans="1:16" ht="25.5" hidden="1" customHeight="1" x14ac:dyDescent="0.25">
      <c r="A790" s="6" t="s">
        <v>278</v>
      </c>
      <c r="B790" s="33" t="s">
        <v>527</v>
      </c>
      <c r="C790" s="34" t="s">
        <v>270</v>
      </c>
      <c r="D790" s="66" t="s">
        <v>1235</v>
      </c>
      <c r="E790" s="66" t="str">
        <f>CONCATENATE(Tabela13[[#This Row],[TRAMITE_SETOR]],"_Atualiz")</f>
        <v>ASSDG_Atualiz</v>
      </c>
      <c r="F790" s="35" t="s">
        <v>916</v>
      </c>
      <c r="G790" s="35"/>
      <c r="H790" s="36">
        <v>42297.745833333334</v>
      </c>
      <c r="I790" s="36">
        <v>42300.67291666667</v>
      </c>
      <c r="J790" s="1" t="s">
        <v>213</v>
      </c>
      <c r="K790" s="37">
        <f t="shared" si="24"/>
        <v>2.9270833333357587</v>
      </c>
      <c r="L790" s="38">
        <f t="shared" si="25"/>
        <v>2.9270833333357587</v>
      </c>
      <c r="M790" s="166">
        <f>NETWORKDAYS.INTL(DATE(YEAR(H790),MONTH(I790),DAY(H790)),DATE(YEAR(I790),MONTH(I790),DAY(I790)),1,LISTAFERIADOS!$B$2:$B$194)</f>
        <v>4</v>
      </c>
      <c r="N790" s="170" t="str">
        <f>CONCATENATE(HOUR(Tabela13[[#This Row],[DATA INICIO]]),":",MINUTE(Tabela13[[#This Row],[DATA INICIO]]))</f>
        <v>17:54</v>
      </c>
      <c r="P790"/>
    </row>
    <row r="791" spans="1:16" ht="25.5" hidden="1" customHeight="1" x14ac:dyDescent="0.25">
      <c r="A791" s="6" t="s">
        <v>278</v>
      </c>
      <c r="B791" s="33" t="s">
        <v>527</v>
      </c>
      <c r="C791" s="34" t="s">
        <v>270</v>
      </c>
      <c r="D791" s="66" t="s">
        <v>1252</v>
      </c>
      <c r="E791" s="66" t="str">
        <f>CONCATENATE(Tabela13[[#This Row],[TRAMITE_SETOR]],"_Atualiz")</f>
        <v>SLIC_Atualiz</v>
      </c>
      <c r="F791" s="35" t="s">
        <v>928</v>
      </c>
      <c r="G791" s="35"/>
      <c r="H791" s="36">
        <v>42300.67291666667</v>
      </c>
      <c r="I791" s="36">
        <v>42304.578472222223</v>
      </c>
      <c r="J791" s="1" t="s">
        <v>202</v>
      </c>
      <c r="K791" s="37">
        <f t="shared" si="24"/>
        <v>3.9055555555532919</v>
      </c>
      <c r="L791" s="38">
        <f t="shared" si="25"/>
        <v>3.9055555555532919</v>
      </c>
      <c r="M791" s="166">
        <f>NETWORKDAYS.INTL(DATE(YEAR(H791),MONTH(I791),DAY(H791)),DATE(YEAR(I791),MONTH(I791),DAY(I791)),1,LISTAFERIADOS!$B$2:$B$194)</f>
        <v>3</v>
      </c>
      <c r="N791" s="170" t="str">
        <f>CONCATENATE(HOUR(Tabela13[[#This Row],[DATA INICIO]]),":",MINUTE(Tabela13[[#This Row],[DATA INICIO]]))</f>
        <v>16:9</v>
      </c>
      <c r="P791"/>
    </row>
    <row r="792" spans="1:16" ht="25.5" customHeight="1" x14ac:dyDescent="0.25">
      <c r="A792" s="6" t="s">
        <v>278</v>
      </c>
      <c r="B792" s="33" t="s">
        <v>527</v>
      </c>
      <c r="C792" s="34" t="s">
        <v>270</v>
      </c>
      <c r="D792" s="66" t="s">
        <v>1267</v>
      </c>
      <c r="E792" s="66" t="str">
        <f>CONCATENATE(Tabela13[[#This Row],[TRAMITE_SETOR]],"_Atualiz")</f>
        <v>SMIC_Atualiz</v>
      </c>
      <c r="F792" s="35" t="s">
        <v>892</v>
      </c>
      <c r="G792" s="90" t="s">
        <v>1127</v>
      </c>
      <c r="H792" s="36">
        <v>42304.578472222223</v>
      </c>
      <c r="I792" s="36">
        <v>42307.504861111112</v>
      </c>
      <c r="J792" s="1" t="s">
        <v>26</v>
      </c>
      <c r="K792" s="37">
        <f t="shared" si="24"/>
        <v>2.9263888888890506</v>
      </c>
      <c r="L792" s="38">
        <f t="shared" si="25"/>
        <v>2.9263888888890506</v>
      </c>
      <c r="M792" s="166">
        <f>NETWORKDAYS.INTL(DATE(YEAR(H792),MONTH(I792),DAY(H792)),DATE(YEAR(I792),MONTH(I792),DAY(I792)),1,LISTAFERIADOS!$B$2:$B$194)</f>
        <v>3</v>
      </c>
      <c r="N792" s="170" t="str">
        <f>CONCATENATE(HOUR(Tabela13[[#This Row],[DATA INICIO]]),":",MINUTE(Tabela13[[#This Row],[DATA INICIO]]))</f>
        <v>13:53</v>
      </c>
      <c r="P792"/>
    </row>
    <row r="793" spans="1:16" ht="25.5" hidden="1" customHeight="1" x14ac:dyDescent="0.25">
      <c r="A793" s="6" t="s">
        <v>278</v>
      </c>
      <c r="B793" s="33" t="s">
        <v>527</v>
      </c>
      <c r="C793" s="34" t="s">
        <v>270</v>
      </c>
      <c r="D793" s="66" t="s">
        <v>1252</v>
      </c>
      <c r="E793" s="66" t="str">
        <f>CONCATENATE(Tabela13[[#This Row],[TRAMITE_SETOR]],"_Atualiz")</f>
        <v>SLIC_Atualiz</v>
      </c>
      <c r="F793" s="35" t="s">
        <v>928</v>
      </c>
      <c r="G793" s="35"/>
      <c r="H793" s="36">
        <v>42307.504861111112</v>
      </c>
      <c r="I793" s="36">
        <v>42313.622916666667</v>
      </c>
      <c r="J793" s="1" t="s">
        <v>524</v>
      </c>
      <c r="K793" s="37">
        <f t="shared" si="24"/>
        <v>6.1180555555547471</v>
      </c>
      <c r="L793" s="38">
        <f t="shared" si="25"/>
        <v>6.1180555555547471</v>
      </c>
      <c r="M793" s="166">
        <f>NETWORKDAYS.INTL(DATE(YEAR(H793),MONTH(I793),DAY(H793)),DATE(YEAR(I793),MONTH(I793),DAY(I793)),1,LISTAFERIADOS!$B$2:$B$194)</f>
        <v>-18</v>
      </c>
      <c r="N793" s="170" t="str">
        <f>CONCATENATE(HOUR(Tabela13[[#This Row],[DATA INICIO]]),":",MINUTE(Tabela13[[#This Row],[DATA INICIO]]))</f>
        <v>12:7</v>
      </c>
      <c r="P793"/>
    </row>
    <row r="794" spans="1:16" ht="25.5" hidden="1" customHeight="1" x14ac:dyDescent="0.25">
      <c r="A794" s="6" t="s">
        <v>278</v>
      </c>
      <c r="B794" s="33" t="s">
        <v>527</v>
      </c>
      <c r="C794" s="34" t="s">
        <v>270</v>
      </c>
      <c r="D794" s="66" t="s">
        <v>1235</v>
      </c>
      <c r="E794" s="66" t="str">
        <f>CONCATENATE(Tabela13[[#This Row],[TRAMITE_SETOR]],"_Atualiz")</f>
        <v>ASSDG_Atualiz</v>
      </c>
      <c r="F794" s="35" t="s">
        <v>916</v>
      </c>
      <c r="G794" s="35"/>
      <c r="H794" s="36">
        <v>42313.622916666667</v>
      </c>
      <c r="I794" s="36">
        <v>42313.672222222223</v>
      </c>
      <c r="J794" s="1" t="s">
        <v>403</v>
      </c>
      <c r="K794" s="37">
        <f t="shared" si="24"/>
        <v>4.9305555556202307E-2</v>
      </c>
      <c r="L794" s="38">
        <f t="shared" si="25"/>
        <v>4.9305555556202307E-2</v>
      </c>
      <c r="M794" s="166">
        <f>NETWORKDAYS.INTL(DATE(YEAR(H794),MONTH(I794),DAY(H794)),DATE(YEAR(I794),MONTH(I794),DAY(I794)),1,LISTAFERIADOS!$B$2:$B$194)</f>
        <v>1</v>
      </c>
      <c r="N794" s="170" t="str">
        <f>CONCATENATE(HOUR(Tabela13[[#This Row],[DATA INICIO]]),":",MINUTE(Tabela13[[#This Row],[DATA INICIO]]))</f>
        <v>14:57</v>
      </c>
      <c r="P794"/>
    </row>
    <row r="795" spans="1:16" ht="25.5" hidden="1" customHeight="1" x14ac:dyDescent="0.25">
      <c r="A795" s="6" t="s">
        <v>278</v>
      </c>
      <c r="B795" s="33" t="s">
        <v>527</v>
      </c>
      <c r="C795" s="34" t="s">
        <v>270</v>
      </c>
      <c r="D795" s="66" t="s">
        <v>1234</v>
      </c>
      <c r="E795" s="66" t="str">
        <f>CONCATENATE(Tabela13[[#This Row],[TRAMITE_SETOR]],"_Atualiz")</f>
        <v>CPL_Atualiz</v>
      </c>
      <c r="F795" s="35" t="s">
        <v>915</v>
      </c>
      <c r="G795" s="35"/>
      <c r="H795" s="36">
        <v>42313.672222222223</v>
      </c>
      <c r="I795" s="36">
        <v>42313.723611111112</v>
      </c>
      <c r="J795" s="1" t="s">
        <v>17</v>
      </c>
      <c r="K795" s="37">
        <f t="shared" si="24"/>
        <v>5.1388888889050577E-2</v>
      </c>
      <c r="L795" s="38">
        <f t="shared" si="25"/>
        <v>5.1388888889050577E-2</v>
      </c>
      <c r="M795" s="166">
        <f>NETWORKDAYS.INTL(DATE(YEAR(H795),MONTH(I795),DAY(H795)),DATE(YEAR(I795),MONTH(I795),DAY(I795)),1,LISTAFERIADOS!$B$2:$B$194)</f>
        <v>1</v>
      </c>
      <c r="N795" s="170" t="str">
        <f>CONCATENATE(HOUR(Tabela13[[#This Row],[DATA INICIO]]),":",MINUTE(Tabela13[[#This Row],[DATA INICIO]]))</f>
        <v>16:8</v>
      </c>
      <c r="P795"/>
    </row>
    <row r="796" spans="1:16" ht="25.5" hidden="1" customHeight="1" x14ac:dyDescent="0.25">
      <c r="A796" s="6" t="s">
        <v>278</v>
      </c>
      <c r="B796" s="33" t="s">
        <v>527</v>
      </c>
      <c r="C796" s="34" t="s">
        <v>270</v>
      </c>
      <c r="D796" s="66" t="s">
        <v>1235</v>
      </c>
      <c r="E796" s="66" t="str">
        <f>CONCATENATE(Tabela13[[#This Row],[TRAMITE_SETOR]],"_Atualiz")</f>
        <v>ASSDG_Atualiz</v>
      </c>
      <c r="F796" s="35" t="s">
        <v>916</v>
      </c>
      <c r="G796" s="35"/>
      <c r="H796" s="36">
        <v>42313.723611111112</v>
      </c>
      <c r="I796" s="36">
        <v>42317.620138888888</v>
      </c>
      <c r="J796" s="1" t="s">
        <v>213</v>
      </c>
      <c r="K796" s="37">
        <f t="shared" si="24"/>
        <v>3.8965277777751908</v>
      </c>
      <c r="L796" s="38">
        <f t="shared" si="25"/>
        <v>3.8965277777751908</v>
      </c>
      <c r="M796" s="166">
        <f>NETWORKDAYS.INTL(DATE(YEAR(H796),MONTH(I796),DAY(H796)),DATE(YEAR(I796),MONTH(I796),DAY(I796)),1,LISTAFERIADOS!$B$2:$B$194)</f>
        <v>3</v>
      </c>
      <c r="N796" s="170" t="str">
        <f>CONCATENATE(HOUR(Tabela13[[#This Row],[DATA INICIO]]),":",MINUTE(Tabela13[[#This Row],[DATA INICIO]]))</f>
        <v>17:22</v>
      </c>
      <c r="P796"/>
    </row>
    <row r="797" spans="1:16" ht="25.5" hidden="1" customHeight="1" x14ac:dyDescent="0.25">
      <c r="A797" s="6" t="s">
        <v>278</v>
      </c>
      <c r="B797" s="33" t="s">
        <v>527</v>
      </c>
      <c r="C797" s="34" t="s">
        <v>270</v>
      </c>
      <c r="D797" s="66" t="s">
        <v>1224</v>
      </c>
      <c r="E797" s="66" t="str">
        <f>CONCATENATE(Tabela13[[#This Row],[TRAMITE_SETOR]],"_Atualiz")</f>
        <v>DG_Atualiz</v>
      </c>
      <c r="F797" s="35" t="s">
        <v>906</v>
      </c>
      <c r="G797" s="35"/>
      <c r="H797" s="36">
        <v>42317.620138888888</v>
      </c>
      <c r="I797" s="36">
        <v>42317.740277777775</v>
      </c>
      <c r="J797" s="1" t="s">
        <v>56</v>
      </c>
      <c r="K797" s="37">
        <f t="shared" si="24"/>
        <v>0.12013888888759539</v>
      </c>
      <c r="L797" s="38">
        <f t="shared" si="25"/>
        <v>0.12013888888759539</v>
      </c>
      <c r="M797" s="166">
        <f>NETWORKDAYS.INTL(DATE(YEAR(H797),MONTH(I797),DAY(H797)),DATE(YEAR(I797),MONTH(I797),DAY(I797)),1,LISTAFERIADOS!$B$2:$B$194)</f>
        <v>1</v>
      </c>
      <c r="N797" s="170" t="str">
        <f>CONCATENATE(HOUR(Tabela13[[#This Row],[DATA INICIO]]),":",MINUTE(Tabela13[[#This Row],[DATA INICIO]]))</f>
        <v>14:53</v>
      </c>
      <c r="P797"/>
    </row>
    <row r="798" spans="1:16" ht="25.5" hidden="1" customHeight="1" x14ac:dyDescent="0.25">
      <c r="A798" s="6" t="s">
        <v>278</v>
      </c>
      <c r="B798" s="33" t="s">
        <v>527</v>
      </c>
      <c r="C798" s="34" t="s">
        <v>270</v>
      </c>
      <c r="D798" s="66" t="s">
        <v>1252</v>
      </c>
      <c r="E798" s="66" t="str">
        <f>CONCATENATE(Tabela13[[#This Row],[TRAMITE_SETOR]],"_Atualiz")</f>
        <v>SLIC_Atualiz</v>
      </c>
      <c r="F798" s="35" t="s">
        <v>928</v>
      </c>
      <c r="G798" s="35"/>
      <c r="H798" s="36">
        <v>42317.740277777775</v>
      </c>
      <c r="I798" s="36">
        <v>42318.813194444447</v>
      </c>
      <c r="J798" s="1" t="s">
        <v>525</v>
      </c>
      <c r="K798" s="37">
        <f t="shared" si="24"/>
        <v>1.0729166666715173</v>
      </c>
      <c r="L798" s="38">
        <f t="shared" si="25"/>
        <v>1.0729166666715173</v>
      </c>
      <c r="M798" s="166">
        <f>NETWORKDAYS.INTL(DATE(YEAR(H798),MONTH(I798),DAY(H798)),DATE(YEAR(I798),MONTH(I798),DAY(I798)),1,LISTAFERIADOS!$B$2:$B$194)</f>
        <v>2</v>
      </c>
      <c r="N798" s="170" t="str">
        <f>CONCATENATE(HOUR(Tabela13[[#This Row],[DATA INICIO]]),":",MINUTE(Tabela13[[#This Row],[DATA INICIO]]))</f>
        <v>17:46</v>
      </c>
      <c r="P798"/>
    </row>
    <row r="799" spans="1:16" ht="25.5" hidden="1" customHeight="1" x14ac:dyDescent="0.25">
      <c r="A799" s="6" t="s">
        <v>278</v>
      </c>
      <c r="B799" s="33" t="s">
        <v>527</v>
      </c>
      <c r="C799" s="34" t="s">
        <v>270</v>
      </c>
      <c r="D799" s="66" t="s">
        <v>1234</v>
      </c>
      <c r="E799" s="66" t="str">
        <f>CONCATENATE(Tabela13[[#This Row],[TRAMITE_SETOR]],"_Atualiz")</f>
        <v>CPL_Atualiz</v>
      </c>
      <c r="F799" s="35" t="s">
        <v>915</v>
      </c>
      <c r="G799" s="35"/>
      <c r="H799" s="36">
        <v>42318.813194444447</v>
      </c>
      <c r="I799" s="36">
        <v>42318.816666666666</v>
      </c>
      <c r="J799" s="1" t="s">
        <v>526</v>
      </c>
      <c r="K799" s="37">
        <f t="shared" si="24"/>
        <v>3.4722222189884633E-3</v>
      </c>
      <c r="L799" s="38">
        <f t="shared" si="25"/>
        <v>3.4722222189884633E-3</v>
      </c>
      <c r="M799" s="166">
        <f>NETWORKDAYS.INTL(DATE(YEAR(H799),MONTH(I799),DAY(H799)),DATE(YEAR(I799),MONTH(I799),DAY(I799)),1,LISTAFERIADOS!$B$2:$B$194)</f>
        <v>1</v>
      </c>
      <c r="N799" s="170" t="str">
        <f>CONCATENATE(HOUR(Tabela13[[#This Row],[DATA INICIO]]),":",MINUTE(Tabela13[[#This Row],[DATA INICIO]]))</f>
        <v>19:31</v>
      </c>
      <c r="P799"/>
    </row>
    <row r="800" spans="1:16" ht="25.5" hidden="1" customHeight="1" x14ac:dyDescent="0.25">
      <c r="A800" s="6" t="s">
        <v>278</v>
      </c>
      <c r="B800" s="33" t="s">
        <v>527</v>
      </c>
      <c r="C800" s="34" t="s">
        <v>270</v>
      </c>
      <c r="D800" s="66" t="s">
        <v>1252</v>
      </c>
      <c r="E800" s="66" t="str">
        <f>CONCATENATE(Tabela13[[#This Row],[TRAMITE_SETOR]],"_Atualiz")</f>
        <v>SLIC_Atualiz</v>
      </c>
      <c r="F800" s="35" t="s">
        <v>928</v>
      </c>
      <c r="G800" s="35"/>
      <c r="H800" s="36">
        <v>42318.816666666666</v>
      </c>
      <c r="I800" s="36">
        <v>42321.686805555553</v>
      </c>
      <c r="J800" s="1" t="s">
        <v>180</v>
      </c>
      <c r="K800" s="37">
        <f t="shared" si="24"/>
        <v>2.8701388888875954</v>
      </c>
      <c r="L800" s="38">
        <f t="shared" si="25"/>
        <v>2.8701388888875954</v>
      </c>
      <c r="M800" s="166">
        <f>NETWORKDAYS.INTL(DATE(YEAR(H800),MONTH(I800),DAY(H800)),DATE(YEAR(I800),MONTH(I800),DAY(I800)),1,LISTAFERIADOS!$B$2:$B$194)</f>
        <v>4</v>
      </c>
      <c r="N800" s="170" t="str">
        <f>CONCATENATE(HOUR(Tabela13[[#This Row],[DATA INICIO]]),":",MINUTE(Tabela13[[#This Row],[DATA INICIO]]))</f>
        <v>19:36</v>
      </c>
      <c r="P800"/>
    </row>
    <row r="801" spans="1:16" ht="25.5" hidden="1" customHeight="1" x14ac:dyDescent="0.25">
      <c r="A801" s="6" t="s">
        <v>278</v>
      </c>
      <c r="B801" s="33" t="s">
        <v>537</v>
      </c>
      <c r="C801" s="34" t="s">
        <v>8</v>
      </c>
      <c r="D801" s="66" t="s">
        <v>1275</v>
      </c>
      <c r="E801" s="66" t="str">
        <f>CONCATENATE(Tabela13[[#This Row],[TRAMITE_SETOR]],"_Atualiz")</f>
        <v>086ZE_Atualiz</v>
      </c>
      <c r="F801" s="35" t="s">
        <v>941</v>
      </c>
      <c r="G801" s="35"/>
      <c r="H801" s="47" t="s">
        <v>7</v>
      </c>
      <c r="I801" s="36">
        <v>42580.616666666669</v>
      </c>
      <c r="J801" s="1" t="s">
        <v>7</v>
      </c>
      <c r="K801" s="37">
        <f t="shared" si="24"/>
        <v>0</v>
      </c>
      <c r="L801" s="38">
        <f t="shared" si="25"/>
        <v>0</v>
      </c>
      <c r="M801" s="166" t="e">
        <f>NETWORKDAYS.INTL(DATE(YEAR(H801),MONTH(I801),DAY(H801)),DATE(YEAR(I801),MONTH(I801),DAY(I801)),1,LISTAFERIADOS!$B$2:$B$194)</f>
        <v>#VALUE!</v>
      </c>
      <c r="N801" s="170" t="e">
        <f>CONCATENATE(HOUR(Tabela13[[#This Row],[DATA INICIO]]),":",MINUTE(Tabela13[[#This Row],[DATA INICIO]]))</f>
        <v>#VALUE!</v>
      </c>
      <c r="P801"/>
    </row>
    <row r="802" spans="1:16" ht="25.5" customHeight="1" x14ac:dyDescent="0.25">
      <c r="A802" s="6" t="s">
        <v>278</v>
      </c>
      <c r="B802" s="33" t="s">
        <v>537</v>
      </c>
      <c r="C802" s="34" t="s">
        <v>8</v>
      </c>
      <c r="D802" s="66" t="s">
        <v>1276</v>
      </c>
      <c r="E802" s="66" t="str">
        <f>CONCATENATE(Tabela13[[#This Row],[TRAMITE_SETOR]],"_Atualiz")</f>
        <v>SOP_Atualiz</v>
      </c>
      <c r="F802" s="35" t="s">
        <v>894</v>
      </c>
      <c r="G802" s="90" t="s">
        <v>1127</v>
      </c>
      <c r="H802" s="36">
        <v>42580.616666666669</v>
      </c>
      <c r="I802" s="36">
        <v>42615.815972222219</v>
      </c>
      <c r="J802" s="1" t="s">
        <v>528</v>
      </c>
      <c r="K802" s="37">
        <f t="shared" si="24"/>
        <v>35.199305555550382</v>
      </c>
      <c r="L802" s="38">
        <f t="shared" si="25"/>
        <v>35.199305555550382</v>
      </c>
      <c r="M802" s="166">
        <f>NETWORKDAYS.INTL(DATE(YEAR(H802),MONTH(I802),DAY(H802)),DATE(YEAR(I802),MONTH(I802),DAY(I802)),1,LISTAFERIADOS!$B$2:$B$194)</f>
        <v>-18</v>
      </c>
      <c r="N802" s="170" t="str">
        <f>CONCATENATE(HOUR(Tabela13[[#This Row],[DATA INICIO]]),":",MINUTE(Tabela13[[#This Row],[DATA INICIO]]))</f>
        <v>14:48</v>
      </c>
      <c r="P802"/>
    </row>
    <row r="803" spans="1:16" ht="25.5" customHeight="1" x14ac:dyDescent="0.25">
      <c r="A803" s="6" t="s">
        <v>278</v>
      </c>
      <c r="B803" s="33" t="s">
        <v>537</v>
      </c>
      <c r="C803" s="34" t="s">
        <v>8</v>
      </c>
      <c r="D803" s="66" t="s">
        <v>1248</v>
      </c>
      <c r="E803" s="66" t="str">
        <f>CONCATENATE(Tabela13[[#This Row],[TRAMITE_SETOR]],"_Atualiz")</f>
        <v>CIP_Atualiz</v>
      </c>
      <c r="F803" s="35" t="s">
        <v>885</v>
      </c>
      <c r="G803" s="90" t="s">
        <v>1127</v>
      </c>
      <c r="H803" s="36">
        <v>42615.815972222219</v>
      </c>
      <c r="I803" s="36">
        <v>42619.495833333334</v>
      </c>
      <c r="J803" s="1" t="s">
        <v>56</v>
      </c>
      <c r="K803" s="37">
        <f t="shared" si="24"/>
        <v>3.679861111115315</v>
      </c>
      <c r="L803" s="38">
        <f t="shared" si="25"/>
        <v>3.679861111115315</v>
      </c>
      <c r="M803" s="166">
        <f>NETWORKDAYS.INTL(DATE(YEAR(H803),MONTH(I803),DAY(H803)),DATE(YEAR(I803),MONTH(I803),DAY(I803)),1,LISTAFERIADOS!$B$2:$B$194)</f>
        <v>3</v>
      </c>
      <c r="N803" s="170" t="str">
        <f>CONCATENATE(HOUR(Tabela13[[#This Row],[DATA INICIO]]),":",MINUTE(Tabela13[[#This Row],[DATA INICIO]]))</f>
        <v>19:35</v>
      </c>
      <c r="P803"/>
    </row>
    <row r="804" spans="1:16" ht="25.5" customHeight="1" x14ac:dyDescent="0.25">
      <c r="A804" s="6" t="s">
        <v>278</v>
      </c>
      <c r="B804" s="33" t="s">
        <v>537</v>
      </c>
      <c r="C804" s="34" t="s">
        <v>8</v>
      </c>
      <c r="D804" s="66" t="s">
        <v>1276</v>
      </c>
      <c r="E804" s="66" t="str">
        <f>CONCATENATE(Tabela13[[#This Row],[TRAMITE_SETOR]],"_Atualiz")</f>
        <v>SOP_Atualiz</v>
      </c>
      <c r="F804" s="35" t="s">
        <v>894</v>
      </c>
      <c r="G804" s="90" t="s">
        <v>1127</v>
      </c>
      <c r="H804" s="36">
        <v>42619.495833333334</v>
      </c>
      <c r="I804" s="36">
        <v>42619.63958333333</v>
      </c>
      <c r="J804" s="1" t="s">
        <v>529</v>
      </c>
      <c r="K804" s="37">
        <f t="shared" si="24"/>
        <v>0.14374999999563443</v>
      </c>
      <c r="L804" s="38">
        <f t="shared" si="25"/>
        <v>0.14374999999563443</v>
      </c>
      <c r="M804" s="166">
        <f>NETWORKDAYS.INTL(DATE(YEAR(H804),MONTH(I804),DAY(H804)),DATE(YEAR(I804),MONTH(I804),DAY(I804)),1,LISTAFERIADOS!$B$2:$B$194)</f>
        <v>1</v>
      </c>
      <c r="N804" s="170" t="str">
        <f>CONCATENATE(HOUR(Tabela13[[#This Row],[DATA INICIO]]),":",MINUTE(Tabela13[[#This Row],[DATA INICIO]]))</f>
        <v>11:54</v>
      </c>
      <c r="P804"/>
    </row>
    <row r="805" spans="1:16" ht="25.5" customHeight="1" x14ac:dyDescent="0.25">
      <c r="A805" s="6" t="s">
        <v>278</v>
      </c>
      <c r="B805" s="33" t="s">
        <v>537</v>
      </c>
      <c r="C805" s="34" t="s">
        <v>8</v>
      </c>
      <c r="D805" s="66" t="s">
        <v>1248</v>
      </c>
      <c r="E805" s="66" t="str">
        <f>CONCATENATE(Tabela13[[#This Row],[TRAMITE_SETOR]],"_Atualiz")</f>
        <v>CIP_Atualiz</v>
      </c>
      <c r="F805" s="35" t="s">
        <v>885</v>
      </c>
      <c r="G805" s="90" t="s">
        <v>1127</v>
      </c>
      <c r="H805" s="36">
        <v>42619.63958333333</v>
      </c>
      <c r="I805" s="36">
        <v>42620.602083333331</v>
      </c>
      <c r="J805" s="1" t="s">
        <v>530</v>
      </c>
      <c r="K805" s="37">
        <f t="shared" si="24"/>
        <v>0.96250000000145519</v>
      </c>
      <c r="L805" s="38">
        <f t="shared" si="25"/>
        <v>0.96250000000145519</v>
      </c>
      <c r="M805" s="166">
        <f>NETWORKDAYS.INTL(DATE(YEAR(H805),MONTH(I805),DAY(H805)),DATE(YEAR(I805),MONTH(I805),DAY(I805)),1,LISTAFERIADOS!$B$2:$B$194)</f>
        <v>1</v>
      </c>
      <c r="N805" s="170" t="str">
        <f>CONCATENATE(HOUR(Tabela13[[#This Row],[DATA INICIO]]),":",MINUTE(Tabela13[[#This Row],[DATA INICIO]]))</f>
        <v>15:21</v>
      </c>
      <c r="P805"/>
    </row>
    <row r="806" spans="1:16" ht="25.5" customHeight="1" x14ac:dyDescent="0.25">
      <c r="A806" s="6" t="s">
        <v>278</v>
      </c>
      <c r="B806" s="33" t="s">
        <v>537</v>
      </c>
      <c r="C806" s="34" t="s">
        <v>8</v>
      </c>
      <c r="D806" s="66" t="s">
        <v>1242</v>
      </c>
      <c r="E806" s="66" t="str">
        <f>CONCATENATE(Tabela13[[#This Row],[TRAMITE_SETOR]],"_Atualiz")</f>
        <v>SECGS_Atualiz</v>
      </c>
      <c r="F806" s="35" t="s">
        <v>886</v>
      </c>
      <c r="G806" s="90" t="s">
        <v>1127</v>
      </c>
      <c r="H806" s="36">
        <v>42620.602083333331</v>
      </c>
      <c r="I806" s="36">
        <v>42622.566666666666</v>
      </c>
      <c r="J806" s="1" t="s">
        <v>531</v>
      </c>
      <c r="K806" s="37">
        <f t="shared" si="24"/>
        <v>1.9645833333343035</v>
      </c>
      <c r="L806" s="38">
        <f t="shared" si="25"/>
        <v>1.9645833333343035</v>
      </c>
      <c r="M806" s="166">
        <f>NETWORKDAYS.INTL(DATE(YEAR(H806),MONTH(I806),DAY(H806)),DATE(YEAR(I806),MONTH(I806),DAY(I806)),1,LISTAFERIADOS!$B$2:$B$194)</f>
        <v>1</v>
      </c>
      <c r="N806" s="170" t="str">
        <f>CONCATENATE(HOUR(Tabela13[[#This Row],[DATA INICIO]]),":",MINUTE(Tabela13[[#This Row],[DATA INICIO]]))</f>
        <v>14:27</v>
      </c>
      <c r="P806"/>
    </row>
    <row r="807" spans="1:16" ht="25.5" hidden="1" customHeight="1" x14ac:dyDescent="0.25">
      <c r="A807" s="6" t="s">
        <v>278</v>
      </c>
      <c r="B807" s="33" t="s">
        <v>537</v>
      </c>
      <c r="C807" s="34" t="s">
        <v>8</v>
      </c>
      <c r="D807" s="66" t="s">
        <v>1231</v>
      </c>
      <c r="E807" s="66" t="str">
        <f>CONCATENATE(Tabela13[[#This Row],[TRAMITE_SETOR]],"_Atualiz")</f>
        <v>CLC_Atualiz</v>
      </c>
      <c r="F807" s="35" t="s">
        <v>912</v>
      </c>
      <c r="G807" s="35"/>
      <c r="H807" s="36">
        <v>42622.566666666666</v>
      </c>
      <c r="I807" s="36">
        <v>42627.565972222219</v>
      </c>
      <c r="J807" s="1" t="s">
        <v>532</v>
      </c>
      <c r="K807" s="37">
        <f t="shared" si="24"/>
        <v>4.9993055555532919</v>
      </c>
      <c r="L807" s="38">
        <f t="shared" si="25"/>
        <v>4.9993055555532919</v>
      </c>
      <c r="M807" s="166">
        <f>NETWORKDAYS.INTL(DATE(YEAR(H807),MONTH(I807),DAY(H807)),DATE(YEAR(I807),MONTH(I807),DAY(I807)),1,LISTAFERIADOS!$B$2:$B$194)</f>
        <v>4</v>
      </c>
      <c r="N807" s="170" t="str">
        <f>CONCATENATE(HOUR(Tabela13[[#This Row],[DATA INICIO]]),":",MINUTE(Tabela13[[#This Row],[DATA INICIO]]))</f>
        <v>13:36</v>
      </c>
      <c r="P807"/>
    </row>
    <row r="808" spans="1:16" ht="25.5" hidden="1" customHeight="1" x14ac:dyDescent="0.25">
      <c r="A808" s="6" t="s">
        <v>278</v>
      </c>
      <c r="B808" s="33" t="s">
        <v>537</v>
      </c>
      <c r="C808" s="34" t="s">
        <v>8</v>
      </c>
      <c r="D808" s="66" t="s">
        <v>1228</v>
      </c>
      <c r="E808" s="66" t="str">
        <f>CONCATENATE(Tabela13[[#This Row],[TRAMITE_SETOR]],"_Atualiz")</f>
        <v>SPO_Atualiz</v>
      </c>
      <c r="F808" s="35" t="s">
        <v>909</v>
      </c>
      <c r="G808" s="35"/>
      <c r="H808" s="36">
        <v>42627.565972222219</v>
      </c>
      <c r="I808" s="36">
        <v>42627.638194444444</v>
      </c>
      <c r="J808" s="1" t="s">
        <v>440</v>
      </c>
      <c r="K808" s="37">
        <f t="shared" si="24"/>
        <v>7.2222222224809229E-2</v>
      </c>
      <c r="L808" s="38">
        <f t="shared" si="25"/>
        <v>7.2222222224809229E-2</v>
      </c>
      <c r="M808" s="166">
        <f>NETWORKDAYS.INTL(DATE(YEAR(H808),MONTH(I808),DAY(H808)),DATE(YEAR(I808),MONTH(I808),DAY(I808)),1,LISTAFERIADOS!$B$2:$B$194)</f>
        <v>1</v>
      </c>
      <c r="N808" s="170" t="str">
        <f>CONCATENATE(HOUR(Tabela13[[#This Row],[DATA INICIO]]),":",MINUTE(Tabela13[[#This Row],[DATA INICIO]]))</f>
        <v>13:35</v>
      </c>
      <c r="P808"/>
    </row>
    <row r="809" spans="1:16" ht="25.5" hidden="1" customHeight="1" x14ac:dyDescent="0.25">
      <c r="A809" s="6" t="s">
        <v>278</v>
      </c>
      <c r="B809" s="33" t="s">
        <v>537</v>
      </c>
      <c r="C809" s="34" t="s">
        <v>8</v>
      </c>
      <c r="D809" s="66" t="s">
        <v>1229</v>
      </c>
      <c r="E809" s="66" t="str">
        <f>CONCATENATE(Tabela13[[#This Row],[TRAMITE_SETOR]],"_Atualiz")</f>
        <v>CO_Atualiz</v>
      </c>
      <c r="F809" s="35" t="s">
        <v>910</v>
      </c>
      <c r="G809" s="35"/>
      <c r="H809" s="36">
        <v>42627.638194444444</v>
      </c>
      <c r="I809" s="36">
        <v>42627.71597222222</v>
      </c>
      <c r="J809" s="1" t="s">
        <v>234</v>
      </c>
      <c r="K809" s="37">
        <f t="shared" si="24"/>
        <v>7.7777777776645962E-2</v>
      </c>
      <c r="L809" s="38">
        <f t="shared" si="25"/>
        <v>7.7777777776645962E-2</v>
      </c>
      <c r="M809" s="166">
        <f>NETWORKDAYS.INTL(DATE(YEAR(H809),MONTH(I809),DAY(H809)),DATE(YEAR(I809),MONTH(I809),DAY(I809)),1,LISTAFERIADOS!$B$2:$B$194)</f>
        <v>1</v>
      </c>
      <c r="N809" s="170" t="str">
        <f>CONCATENATE(HOUR(Tabela13[[#This Row],[DATA INICIO]]),":",MINUTE(Tabela13[[#This Row],[DATA INICIO]]))</f>
        <v>15:19</v>
      </c>
      <c r="P809"/>
    </row>
    <row r="810" spans="1:16" ht="25.5" hidden="1" customHeight="1" x14ac:dyDescent="0.25">
      <c r="A810" s="6" t="s">
        <v>278</v>
      </c>
      <c r="B810" s="33" t="s">
        <v>537</v>
      </c>
      <c r="C810" s="34" t="s">
        <v>8</v>
      </c>
      <c r="D810" s="66" t="s">
        <v>1230</v>
      </c>
      <c r="E810" s="66" t="str">
        <f>CONCATENATE(Tabela13[[#This Row],[TRAMITE_SETOR]],"_Atualiz")</f>
        <v>SECOFC_Atualiz</v>
      </c>
      <c r="F810" s="35" t="s">
        <v>911</v>
      </c>
      <c r="G810" s="35"/>
      <c r="H810" s="36">
        <v>42627.71597222222</v>
      </c>
      <c r="I810" s="36">
        <v>42627.780555555553</v>
      </c>
      <c r="J810" s="1" t="s">
        <v>20</v>
      </c>
      <c r="K810" s="37">
        <f t="shared" si="24"/>
        <v>6.4583333332848269E-2</v>
      </c>
      <c r="L810" s="38">
        <f t="shared" si="25"/>
        <v>6.4583333332848269E-2</v>
      </c>
      <c r="M810" s="166">
        <f>NETWORKDAYS.INTL(DATE(YEAR(H810),MONTH(I810),DAY(H810)),DATE(YEAR(I810),MONTH(I810),DAY(I810)),1,LISTAFERIADOS!$B$2:$B$194)</f>
        <v>1</v>
      </c>
      <c r="N810" s="170" t="str">
        <f>CONCATENATE(HOUR(Tabela13[[#This Row],[DATA INICIO]]),":",MINUTE(Tabela13[[#This Row],[DATA INICIO]]))</f>
        <v>17:11</v>
      </c>
      <c r="P810"/>
    </row>
    <row r="811" spans="1:16" ht="25.5" hidden="1" customHeight="1" x14ac:dyDescent="0.25">
      <c r="A811" s="6" t="s">
        <v>278</v>
      </c>
      <c r="B811" s="33" t="s">
        <v>537</v>
      </c>
      <c r="C811" s="34" t="s">
        <v>8</v>
      </c>
      <c r="D811" s="66" t="s">
        <v>1231</v>
      </c>
      <c r="E811" s="66" t="str">
        <f>CONCATENATE(Tabela13[[#This Row],[TRAMITE_SETOR]],"_Atualiz")</f>
        <v>CLC_Atualiz</v>
      </c>
      <c r="F811" s="35" t="s">
        <v>912</v>
      </c>
      <c r="G811" s="35"/>
      <c r="H811" s="36">
        <v>42627.780555555553</v>
      </c>
      <c r="I811" s="36">
        <v>42629.796527777777</v>
      </c>
      <c r="J811" s="1" t="s">
        <v>423</v>
      </c>
      <c r="K811" s="37">
        <f t="shared" si="24"/>
        <v>2.015972222223354</v>
      </c>
      <c r="L811" s="38">
        <f t="shared" si="25"/>
        <v>2.015972222223354</v>
      </c>
      <c r="M811" s="166">
        <f>NETWORKDAYS.INTL(DATE(YEAR(H811),MONTH(I811),DAY(H811)),DATE(YEAR(I811),MONTH(I811),DAY(I811)),1,LISTAFERIADOS!$B$2:$B$194)</f>
        <v>3</v>
      </c>
      <c r="N811" s="170" t="str">
        <f>CONCATENATE(HOUR(Tabela13[[#This Row],[DATA INICIO]]),":",MINUTE(Tabela13[[#This Row],[DATA INICIO]]))</f>
        <v>18:44</v>
      </c>
      <c r="P811"/>
    </row>
    <row r="812" spans="1:16" ht="25.5" hidden="1" customHeight="1" x14ac:dyDescent="0.25">
      <c r="A812" s="6" t="s">
        <v>278</v>
      </c>
      <c r="B812" s="33" t="s">
        <v>537</v>
      </c>
      <c r="C812" s="34" t="s">
        <v>8</v>
      </c>
      <c r="D812" s="66" t="s">
        <v>1232</v>
      </c>
      <c r="E812" s="66" t="str">
        <f>CONCATENATE(Tabela13[[#This Row],[TRAMITE_SETOR]],"_Atualiz")</f>
        <v>SC_Atualiz</v>
      </c>
      <c r="F812" s="35" t="s">
        <v>913</v>
      </c>
      <c r="G812" s="35"/>
      <c r="H812" s="36">
        <v>42629.796527777777</v>
      </c>
      <c r="I812" s="36">
        <v>42635.730555555558</v>
      </c>
      <c r="J812" s="1" t="s">
        <v>533</v>
      </c>
      <c r="K812" s="37">
        <f t="shared" si="24"/>
        <v>5.9340277777810115</v>
      </c>
      <c r="L812" s="38">
        <f t="shared" si="25"/>
        <v>5.9340277777810115</v>
      </c>
      <c r="M812" s="166">
        <f>NETWORKDAYS.INTL(DATE(YEAR(H812),MONTH(I812),DAY(H812)),DATE(YEAR(I812),MONTH(I812),DAY(I812)),1,LISTAFERIADOS!$B$2:$B$194)</f>
        <v>5</v>
      </c>
      <c r="N812" s="170" t="str">
        <f>CONCATENATE(HOUR(Tabela13[[#This Row],[DATA INICIO]]),":",MINUTE(Tabela13[[#This Row],[DATA INICIO]]))</f>
        <v>19:7</v>
      </c>
      <c r="P812"/>
    </row>
    <row r="813" spans="1:16" ht="25.5" hidden="1" customHeight="1" x14ac:dyDescent="0.25">
      <c r="A813" s="6" t="s">
        <v>278</v>
      </c>
      <c r="B813" s="33" t="s">
        <v>537</v>
      </c>
      <c r="C813" s="34" t="s">
        <v>8</v>
      </c>
      <c r="D813" s="66" t="s">
        <v>1231</v>
      </c>
      <c r="E813" s="66" t="str">
        <f>CONCATENATE(Tabela13[[#This Row],[TRAMITE_SETOR]],"_Atualiz")</f>
        <v>CLC_Atualiz</v>
      </c>
      <c r="F813" s="35" t="s">
        <v>912</v>
      </c>
      <c r="G813" s="35"/>
      <c r="H813" s="36">
        <v>42635.730555555558</v>
      </c>
      <c r="I813" s="36">
        <v>42640.782638888886</v>
      </c>
      <c r="J813" s="1" t="s">
        <v>534</v>
      </c>
      <c r="K813" s="37">
        <f t="shared" si="24"/>
        <v>5.0520833333284827</v>
      </c>
      <c r="L813" s="38">
        <f t="shared" si="25"/>
        <v>5.0520833333284827</v>
      </c>
      <c r="M813" s="166">
        <f>NETWORKDAYS.INTL(DATE(YEAR(H813),MONTH(I813),DAY(H813)),DATE(YEAR(I813),MONTH(I813),DAY(I813)),1,LISTAFERIADOS!$B$2:$B$194)</f>
        <v>4</v>
      </c>
      <c r="N813" s="170" t="str">
        <f>CONCATENATE(HOUR(Tabela13[[#This Row],[DATA INICIO]]),":",MINUTE(Tabela13[[#This Row],[DATA INICIO]]))</f>
        <v>17:32</v>
      </c>
      <c r="P813"/>
    </row>
    <row r="814" spans="1:16" ht="25.5" hidden="1" customHeight="1" x14ac:dyDescent="0.25">
      <c r="A814" s="6" t="s">
        <v>278</v>
      </c>
      <c r="B814" s="33" t="s">
        <v>537</v>
      </c>
      <c r="C814" s="34" t="s">
        <v>8</v>
      </c>
      <c r="D814" s="66" t="s">
        <v>1244</v>
      </c>
      <c r="E814" s="66" t="str">
        <f>CONCATENATE(Tabela13[[#This Row],[TRAMITE_SETOR]],"_Atualiz")</f>
        <v>SECGA_Atualiz</v>
      </c>
      <c r="F814" s="35" t="s">
        <v>854</v>
      </c>
      <c r="G814" s="35"/>
      <c r="H814" s="36">
        <v>42640.782638888886</v>
      </c>
      <c r="I814" s="36">
        <v>42641.666666666664</v>
      </c>
      <c r="J814" s="1" t="s">
        <v>535</v>
      </c>
      <c r="K814" s="37">
        <f t="shared" si="24"/>
        <v>0.88402777777810115</v>
      </c>
      <c r="L814" s="38">
        <f t="shared" si="25"/>
        <v>0.88402777777810115</v>
      </c>
      <c r="M814" s="166">
        <f>NETWORKDAYS.INTL(DATE(YEAR(H814),MONTH(I814),DAY(H814)),DATE(YEAR(I814),MONTH(I814),DAY(I814)),1,LISTAFERIADOS!$B$2:$B$194)</f>
        <v>2</v>
      </c>
      <c r="N814" s="170" t="str">
        <f>CONCATENATE(HOUR(Tabela13[[#This Row],[DATA INICIO]]),":",MINUTE(Tabela13[[#This Row],[DATA INICIO]]))</f>
        <v>18:47</v>
      </c>
      <c r="P814"/>
    </row>
    <row r="815" spans="1:16" ht="25.5" hidden="1" customHeight="1" x14ac:dyDescent="0.25">
      <c r="A815" s="6" t="s">
        <v>278</v>
      </c>
      <c r="B815" s="33" t="s">
        <v>537</v>
      </c>
      <c r="C815" s="34" t="s">
        <v>8</v>
      </c>
      <c r="D815" s="66" t="s">
        <v>1224</v>
      </c>
      <c r="E815" s="66" t="str">
        <f>CONCATENATE(Tabela13[[#This Row],[TRAMITE_SETOR]],"_Atualiz")</f>
        <v>DG_Atualiz</v>
      </c>
      <c r="F815" s="35" t="s">
        <v>906</v>
      </c>
      <c r="G815" s="35"/>
      <c r="H815" s="36">
        <v>42641.666666666664</v>
      </c>
      <c r="I815" s="36">
        <v>42641.727777777778</v>
      </c>
      <c r="J815" s="1" t="s">
        <v>536</v>
      </c>
      <c r="K815" s="37">
        <f t="shared" si="24"/>
        <v>6.1111111113859806E-2</v>
      </c>
      <c r="L815" s="38">
        <f t="shared" si="25"/>
        <v>6.1111111113859806E-2</v>
      </c>
      <c r="M815" s="166">
        <f>NETWORKDAYS.INTL(DATE(YEAR(H815),MONTH(I815),DAY(H815)),DATE(YEAR(I815),MONTH(I815),DAY(I815)),1,LISTAFERIADOS!$B$2:$B$194)</f>
        <v>1</v>
      </c>
      <c r="N815" s="170" t="str">
        <f>CONCATENATE(HOUR(Tabela13[[#This Row],[DATA INICIO]]),":",MINUTE(Tabela13[[#This Row],[DATA INICIO]]))</f>
        <v>16:0</v>
      </c>
      <c r="P815"/>
    </row>
    <row r="816" spans="1:16" ht="25.5" hidden="1" customHeight="1" x14ac:dyDescent="0.25">
      <c r="A816" s="6" t="s">
        <v>278</v>
      </c>
      <c r="B816" s="33" t="s">
        <v>537</v>
      </c>
      <c r="C816" s="34" t="s">
        <v>8</v>
      </c>
      <c r="D816" s="66" t="s">
        <v>1229</v>
      </c>
      <c r="E816" s="66" t="str">
        <f>CONCATENATE(Tabela13[[#This Row],[TRAMITE_SETOR]],"_Atualiz")</f>
        <v>CO_Atualiz</v>
      </c>
      <c r="F816" s="35" t="s">
        <v>910</v>
      </c>
      <c r="G816" s="35"/>
      <c r="H816" s="36">
        <v>42641.727777777778</v>
      </c>
      <c r="I816" s="36">
        <v>42641.736805555556</v>
      </c>
      <c r="J816" s="1" t="s">
        <v>57</v>
      </c>
      <c r="K816" s="37">
        <f t="shared" si="24"/>
        <v>9.0277777781011537E-3</v>
      </c>
      <c r="L816" s="38">
        <f t="shared" si="25"/>
        <v>9.0277777781011537E-3</v>
      </c>
      <c r="M816" s="166">
        <f>NETWORKDAYS.INTL(DATE(YEAR(H816),MONTH(I816),DAY(H816)),DATE(YEAR(I816),MONTH(I816),DAY(I816)),1,LISTAFERIADOS!$B$2:$B$194)</f>
        <v>1</v>
      </c>
      <c r="N816" s="170" t="str">
        <f>CONCATENATE(HOUR(Tabela13[[#This Row],[DATA INICIO]]),":",MINUTE(Tabela13[[#This Row],[DATA INICIO]]))</f>
        <v>17:28</v>
      </c>
      <c r="P816"/>
    </row>
    <row r="817" spans="1:16" ht="25.5" customHeight="1" x14ac:dyDescent="0.25">
      <c r="A817" s="6" t="s">
        <v>278</v>
      </c>
      <c r="B817" s="33" t="s">
        <v>557</v>
      </c>
      <c r="C817" s="34" t="s">
        <v>8</v>
      </c>
      <c r="D817" s="66" t="s">
        <v>1276</v>
      </c>
      <c r="E817" s="66" t="str">
        <f>CONCATENATE(Tabela13[[#This Row],[TRAMITE_SETOR]],"_Atualiz")</f>
        <v>SOP_Atualiz</v>
      </c>
      <c r="F817" s="35" t="s">
        <v>894</v>
      </c>
      <c r="G817" s="90" t="s">
        <v>1127</v>
      </c>
      <c r="H817" s="36">
        <v>42611.513194444444</v>
      </c>
      <c r="I817" s="36">
        <v>42612.513194444444</v>
      </c>
      <c r="J817" s="1" t="s">
        <v>7</v>
      </c>
      <c r="K817" s="37">
        <f t="shared" si="24"/>
        <v>1</v>
      </c>
      <c r="L817" s="38">
        <f t="shared" si="25"/>
        <v>1</v>
      </c>
      <c r="M817" s="166">
        <f>NETWORKDAYS.INTL(DATE(YEAR(H817),MONTH(I817),DAY(H817)),DATE(YEAR(I817),MONTH(I817),DAY(I817)),1,LISTAFERIADOS!$B$2:$B$194)</f>
        <v>2</v>
      </c>
      <c r="N817" s="170" t="str">
        <f>CONCATENATE(HOUR(Tabela13[[#This Row],[DATA INICIO]]),":",MINUTE(Tabela13[[#This Row],[DATA INICIO]]))</f>
        <v>12:19</v>
      </c>
      <c r="P817"/>
    </row>
    <row r="818" spans="1:16" ht="25.5" customHeight="1" x14ac:dyDescent="0.25">
      <c r="A818" s="6" t="s">
        <v>278</v>
      </c>
      <c r="B818" s="33" t="s">
        <v>557</v>
      </c>
      <c r="C818" s="34" t="s">
        <v>8</v>
      </c>
      <c r="D818" s="66" t="s">
        <v>1248</v>
      </c>
      <c r="E818" s="66" t="str">
        <f>CONCATENATE(Tabela13[[#This Row],[TRAMITE_SETOR]],"_Atualiz")</f>
        <v>CIP_Atualiz</v>
      </c>
      <c r="F818" s="35" t="s">
        <v>885</v>
      </c>
      <c r="G818" s="90" t="s">
        <v>1127</v>
      </c>
      <c r="H818" s="36">
        <v>42612.513194444444</v>
      </c>
      <c r="I818" s="36">
        <v>42622.587500000001</v>
      </c>
      <c r="J818" s="1" t="s">
        <v>56</v>
      </c>
      <c r="K818" s="37">
        <f t="shared" si="24"/>
        <v>10.074305555557657</v>
      </c>
      <c r="L818" s="38">
        <f t="shared" si="25"/>
        <v>10.074305555557657</v>
      </c>
      <c r="M818" s="166">
        <f>NETWORKDAYS.INTL(DATE(YEAR(H818),MONTH(I818),DAY(H818)),DATE(YEAR(I818),MONTH(I818),DAY(I818)),1,LISTAFERIADOS!$B$2:$B$194)</f>
        <v>-16</v>
      </c>
      <c r="N818" s="170" t="str">
        <f>CONCATENATE(HOUR(Tabela13[[#This Row],[DATA INICIO]]),":",MINUTE(Tabela13[[#This Row],[DATA INICIO]]))</f>
        <v>12:19</v>
      </c>
      <c r="P818"/>
    </row>
    <row r="819" spans="1:16" ht="25.5" customHeight="1" x14ac:dyDescent="0.25">
      <c r="A819" s="6" t="s">
        <v>278</v>
      </c>
      <c r="B819" s="33" t="s">
        <v>557</v>
      </c>
      <c r="C819" s="34" t="s">
        <v>8</v>
      </c>
      <c r="D819" s="66" t="s">
        <v>1276</v>
      </c>
      <c r="E819" s="66" t="str">
        <f>CONCATENATE(Tabela13[[#This Row],[TRAMITE_SETOR]],"_Atualiz")</f>
        <v>SOP_Atualiz</v>
      </c>
      <c r="F819" s="35" t="s">
        <v>894</v>
      </c>
      <c r="G819" s="90" t="s">
        <v>1127</v>
      </c>
      <c r="H819" s="36">
        <v>42622.587500000001</v>
      </c>
      <c r="I819" s="36">
        <v>42622.690972222219</v>
      </c>
      <c r="J819" s="1" t="s">
        <v>539</v>
      </c>
      <c r="K819" s="37">
        <f t="shared" si="24"/>
        <v>0.10347222221753327</v>
      </c>
      <c r="L819" s="38">
        <f t="shared" si="25"/>
        <v>0.10347222221753327</v>
      </c>
      <c r="M819" s="166">
        <f>NETWORKDAYS.INTL(DATE(YEAR(H819),MONTH(I819),DAY(H819)),DATE(YEAR(I819),MONTH(I819),DAY(I819)),1,LISTAFERIADOS!$B$2:$B$194)</f>
        <v>1</v>
      </c>
      <c r="N819" s="170" t="str">
        <f>CONCATENATE(HOUR(Tabela13[[#This Row],[DATA INICIO]]),":",MINUTE(Tabela13[[#This Row],[DATA INICIO]]))</f>
        <v>14:6</v>
      </c>
      <c r="P819"/>
    </row>
    <row r="820" spans="1:16" ht="25.5" customHeight="1" x14ac:dyDescent="0.25">
      <c r="A820" s="6" t="s">
        <v>278</v>
      </c>
      <c r="B820" s="33" t="s">
        <v>557</v>
      </c>
      <c r="C820" s="34" t="s">
        <v>8</v>
      </c>
      <c r="D820" s="66" t="s">
        <v>1248</v>
      </c>
      <c r="E820" s="66" t="str">
        <f>CONCATENATE(Tabela13[[#This Row],[TRAMITE_SETOR]],"_Atualiz")</f>
        <v>CIP_Atualiz</v>
      </c>
      <c r="F820" s="35" t="s">
        <v>885</v>
      </c>
      <c r="G820" s="90" t="s">
        <v>1127</v>
      </c>
      <c r="H820" s="36">
        <v>42622.690972222219</v>
      </c>
      <c r="I820" s="36">
        <v>42622.830555555556</v>
      </c>
      <c r="J820" s="1" t="s">
        <v>530</v>
      </c>
      <c r="K820" s="37">
        <f t="shared" si="24"/>
        <v>0.13958333333721384</v>
      </c>
      <c r="L820" s="38">
        <f t="shared" si="25"/>
        <v>0.13958333333721384</v>
      </c>
      <c r="M820" s="166">
        <f>NETWORKDAYS.INTL(DATE(YEAR(H820),MONTH(I820),DAY(H820)),DATE(YEAR(I820),MONTH(I820),DAY(I820)),1,LISTAFERIADOS!$B$2:$B$194)</f>
        <v>1</v>
      </c>
      <c r="N820" s="170" t="str">
        <f>CONCATENATE(HOUR(Tabela13[[#This Row],[DATA INICIO]]),":",MINUTE(Tabela13[[#This Row],[DATA INICIO]]))</f>
        <v>16:35</v>
      </c>
      <c r="P820"/>
    </row>
    <row r="821" spans="1:16" ht="25.5" customHeight="1" x14ac:dyDescent="0.25">
      <c r="A821" s="6" t="s">
        <v>278</v>
      </c>
      <c r="B821" s="33" t="s">
        <v>557</v>
      </c>
      <c r="C821" s="34" t="s">
        <v>8</v>
      </c>
      <c r="D821" s="66" t="s">
        <v>1242</v>
      </c>
      <c r="E821" s="66" t="str">
        <f>CONCATENATE(Tabela13[[#This Row],[TRAMITE_SETOR]],"_Atualiz")</f>
        <v>SECGS_Atualiz</v>
      </c>
      <c r="F821" s="35" t="s">
        <v>886</v>
      </c>
      <c r="G821" s="90" t="s">
        <v>1127</v>
      </c>
      <c r="H821" s="36">
        <v>42622.830555555556</v>
      </c>
      <c r="I821" s="36">
        <v>42628.603472222225</v>
      </c>
      <c r="J821" s="1" t="s">
        <v>540</v>
      </c>
      <c r="K821" s="37">
        <f t="shared" si="24"/>
        <v>5.7729166666686069</v>
      </c>
      <c r="L821" s="38">
        <f t="shared" si="25"/>
        <v>5.7729166666686069</v>
      </c>
      <c r="M821" s="166">
        <f>NETWORKDAYS.INTL(DATE(YEAR(H821),MONTH(I821),DAY(H821)),DATE(YEAR(I821),MONTH(I821),DAY(I821)),1,LISTAFERIADOS!$B$2:$B$194)</f>
        <v>5</v>
      </c>
      <c r="N821" s="170" t="str">
        <f>CONCATENATE(HOUR(Tabela13[[#This Row],[DATA INICIO]]),":",MINUTE(Tabela13[[#This Row],[DATA INICIO]]))</f>
        <v>19:56</v>
      </c>
      <c r="P821"/>
    </row>
    <row r="822" spans="1:16" ht="25.5" hidden="1" customHeight="1" x14ac:dyDescent="0.25">
      <c r="A822" s="6" t="s">
        <v>278</v>
      </c>
      <c r="B822" s="33" t="s">
        <v>557</v>
      </c>
      <c r="C822" s="34" t="s">
        <v>8</v>
      </c>
      <c r="D822" s="66" t="s">
        <v>1277</v>
      </c>
      <c r="E822" s="66" t="str">
        <f>CONCATENATE(Tabela13[[#This Row],[TRAMITE_SETOR]],"_Atualiz")</f>
        <v>GABSOFC_Atualiz</v>
      </c>
      <c r="F822" s="35" t="s">
        <v>942</v>
      </c>
      <c r="G822" s="35"/>
      <c r="H822" s="36">
        <v>42628.603472222225</v>
      </c>
      <c r="I822" s="36">
        <v>42628.624305555553</v>
      </c>
      <c r="J822" s="1" t="s">
        <v>253</v>
      </c>
      <c r="K822" s="37">
        <f t="shared" si="24"/>
        <v>2.0833333328482695E-2</v>
      </c>
      <c r="L822" s="38">
        <f t="shared" si="25"/>
        <v>2.0833333328482695E-2</v>
      </c>
      <c r="M822" s="166">
        <f>NETWORKDAYS.INTL(DATE(YEAR(H822),MONTH(I822),DAY(H822)),DATE(YEAR(I822),MONTH(I822),DAY(I822)),1,LISTAFERIADOS!$B$2:$B$194)</f>
        <v>1</v>
      </c>
      <c r="N822" s="170" t="str">
        <f>CONCATENATE(HOUR(Tabela13[[#This Row],[DATA INICIO]]),":",MINUTE(Tabela13[[#This Row],[DATA INICIO]]))</f>
        <v>14:29</v>
      </c>
      <c r="P822"/>
    </row>
    <row r="823" spans="1:16" ht="25.5" hidden="1" customHeight="1" x14ac:dyDescent="0.25">
      <c r="A823" s="6" t="s">
        <v>278</v>
      </c>
      <c r="B823" s="33" t="s">
        <v>557</v>
      </c>
      <c r="C823" s="34" t="s">
        <v>8</v>
      </c>
      <c r="D823" s="66" t="s">
        <v>1229</v>
      </c>
      <c r="E823" s="66" t="str">
        <f>CONCATENATE(Tabela13[[#This Row],[TRAMITE_SETOR]],"_Atualiz")</f>
        <v>CO_Atualiz</v>
      </c>
      <c r="F823" s="35" t="s">
        <v>910</v>
      </c>
      <c r="G823" s="35"/>
      <c r="H823" s="36">
        <v>42628.624305555553</v>
      </c>
      <c r="I823" s="36">
        <v>42628.654166666667</v>
      </c>
      <c r="J823" s="1" t="s">
        <v>18</v>
      </c>
      <c r="K823" s="37">
        <f t="shared" si="24"/>
        <v>2.9861111113859806E-2</v>
      </c>
      <c r="L823" s="38">
        <f t="shared" si="25"/>
        <v>2.9861111113859806E-2</v>
      </c>
      <c r="M823" s="166">
        <f>NETWORKDAYS.INTL(DATE(YEAR(H823),MONTH(I823),DAY(H823)),DATE(YEAR(I823),MONTH(I823),DAY(I823)),1,LISTAFERIADOS!$B$2:$B$194)</f>
        <v>1</v>
      </c>
      <c r="N823" s="170" t="str">
        <f>CONCATENATE(HOUR(Tabela13[[#This Row],[DATA INICIO]]),":",MINUTE(Tabela13[[#This Row],[DATA INICIO]]))</f>
        <v>14:59</v>
      </c>
      <c r="P823"/>
    </row>
    <row r="824" spans="1:16" ht="25.5" hidden="1" customHeight="1" x14ac:dyDescent="0.25">
      <c r="A824" s="6" t="s">
        <v>278</v>
      </c>
      <c r="B824" s="33" t="s">
        <v>557</v>
      </c>
      <c r="C824" s="34" t="s">
        <v>8</v>
      </c>
      <c r="D824" s="66" t="s">
        <v>1228</v>
      </c>
      <c r="E824" s="66" t="str">
        <f>CONCATENATE(Tabela13[[#This Row],[TRAMITE_SETOR]],"_Atualiz")</f>
        <v>SPO_Atualiz</v>
      </c>
      <c r="F824" s="35" t="s">
        <v>909</v>
      </c>
      <c r="G824" s="35"/>
      <c r="H824" s="36">
        <v>42628.654166666667</v>
      </c>
      <c r="I824" s="36">
        <v>42628.680555555555</v>
      </c>
      <c r="J824" s="1" t="s">
        <v>18</v>
      </c>
      <c r="K824" s="37">
        <f t="shared" si="24"/>
        <v>2.6388888887595385E-2</v>
      </c>
      <c r="L824" s="38">
        <f t="shared" si="25"/>
        <v>2.6388888887595385E-2</v>
      </c>
      <c r="M824" s="166">
        <f>NETWORKDAYS.INTL(DATE(YEAR(H824),MONTH(I824),DAY(H824)),DATE(YEAR(I824),MONTH(I824),DAY(I824)),1,LISTAFERIADOS!$B$2:$B$194)</f>
        <v>1</v>
      </c>
      <c r="N824" s="170" t="str">
        <f>CONCATENATE(HOUR(Tabela13[[#This Row],[DATA INICIO]]),":",MINUTE(Tabela13[[#This Row],[DATA INICIO]]))</f>
        <v>15:42</v>
      </c>
      <c r="P824"/>
    </row>
    <row r="825" spans="1:16" ht="25.5" hidden="1" customHeight="1" x14ac:dyDescent="0.25">
      <c r="A825" s="6" t="s">
        <v>278</v>
      </c>
      <c r="B825" s="33" t="s">
        <v>557</v>
      </c>
      <c r="C825" s="34" t="s">
        <v>8</v>
      </c>
      <c r="D825" s="66" t="s">
        <v>1229</v>
      </c>
      <c r="E825" s="66" t="str">
        <f>CONCATENATE(Tabela13[[#This Row],[TRAMITE_SETOR]],"_Atualiz")</f>
        <v>CO_Atualiz</v>
      </c>
      <c r="F825" s="35" t="s">
        <v>910</v>
      </c>
      <c r="G825" s="35"/>
      <c r="H825" s="36">
        <v>42628.680555555555</v>
      </c>
      <c r="I825" s="36">
        <v>42628.697222222225</v>
      </c>
      <c r="J825" s="1" t="s">
        <v>234</v>
      </c>
      <c r="K825" s="37">
        <f t="shared" si="24"/>
        <v>1.6666666670062114E-2</v>
      </c>
      <c r="L825" s="38">
        <f t="shared" si="25"/>
        <v>1.6666666670062114E-2</v>
      </c>
      <c r="M825" s="166">
        <f>NETWORKDAYS.INTL(DATE(YEAR(H825),MONTH(I825),DAY(H825)),DATE(YEAR(I825),MONTH(I825),DAY(I825)),1,LISTAFERIADOS!$B$2:$B$194)</f>
        <v>1</v>
      </c>
      <c r="N825" s="170" t="str">
        <f>CONCATENATE(HOUR(Tabela13[[#This Row],[DATA INICIO]]),":",MINUTE(Tabela13[[#This Row],[DATA INICIO]]))</f>
        <v>16:20</v>
      </c>
      <c r="P825"/>
    </row>
    <row r="826" spans="1:16" ht="25.5" hidden="1" customHeight="1" x14ac:dyDescent="0.25">
      <c r="A826" s="6" t="s">
        <v>278</v>
      </c>
      <c r="B826" s="33" t="s">
        <v>557</v>
      </c>
      <c r="C826" s="34" t="s">
        <v>8</v>
      </c>
      <c r="D826" s="66" t="s">
        <v>1230</v>
      </c>
      <c r="E826" s="66" t="str">
        <f>CONCATENATE(Tabela13[[#This Row],[TRAMITE_SETOR]],"_Atualiz")</f>
        <v>SECOFC_Atualiz</v>
      </c>
      <c r="F826" s="35" t="s">
        <v>911</v>
      </c>
      <c r="G826" s="35"/>
      <c r="H826" s="36">
        <v>42628.697222222225</v>
      </c>
      <c r="I826" s="36">
        <v>42629.628472222219</v>
      </c>
      <c r="J826" s="1" t="s">
        <v>20</v>
      </c>
      <c r="K826" s="37">
        <f t="shared" si="24"/>
        <v>0.93124999999417923</v>
      </c>
      <c r="L826" s="38">
        <f t="shared" si="25"/>
        <v>0.93124999999417923</v>
      </c>
      <c r="M826" s="166">
        <f>NETWORKDAYS.INTL(DATE(YEAR(H826),MONTH(I826),DAY(H826)),DATE(YEAR(I826),MONTH(I826),DAY(I826)),1,LISTAFERIADOS!$B$2:$B$194)</f>
        <v>2</v>
      </c>
      <c r="N826" s="170" t="str">
        <f>CONCATENATE(HOUR(Tabela13[[#This Row],[DATA INICIO]]),":",MINUTE(Tabela13[[#This Row],[DATA INICIO]]))</f>
        <v>16:44</v>
      </c>
      <c r="P826"/>
    </row>
    <row r="827" spans="1:16" ht="25.5" hidden="1" customHeight="1" x14ac:dyDescent="0.25">
      <c r="A827" s="6" t="s">
        <v>278</v>
      </c>
      <c r="B827" s="33" t="s">
        <v>557</v>
      </c>
      <c r="C827" s="34" t="s">
        <v>8</v>
      </c>
      <c r="D827" s="66" t="s">
        <v>1231</v>
      </c>
      <c r="E827" s="66" t="str">
        <f>CONCATENATE(Tabela13[[#This Row],[TRAMITE_SETOR]],"_Atualiz")</f>
        <v>CLC_Atualiz</v>
      </c>
      <c r="F827" s="35" t="s">
        <v>912</v>
      </c>
      <c r="G827" s="35"/>
      <c r="H827" s="36">
        <v>42629.628472222219</v>
      </c>
      <c r="I827" s="36">
        <v>42634.590277777781</v>
      </c>
      <c r="J827" s="1" t="s">
        <v>234</v>
      </c>
      <c r="K827" s="37">
        <f t="shared" si="24"/>
        <v>4.9618055555620231</v>
      </c>
      <c r="L827" s="38">
        <f t="shared" si="25"/>
        <v>4.9618055555620231</v>
      </c>
      <c r="M827" s="166">
        <f>NETWORKDAYS.INTL(DATE(YEAR(H827),MONTH(I827),DAY(H827)),DATE(YEAR(I827),MONTH(I827),DAY(I827)),1,LISTAFERIADOS!$B$2:$B$194)</f>
        <v>4</v>
      </c>
      <c r="N827" s="170" t="str">
        <f>CONCATENATE(HOUR(Tabela13[[#This Row],[DATA INICIO]]),":",MINUTE(Tabela13[[#This Row],[DATA INICIO]]))</f>
        <v>15:5</v>
      </c>
      <c r="P827"/>
    </row>
    <row r="828" spans="1:16" ht="25.5" customHeight="1" x14ac:dyDescent="0.25">
      <c r="A828" s="6" t="s">
        <v>278</v>
      </c>
      <c r="B828" s="33" t="s">
        <v>557</v>
      </c>
      <c r="C828" s="34" t="s">
        <v>8</v>
      </c>
      <c r="D828" s="66" t="s">
        <v>1276</v>
      </c>
      <c r="E828" s="66" t="str">
        <f>CONCATENATE(Tabela13[[#This Row],[TRAMITE_SETOR]],"_Atualiz")</f>
        <v>SOP_Atualiz</v>
      </c>
      <c r="F828" s="35" t="s">
        <v>894</v>
      </c>
      <c r="G828" s="90" t="s">
        <v>1127</v>
      </c>
      <c r="H828" s="36">
        <v>42634.590277777781</v>
      </c>
      <c r="I828" s="36">
        <v>42648.703472222223</v>
      </c>
      <c r="J828" s="1" t="s">
        <v>541</v>
      </c>
      <c r="K828" s="37">
        <f t="shared" si="24"/>
        <v>14.113194444442343</v>
      </c>
      <c r="L828" s="38">
        <f t="shared" si="25"/>
        <v>14.113194444442343</v>
      </c>
      <c r="M828" s="166">
        <f>NETWORKDAYS.INTL(DATE(YEAR(H828),MONTH(I828),DAY(H828)),DATE(YEAR(I828),MONTH(I828),DAY(I828)),1,LISTAFERIADOS!$B$2:$B$194)</f>
        <v>-12</v>
      </c>
      <c r="N828" s="170" t="str">
        <f>CONCATENATE(HOUR(Tabela13[[#This Row],[DATA INICIO]]),":",MINUTE(Tabela13[[#This Row],[DATA INICIO]]))</f>
        <v>14:10</v>
      </c>
      <c r="P828"/>
    </row>
    <row r="829" spans="1:16" ht="25.5" customHeight="1" x14ac:dyDescent="0.25">
      <c r="A829" s="6" t="s">
        <v>278</v>
      </c>
      <c r="B829" s="33" t="s">
        <v>557</v>
      </c>
      <c r="C829" s="34" t="s">
        <v>8</v>
      </c>
      <c r="D829" s="66" t="s">
        <v>1242</v>
      </c>
      <c r="E829" s="66" t="str">
        <f>CONCATENATE(Tabela13[[#This Row],[TRAMITE_SETOR]],"_Atualiz")</f>
        <v>SECGS_Atualiz</v>
      </c>
      <c r="F829" s="35" t="s">
        <v>886</v>
      </c>
      <c r="G829" s="90" t="s">
        <v>1127</v>
      </c>
      <c r="H829" s="36">
        <v>42648.703472222223</v>
      </c>
      <c r="I829" s="36">
        <v>42660.794444444444</v>
      </c>
      <c r="J829" s="1" t="s">
        <v>56</v>
      </c>
      <c r="K829" s="37">
        <f t="shared" si="24"/>
        <v>12.090972222220444</v>
      </c>
      <c r="L829" s="38">
        <f t="shared" si="25"/>
        <v>12.090972222220444</v>
      </c>
      <c r="M829" s="166">
        <f>NETWORKDAYS.INTL(DATE(YEAR(H829),MONTH(I829),DAY(H829)),DATE(YEAR(I829),MONTH(I829),DAY(I829)),1,LISTAFERIADOS!$B$2:$B$194)</f>
        <v>8</v>
      </c>
      <c r="N829" s="170" t="str">
        <f>CONCATENATE(HOUR(Tabela13[[#This Row],[DATA INICIO]]),":",MINUTE(Tabela13[[#This Row],[DATA INICIO]]))</f>
        <v>16:53</v>
      </c>
      <c r="P829"/>
    </row>
    <row r="830" spans="1:16" ht="25.5" hidden="1" customHeight="1" x14ac:dyDescent="0.25">
      <c r="A830" s="6" t="s">
        <v>278</v>
      </c>
      <c r="B830" s="33" t="s">
        <v>557</v>
      </c>
      <c r="C830" s="34" t="s">
        <v>8</v>
      </c>
      <c r="D830" s="66" t="s">
        <v>1231</v>
      </c>
      <c r="E830" s="66" t="str">
        <f>CONCATENATE(Tabela13[[#This Row],[TRAMITE_SETOR]],"_Atualiz")</f>
        <v>CLC_Atualiz</v>
      </c>
      <c r="F830" s="35" t="s">
        <v>912</v>
      </c>
      <c r="G830" s="35"/>
      <c r="H830" s="36">
        <v>42660.794444444444</v>
      </c>
      <c r="I830" s="36">
        <v>42666.504861111112</v>
      </c>
      <c r="J830" s="1" t="s">
        <v>542</v>
      </c>
      <c r="K830" s="37">
        <f t="shared" si="24"/>
        <v>5.7104166666686069</v>
      </c>
      <c r="L830" s="38">
        <f t="shared" si="25"/>
        <v>5.7104166666686069</v>
      </c>
      <c r="M830" s="166">
        <f>NETWORKDAYS.INTL(DATE(YEAR(H830),MONTH(I830),DAY(H830)),DATE(YEAR(I830),MONTH(I830),DAY(I830)),1,LISTAFERIADOS!$B$2:$B$194)</f>
        <v>5</v>
      </c>
      <c r="N830" s="170" t="str">
        <f>CONCATENATE(HOUR(Tabela13[[#This Row],[DATA INICIO]]),":",MINUTE(Tabela13[[#This Row],[DATA INICIO]]))</f>
        <v>19:4</v>
      </c>
      <c r="P830"/>
    </row>
    <row r="831" spans="1:16" ht="25.5" hidden="1" customHeight="1" x14ac:dyDescent="0.25">
      <c r="A831" s="6" t="s">
        <v>278</v>
      </c>
      <c r="B831" s="33" t="s">
        <v>557</v>
      </c>
      <c r="C831" s="34" t="s">
        <v>8</v>
      </c>
      <c r="D831" s="66" t="s">
        <v>1244</v>
      </c>
      <c r="E831" s="66" t="str">
        <f>CONCATENATE(Tabela13[[#This Row],[TRAMITE_SETOR]],"_Atualiz")</f>
        <v>SECGA_Atualiz</v>
      </c>
      <c r="F831" s="35" t="s">
        <v>854</v>
      </c>
      <c r="G831" s="35"/>
      <c r="H831" s="36">
        <v>42666.504861111112</v>
      </c>
      <c r="I831" s="36">
        <v>42667.54583333333</v>
      </c>
      <c r="J831" s="1" t="s">
        <v>543</v>
      </c>
      <c r="K831" s="37">
        <f t="shared" si="24"/>
        <v>1.0409722222175333</v>
      </c>
      <c r="L831" s="38">
        <f t="shared" si="25"/>
        <v>1.0409722222175333</v>
      </c>
      <c r="M831" s="166">
        <f>NETWORKDAYS.INTL(DATE(YEAR(H831),MONTH(I831),DAY(H831)),DATE(YEAR(I831),MONTH(I831),DAY(I831)),1,LISTAFERIADOS!$B$2:$B$194)</f>
        <v>1</v>
      </c>
      <c r="N831" s="170" t="str">
        <f>CONCATENATE(HOUR(Tabela13[[#This Row],[DATA INICIO]]),":",MINUTE(Tabela13[[#This Row],[DATA INICIO]]))</f>
        <v>12:7</v>
      </c>
      <c r="P831"/>
    </row>
    <row r="832" spans="1:16" ht="25.5" customHeight="1" x14ac:dyDescent="0.25">
      <c r="A832" s="6" t="s">
        <v>278</v>
      </c>
      <c r="B832" s="33" t="s">
        <v>557</v>
      </c>
      <c r="C832" s="34" t="s">
        <v>8</v>
      </c>
      <c r="D832" s="66" t="s">
        <v>1242</v>
      </c>
      <c r="E832" s="66" t="str">
        <f>CONCATENATE(Tabela13[[#This Row],[TRAMITE_SETOR]],"_Atualiz")</f>
        <v>SECGS_Atualiz</v>
      </c>
      <c r="F832" s="35" t="s">
        <v>886</v>
      </c>
      <c r="G832" s="90" t="s">
        <v>1127</v>
      </c>
      <c r="H832" s="36">
        <v>42667.54583333333</v>
      </c>
      <c r="I832" s="36">
        <v>42667.673611111109</v>
      </c>
      <c r="J832" s="1" t="s">
        <v>544</v>
      </c>
      <c r="K832" s="37">
        <f t="shared" si="24"/>
        <v>0.12777777777955635</v>
      </c>
      <c r="L832" s="38">
        <f t="shared" si="25"/>
        <v>0.12777777777955635</v>
      </c>
      <c r="M832" s="166">
        <f>NETWORKDAYS.INTL(DATE(YEAR(H832),MONTH(I832),DAY(H832)),DATE(YEAR(I832),MONTH(I832),DAY(I832)),1,LISTAFERIADOS!$B$2:$B$194)</f>
        <v>1</v>
      </c>
      <c r="N832" s="170" t="str">
        <f>CONCATENATE(HOUR(Tabela13[[#This Row],[DATA INICIO]]),":",MINUTE(Tabela13[[#This Row],[DATA INICIO]]))</f>
        <v>13:6</v>
      </c>
      <c r="P832"/>
    </row>
    <row r="833" spans="1:16" ht="25.5" customHeight="1" x14ac:dyDescent="0.25">
      <c r="A833" s="6" t="s">
        <v>278</v>
      </c>
      <c r="B833" s="33" t="s">
        <v>557</v>
      </c>
      <c r="C833" s="34" t="s">
        <v>8</v>
      </c>
      <c r="D833" s="66" t="s">
        <v>1248</v>
      </c>
      <c r="E833" s="66" t="str">
        <f>CONCATENATE(Tabela13[[#This Row],[TRAMITE_SETOR]],"_Atualiz")</f>
        <v>CIP_Atualiz</v>
      </c>
      <c r="F833" s="35" t="s">
        <v>885</v>
      </c>
      <c r="G833" s="90" t="s">
        <v>1127</v>
      </c>
      <c r="H833" s="36">
        <v>42667.673611111109</v>
      </c>
      <c r="I833" s="36">
        <v>42668.571527777778</v>
      </c>
      <c r="J833" s="1" t="s">
        <v>545</v>
      </c>
      <c r="K833" s="37">
        <f t="shared" si="24"/>
        <v>0.89791666666860692</v>
      </c>
      <c r="L833" s="38">
        <f t="shared" si="25"/>
        <v>0.89791666666860692</v>
      </c>
      <c r="M833" s="166">
        <f>NETWORKDAYS.INTL(DATE(YEAR(H833),MONTH(I833),DAY(H833)),DATE(YEAR(I833),MONTH(I833),DAY(I833)),1,LISTAFERIADOS!$B$2:$B$194)</f>
        <v>2</v>
      </c>
      <c r="N833" s="170" t="str">
        <f>CONCATENATE(HOUR(Tabela13[[#This Row],[DATA INICIO]]),":",MINUTE(Tabela13[[#This Row],[DATA INICIO]]))</f>
        <v>16:10</v>
      </c>
      <c r="P833"/>
    </row>
    <row r="834" spans="1:16" ht="25.5" customHeight="1" x14ac:dyDescent="0.25">
      <c r="A834" s="6" t="s">
        <v>278</v>
      </c>
      <c r="B834" s="33" t="s">
        <v>557</v>
      </c>
      <c r="C834" s="34" t="s">
        <v>8</v>
      </c>
      <c r="D834" s="66" t="s">
        <v>1276</v>
      </c>
      <c r="E834" s="66" t="str">
        <f>CONCATENATE(Tabela13[[#This Row],[TRAMITE_SETOR]],"_Atualiz")</f>
        <v>SOP_Atualiz</v>
      </c>
      <c r="F834" s="35" t="s">
        <v>894</v>
      </c>
      <c r="G834" s="90" t="s">
        <v>1127</v>
      </c>
      <c r="H834" s="36">
        <v>42668.571527777778</v>
      </c>
      <c r="I834" s="36">
        <v>42668.599305555559</v>
      </c>
      <c r="J834" s="1" t="s">
        <v>546</v>
      </c>
      <c r="K834" s="37">
        <f t="shared" si="24"/>
        <v>2.7777777781011537E-2</v>
      </c>
      <c r="L834" s="38">
        <f t="shared" si="25"/>
        <v>2.7777777781011537E-2</v>
      </c>
      <c r="M834" s="166">
        <f>NETWORKDAYS.INTL(DATE(YEAR(H834),MONTH(I834),DAY(H834)),DATE(YEAR(I834),MONTH(I834),DAY(I834)),1,LISTAFERIADOS!$B$2:$B$194)</f>
        <v>1</v>
      </c>
      <c r="N834" s="170" t="str">
        <f>CONCATENATE(HOUR(Tabela13[[#This Row],[DATA INICIO]]),":",MINUTE(Tabela13[[#This Row],[DATA INICIO]]))</f>
        <v>13:43</v>
      </c>
      <c r="P834"/>
    </row>
    <row r="835" spans="1:16" ht="25.5" customHeight="1" x14ac:dyDescent="0.25">
      <c r="A835" s="6" t="s">
        <v>278</v>
      </c>
      <c r="B835" s="33" t="s">
        <v>557</v>
      </c>
      <c r="C835" s="34" t="s">
        <v>8</v>
      </c>
      <c r="D835" s="66" t="s">
        <v>1248</v>
      </c>
      <c r="E835" s="66" t="str">
        <f>CONCATENATE(Tabela13[[#This Row],[TRAMITE_SETOR]],"_Atualiz")</f>
        <v>CIP_Atualiz</v>
      </c>
      <c r="F835" s="35" t="s">
        <v>885</v>
      </c>
      <c r="G835" s="90" t="s">
        <v>1127</v>
      </c>
      <c r="H835" s="36">
        <v>42668.599305555559</v>
      </c>
      <c r="I835" s="36">
        <v>42668.741666666669</v>
      </c>
      <c r="J835" s="1" t="s">
        <v>547</v>
      </c>
      <c r="K835" s="37">
        <f t="shared" ref="K835:K898" si="26">IF(OR(H835="-",I835="-"),0,I835-H835)</f>
        <v>0.14236111110949423</v>
      </c>
      <c r="L835" s="38">
        <f t="shared" ref="L835:L898" si="27">K835</f>
        <v>0.14236111110949423</v>
      </c>
      <c r="M835" s="166">
        <f>NETWORKDAYS.INTL(DATE(YEAR(H835),MONTH(I835),DAY(H835)),DATE(YEAR(I835),MONTH(I835),DAY(I835)),1,LISTAFERIADOS!$B$2:$B$194)</f>
        <v>1</v>
      </c>
      <c r="N835" s="170" t="str">
        <f>CONCATENATE(HOUR(Tabela13[[#This Row],[DATA INICIO]]),":",MINUTE(Tabela13[[#This Row],[DATA INICIO]]))</f>
        <v>14:23</v>
      </c>
      <c r="P835"/>
    </row>
    <row r="836" spans="1:16" ht="25.5" customHeight="1" x14ac:dyDescent="0.25">
      <c r="A836" s="6" t="s">
        <v>278</v>
      </c>
      <c r="B836" s="33" t="s">
        <v>557</v>
      </c>
      <c r="C836" s="34" t="s">
        <v>8</v>
      </c>
      <c r="D836" s="66" t="s">
        <v>1242</v>
      </c>
      <c r="E836" s="66" t="str">
        <f>CONCATENATE(Tabela13[[#This Row],[TRAMITE_SETOR]],"_Atualiz")</f>
        <v>SECGS_Atualiz</v>
      </c>
      <c r="F836" s="35" t="s">
        <v>886</v>
      </c>
      <c r="G836" s="90" t="s">
        <v>1127</v>
      </c>
      <c r="H836" s="36">
        <v>42668.741666666669</v>
      </c>
      <c r="I836" s="36">
        <v>42670.667361111111</v>
      </c>
      <c r="J836" s="1" t="s">
        <v>548</v>
      </c>
      <c r="K836" s="37">
        <f t="shared" si="26"/>
        <v>1.9256944444423425</v>
      </c>
      <c r="L836" s="38">
        <f t="shared" si="27"/>
        <v>1.9256944444423425</v>
      </c>
      <c r="M836" s="166">
        <f>NETWORKDAYS.INTL(DATE(YEAR(H836),MONTH(I836),DAY(H836)),DATE(YEAR(I836),MONTH(I836),DAY(I836)),1,LISTAFERIADOS!$B$2:$B$194)</f>
        <v>3</v>
      </c>
      <c r="N836" s="170" t="str">
        <f>CONCATENATE(HOUR(Tabela13[[#This Row],[DATA INICIO]]),":",MINUTE(Tabela13[[#This Row],[DATA INICIO]]))</f>
        <v>17:48</v>
      </c>
      <c r="P836"/>
    </row>
    <row r="837" spans="1:16" ht="25.5" hidden="1" customHeight="1" x14ac:dyDescent="0.25">
      <c r="A837" s="6" t="s">
        <v>278</v>
      </c>
      <c r="B837" s="33" t="s">
        <v>557</v>
      </c>
      <c r="C837" s="34" t="s">
        <v>8</v>
      </c>
      <c r="D837" s="66" t="s">
        <v>1244</v>
      </c>
      <c r="E837" s="66" t="str">
        <f>CONCATENATE(Tabela13[[#This Row],[TRAMITE_SETOR]],"_Atualiz")</f>
        <v>SECGA_Atualiz</v>
      </c>
      <c r="F837" s="35" t="s">
        <v>854</v>
      </c>
      <c r="G837" s="35"/>
      <c r="H837" s="36">
        <v>42670.667361111111</v>
      </c>
      <c r="I837" s="36">
        <v>42670.839583333334</v>
      </c>
      <c r="J837" s="1" t="s">
        <v>549</v>
      </c>
      <c r="K837" s="37">
        <f t="shared" si="26"/>
        <v>0.17222222222335404</v>
      </c>
      <c r="L837" s="38">
        <f t="shared" si="27"/>
        <v>0.17222222222335404</v>
      </c>
      <c r="M837" s="166">
        <f>NETWORKDAYS.INTL(DATE(YEAR(H837),MONTH(I837),DAY(H837)),DATE(YEAR(I837),MONTH(I837),DAY(I837)),1,LISTAFERIADOS!$B$2:$B$194)</f>
        <v>1</v>
      </c>
      <c r="N837" s="170" t="str">
        <f>CONCATENATE(HOUR(Tabela13[[#This Row],[DATA INICIO]]),":",MINUTE(Tabela13[[#This Row],[DATA INICIO]]))</f>
        <v>16:1</v>
      </c>
      <c r="P837"/>
    </row>
    <row r="838" spans="1:16" ht="25.5" hidden="1" customHeight="1" x14ac:dyDescent="0.25">
      <c r="A838" s="6" t="s">
        <v>278</v>
      </c>
      <c r="B838" s="33" t="s">
        <v>557</v>
      </c>
      <c r="C838" s="34" t="s">
        <v>8</v>
      </c>
      <c r="D838" s="66" t="s">
        <v>1231</v>
      </c>
      <c r="E838" s="66" t="str">
        <f>CONCATENATE(Tabela13[[#This Row],[TRAMITE_SETOR]],"_Atualiz")</f>
        <v>CLC_Atualiz</v>
      </c>
      <c r="F838" s="35" t="s">
        <v>912</v>
      </c>
      <c r="G838" s="35"/>
      <c r="H838" s="36">
        <v>42670.839583333334</v>
      </c>
      <c r="I838" s="36">
        <v>42683.677777777775</v>
      </c>
      <c r="J838" s="1" t="s">
        <v>550</v>
      </c>
      <c r="K838" s="37">
        <f t="shared" si="26"/>
        <v>12.838194444440887</v>
      </c>
      <c r="L838" s="38">
        <f t="shared" si="27"/>
        <v>12.838194444440887</v>
      </c>
      <c r="M838" s="166">
        <f>NETWORKDAYS.INTL(DATE(YEAR(H838),MONTH(I838),DAY(H838)),DATE(YEAR(I838),MONTH(I838),DAY(I838)),1,LISTAFERIADOS!$B$2:$B$194)</f>
        <v>-11</v>
      </c>
      <c r="N838" s="170" t="str">
        <f>CONCATENATE(HOUR(Tabela13[[#This Row],[DATA INICIO]]),":",MINUTE(Tabela13[[#This Row],[DATA INICIO]]))</f>
        <v>20:9</v>
      </c>
      <c r="P838"/>
    </row>
    <row r="839" spans="1:16" ht="25.5" hidden="1" customHeight="1" x14ac:dyDescent="0.25">
      <c r="A839" s="6" t="s">
        <v>278</v>
      </c>
      <c r="B839" s="33" t="s">
        <v>557</v>
      </c>
      <c r="C839" s="34" t="s">
        <v>8</v>
      </c>
      <c r="D839" s="66" t="s">
        <v>1228</v>
      </c>
      <c r="E839" s="66" t="str">
        <f>CONCATENATE(Tabela13[[#This Row],[TRAMITE_SETOR]],"_Atualiz")</f>
        <v>SPO_Atualiz</v>
      </c>
      <c r="F839" s="35" t="s">
        <v>909</v>
      </c>
      <c r="G839" s="35"/>
      <c r="H839" s="36">
        <v>42683.677777777775</v>
      </c>
      <c r="I839" s="36">
        <v>42683.787499999999</v>
      </c>
      <c r="J839" s="1" t="s">
        <v>551</v>
      </c>
      <c r="K839" s="37">
        <f t="shared" si="26"/>
        <v>0.10972222222335404</v>
      </c>
      <c r="L839" s="38">
        <f t="shared" si="27"/>
        <v>0.10972222222335404</v>
      </c>
      <c r="M839" s="166">
        <f>NETWORKDAYS.INTL(DATE(YEAR(H839),MONTH(I839),DAY(H839)),DATE(YEAR(I839),MONTH(I839),DAY(I839)),1,LISTAFERIADOS!$B$2:$B$194)</f>
        <v>1</v>
      </c>
      <c r="N839" s="170" t="str">
        <f>CONCATENATE(HOUR(Tabela13[[#This Row],[DATA INICIO]]),":",MINUTE(Tabela13[[#This Row],[DATA INICIO]]))</f>
        <v>16:16</v>
      </c>
      <c r="P839"/>
    </row>
    <row r="840" spans="1:16" ht="25.5" hidden="1" customHeight="1" x14ac:dyDescent="0.25">
      <c r="A840" s="6" t="s">
        <v>278</v>
      </c>
      <c r="B840" s="33" t="s">
        <v>557</v>
      </c>
      <c r="C840" s="34" t="s">
        <v>8</v>
      </c>
      <c r="D840" s="66" t="s">
        <v>1229</v>
      </c>
      <c r="E840" s="66" t="str">
        <f>CONCATENATE(Tabela13[[#This Row],[TRAMITE_SETOR]],"_Atualiz")</f>
        <v>CO_Atualiz</v>
      </c>
      <c r="F840" s="35" t="s">
        <v>910</v>
      </c>
      <c r="G840" s="35"/>
      <c r="H840" s="36">
        <v>42683.787499999999</v>
      </c>
      <c r="I840" s="36">
        <v>42684.577777777777</v>
      </c>
      <c r="J840" s="1" t="s">
        <v>234</v>
      </c>
      <c r="K840" s="37">
        <f t="shared" si="26"/>
        <v>0.79027777777810115</v>
      </c>
      <c r="L840" s="38">
        <f t="shared" si="27"/>
        <v>0.79027777777810115</v>
      </c>
      <c r="M840" s="166">
        <f>NETWORKDAYS.INTL(DATE(YEAR(H840),MONTH(I840),DAY(H840)),DATE(YEAR(I840),MONTH(I840),DAY(I840)),1,LISTAFERIADOS!$B$2:$B$194)</f>
        <v>2</v>
      </c>
      <c r="N840" s="170" t="str">
        <f>CONCATENATE(HOUR(Tabela13[[#This Row],[DATA INICIO]]),":",MINUTE(Tabela13[[#This Row],[DATA INICIO]]))</f>
        <v>18:54</v>
      </c>
      <c r="P840"/>
    </row>
    <row r="841" spans="1:16" ht="25.5" hidden="1" customHeight="1" x14ac:dyDescent="0.25">
      <c r="A841" s="6" t="s">
        <v>278</v>
      </c>
      <c r="B841" s="33" t="s">
        <v>557</v>
      </c>
      <c r="C841" s="34" t="s">
        <v>8</v>
      </c>
      <c r="D841" s="66" t="s">
        <v>1230</v>
      </c>
      <c r="E841" s="66" t="str">
        <f>CONCATENATE(Tabela13[[#This Row],[TRAMITE_SETOR]],"_Atualiz")</f>
        <v>SECOFC_Atualiz</v>
      </c>
      <c r="F841" s="35" t="s">
        <v>911</v>
      </c>
      <c r="G841" s="35"/>
      <c r="H841" s="36">
        <v>42684.577777777777</v>
      </c>
      <c r="I841" s="36">
        <v>42684.84097222222</v>
      </c>
      <c r="J841" s="1" t="s">
        <v>20</v>
      </c>
      <c r="K841" s="37">
        <f t="shared" si="26"/>
        <v>0.26319444444379769</v>
      </c>
      <c r="L841" s="38">
        <f t="shared" si="27"/>
        <v>0.26319444444379769</v>
      </c>
      <c r="M841" s="166">
        <f>NETWORKDAYS.INTL(DATE(YEAR(H841),MONTH(I841),DAY(H841)),DATE(YEAR(I841),MONTH(I841),DAY(I841)),1,LISTAFERIADOS!$B$2:$B$194)</f>
        <v>1</v>
      </c>
      <c r="N841" s="170" t="str">
        <f>CONCATENATE(HOUR(Tabela13[[#This Row],[DATA INICIO]]),":",MINUTE(Tabela13[[#This Row],[DATA INICIO]]))</f>
        <v>13:52</v>
      </c>
      <c r="P841"/>
    </row>
    <row r="842" spans="1:16" ht="25.5" hidden="1" customHeight="1" x14ac:dyDescent="0.25">
      <c r="A842" s="6" t="s">
        <v>278</v>
      </c>
      <c r="B842" s="33" t="s">
        <v>557</v>
      </c>
      <c r="C842" s="34" t="s">
        <v>8</v>
      </c>
      <c r="D842" s="66" t="s">
        <v>1231</v>
      </c>
      <c r="E842" s="66" t="str">
        <f>CONCATENATE(Tabela13[[#This Row],[TRAMITE_SETOR]],"_Atualiz")</f>
        <v>CLC_Atualiz</v>
      </c>
      <c r="F842" s="35" t="s">
        <v>912</v>
      </c>
      <c r="G842" s="35"/>
      <c r="H842" s="36">
        <v>42684.84097222222</v>
      </c>
      <c r="I842" s="36">
        <v>42691.611805555556</v>
      </c>
      <c r="J842" s="1" t="s">
        <v>552</v>
      </c>
      <c r="K842" s="37">
        <f t="shared" si="26"/>
        <v>6.7708333333357587</v>
      </c>
      <c r="L842" s="38">
        <f t="shared" si="27"/>
        <v>6.7708333333357587</v>
      </c>
      <c r="M842" s="166">
        <f>NETWORKDAYS.INTL(DATE(YEAR(H842),MONTH(I842),DAY(H842)),DATE(YEAR(I842),MONTH(I842),DAY(I842)),1,LISTAFERIADOS!$B$2:$B$194)</f>
        <v>4</v>
      </c>
      <c r="N842" s="170" t="str">
        <f>CONCATENATE(HOUR(Tabela13[[#This Row],[DATA INICIO]]),":",MINUTE(Tabela13[[#This Row],[DATA INICIO]]))</f>
        <v>20:11</v>
      </c>
      <c r="P842"/>
    </row>
    <row r="843" spans="1:16" ht="25.5" hidden="1" customHeight="1" x14ac:dyDescent="0.25">
      <c r="A843" s="6" t="s">
        <v>278</v>
      </c>
      <c r="B843" s="33" t="s">
        <v>557</v>
      </c>
      <c r="C843" s="34" t="s">
        <v>8</v>
      </c>
      <c r="D843" s="66" t="s">
        <v>1232</v>
      </c>
      <c r="E843" s="66" t="str">
        <f>CONCATENATE(Tabela13[[#This Row],[TRAMITE_SETOR]],"_Atualiz")</f>
        <v>SC_Atualiz</v>
      </c>
      <c r="F843" s="35" t="s">
        <v>913</v>
      </c>
      <c r="G843" s="35"/>
      <c r="H843" s="36">
        <v>42691.611805555556</v>
      </c>
      <c r="I843" s="36">
        <v>42699.775694444441</v>
      </c>
      <c r="J843" s="1" t="s">
        <v>553</v>
      </c>
      <c r="K843" s="37">
        <f t="shared" si="26"/>
        <v>8.163888888884685</v>
      </c>
      <c r="L843" s="38">
        <f t="shared" si="27"/>
        <v>8.163888888884685</v>
      </c>
      <c r="M843" s="166">
        <f>NETWORKDAYS.INTL(DATE(YEAR(H843),MONTH(I843),DAY(H843)),DATE(YEAR(I843),MONTH(I843),DAY(I843)),1,LISTAFERIADOS!$B$2:$B$194)</f>
        <v>7</v>
      </c>
      <c r="N843" s="170" t="str">
        <f>CONCATENATE(HOUR(Tabela13[[#This Row],[DATA INICIO]]),":",MINUTE(Tabela13[[#This Row],[DATA INICIO]]))</f>
        <v>14:41</v>
      </c>
      <c r="P843"/>
    </row>
    <row r="844" spans="1:16" ht="25.5" hidden="1" customHeight="1" x14ac:dyDescent="0.25">
      <c r="A844" s="6" t="s">
        <v>278</v>
      </c>
      <c r="B844" s="33" t="s">
        <v>557</v>
      </c>
      <c r="C844" s="34" t="s">
        <v>8</v>
      </c>
      <c r="D844" s="66" t="s">
        <v>1231</v>
      </c>
      <c r="E844" s="66" t="str">
        <f>CONCATENATE(Tabela13[[#This Row],[TRAMITE_SETOR]],"_Atualiz")</f>
        <v>CLC_Atualiz</v>
      </c>
      <c r="F844" s="35" t="s">
        <v>912</v>
      </c>
      <c r="G844" s="35"/>
      <c r="H844" s="36">
        <v>42699.775694444441</v>
      </c>
      <c r="I844" s="36">
        <v>42702.787499999999</v>
      </c>
      <c r="J844" s="1" t="s">
        <v>554</v>
      </c>
      <c r="K844" s="37">
        <f t="shared" si="26"/>
        <v>3.0118055555576575</v>
      </c>
      <c r="L844" s="38">
        <f t="shared" si="27"/>
        <v>3.0118055555576575</v>
      </c>
      <c r="M844" s="166">
        <f>NETWORKDAYS.INTL(DATE(YEAR(H844),MONTH(I844),DAY(H844)),DATE(YEAR(I844),MONTH(I844),DAY(I844)),1,LISTAFERIADOS!$B$2:$B$194)</f>
        <v>2</v>
      </c>
      <c r="N844" s="170" t="str">
        <f>CONCATENATE(HOUR(Tabela13[[#This Row],[DATA INICIO]]),":",MINUTE(Tabela13[[#This Row],[DATA INICIO]]))</f>
        <v>18:37</v>
      </c>
      <c r="P844"/>
    </row>
    <row r="845" spans="1:16" ht="25.5" hidden="1" customHeight="1" x14ac:dyDescent="0.25">
      <c r="A845" s="6" t="s">
        <v>278</v>
      </c>
      <c r="B845" s="33" t="s">
        <v>557</v>
      </c>
      <c r="C845" s="34" t="s">
        <v>8</v>
      </c>
      <c r="D845" s="66" t="s">
        <v>1244</v>
      </c>
      <c r="E845" s="66" t="str">
        <f>CONCATENATE(Tabela13[[#This Row],[TRAMITE_SETOR]],"_Atualiz")</f>
        <v>SECGA_Atualiz</v>
      </c>
      <c r="F845" s="35" t="s">
        <v>854</v>
      </c>
      <c r="G845" s="35"/>
      <c r="H845" s="36">
        <v>42702.787499999999</v>
      </c>
      <c r="I845" s="36">
        <v>42702.85</v>
      </c>
      <c r="J845" s="1" t="s">
        <v>73</v>
      </c>
      <c r="K845" s="37">
        <f t="shared" si="26"/>
        <v>6.25E-2</v>
      </c>
      <c r="L845" s="38">
        <f t="shared" si="27"/>
        <v>6.25E-2</v>
      </c>
      <c r="M845" s="166">
        <f>NETWORKDAYS.INTL(DATE(YEAR(H845),MONTH(I845),DAY(H845)),DATE(YEAR(I845),MONTH(I845),DAY(I845)),1,LISTAFERIADOS!$B$2:$B$194)</f>
        <v>1</v>
      </c>
      <c r="N845" s="170" t="str">
        <f>CONCATENATE(HOUR(Tabela13[[#This Row],[DATA INICIO]]),":",MINUTE(Tabela13[[#This Row],[DATA INICIO]]))</f>
        <v>18:54</v>
      </c>
      <c r="P845"/>
    </row>
    <row r="846" spans="1:16" ht="25.5" hidden="1" customHeight="1" x14ac:dyDescent="0.25">
      <c r="A846" s="6" t="s">
        <v>278</v>
      </c>
      <c r="B846" s="33" t="s">
        <v>557</v>
      </c>
      <c r="C846" s="34" t="s">
        <v>8</v>
      </c>
      <c r="D846" s="66" t="s">
        <v>1224</v>
      </c>
      <c r="E846" s="66" t="str">
        <f>CONCATENATE(Tabela13[[#This Row],[TRAMITE_SETOR]],"_Atualiz")</f>
        <v>DG_Atualiz</v>
      </c>
      <c r="F846" s="35" t="s">
        <v>906</v>
      </c>
      <c r="G846" s="35"/>
      <c r="H846" s="36">
        <v>42702.85</v>
      </c>
      <c r="I846" s="36">
        <v>42703.60833333333</v>
      </c>
      <c r="J846" s="1" t="s">
        <v>555</v>
      </c>
      <c r="K846" s="37">
        <f t="shared" si="26"/>
        <v>0.75833333333139308</v>
      </c>
      <c r="L846" s="38">
        <f t="shared" si="27"/>
        <v>0.75833333333139308</v>
      </c>
      <c r="M846" s="166">
        <f>NETWORKDAYS.INTL(DATE(YEAR(H846),MONTH(I846),DAY(H846)),DATE(YEAR(I846),MONTH(I846),DAY(I846)),1,LISTAFERIADOS!$B$2:$B$194)</f>
        <v>2</v>
      </c>
      <c r="N846" s="170" t="str">
        <f>CONCATENATE(HOUR(Tabela13[[#This Row],[DATA INICIO]]),":",MINUTE(Tabela13[[#This Row],[DATA INICIO]]))</f>
        <v>20:24</v>
      </c>
      <c r="P846"/>
    </row>
    <row r="847" spans="1:16" ht="25.5" hidden="1" customHeight="1" x14ac:dyDescent="0.25">
      <c r="A847" s="6" t="s">
        <v>278</v>
      </c>
      <c r="B847" s="33" t="s">
        <v>557</v>
      </c>
      <c r="C847" s="34" t="s">
        <v>8</v>
      </c>
      <c r="D847" s="66" t="s">
        <v>1229</v>
      </c>
      <c r="E847" s="66" t="str">
        <f>CONCATENATE(Tabela13[[#This Row],[TRAMITE_SETOR]],"_Atualiz")</f>
        <v>CO_Atualiz</v>
      </c>
      <c r="F847" s="35" t="s">
        <v>910</v>
      </c>
      <c r="G847" s="35"/>
      <c r="H847" s="36">
        <v>42703.60833333333</v>
      </c>
      <c r="I847" s="36">
        <v>42703.675694444442</v>
      </c>
      <c r="J847" s="1" t="s">
        <v>57</v>
      </c>
      <c r="K847" s="37">
        <f t="shared" si="26"/>
        <v>6.7361111112404615E-2</v>
      </c>
      <c r="L847" s="38">
        <f t="shared" si="27"/>
        <v>6.7361111112404615E-2</v>
      </c>
      <c r="M847" s="166">
        <f>NETWORKDAYS.INTL(DATE(YEAR(H847),MONTH(I847),DAY(H847)),DATE(YEAR(I847),MONTH(I847),DAY(I847)),1,LISTAFERIADOS!$B$2:$B$194)</f>
        <v>1</v>
      </c>
      <c r="N847" s="170" t="str">
        <f>CONCATENATE(HOUR(Tabela13[[#This Row],[DATA INICIO]]),":",MINUTE(Tabela13[[#This Row],[DATA INICIO]]))</f>
        <v>14:36</v>
      </c>
      <c r="P847"/>
    </row>
    <row r="848" spans="1:16" ht="25.5" hidden="1" customHeight="1" x14ac:dyDescent="0.25">
      <c r="A848" s="6" t="s">
        <v>278</v>
      </c>
      <c r="B848" s="33" t="s">
        <v>557</v>
      </c>
      <c r="C848" s="34" t="s">
        <v>8</v>
      </c>
      <c r="D848" s="66" t="s">
        <v>1236</v>
      </c>
      <c r="E848" s="66" t="str">
        <f>CONCATENATE(Tabela13[[#This Row],[TRAMITE_SETOR]],"_Atualiz")</f>
        <v>ACO_Atualiz</v>
      </c>
      <c r="F848" s="35" t="s">
        <v>917</v>
      </c>
      <c r="G848" s="35"/>
      <c r="H848" s="36">
        <v>42703.675694444442</v>
      </c>
      <c r="I848" s="36">
        <v>42704.79791666667</v>
      </c>
      <c r="J848" s="1" t="s">
        <v>556</v>
      </c>
      <c r="K848" s="37">
        <f t="shared" si="26"/>
        <v>1.1222222222277196</v>
      </c>
      <c r="L848" s="38">
        <f t="shared" si="27"/>
        <v>1.1222222222277196</v>
      </c>
      <c r="M848" s="166">
        <f>NETWORKDAYS.INTL(DATE(YEAR(H848),MONTH(I848),DAY(H848)),DATE(YEAR(I848),MONTH(I848),DAY(I848)),1,LISTAFERIADOS!$B$2:$B$194)</f>
        <v>2</v>
      </c>
      <c r="N848" s="170" t="str">
        <f>CONCATENATE(HOUR(Tabela13[[#This Row],[DATA INICIO]]),":",MINUTE(Tabela13[[#This Row],[DATA INICIO]]))</f>
        <v>16:13</v>
      </c>
      <c r="P848"/>
    </row>
    <row r="849" spans="1:22" ht="25.5" hidden="1" customHeight="1" x14ac:dyDescent="0.25">
      <c r="A849" s="6" t="s">
        <v>278</v>
      </c>
      <c r="B849" s="33" t="s">
        <v>579</v>
      </c>
      <c r="C849" s="34" t="s">
        <v>578</v>
      </c>
      <c r="D849" s="66" t="s">
        <v>1278</v>
      </c>
      <c r="E849" s="66" t="str">
        <f>CONCATENATE(Tabela13[[#This Row],[TRAMITE_SETOR]],"_Atualiz")</f>
        <v>SMCI_Atualiz</v>
      </c>
      <c r="F849" s="35" t="s">
        <v>943</v>
      </c>
      <c r="G849" s="35"/>
      <c r="H849" s="36">
        <v>42067.666666666664</v>
      </c>
      <c r="I849" s="36">
        <v>42068.666666666664</v>
      </c>
      <c r="J849" s="1" t="s">
        <v>7</v>
      </c>
      <c r="K849" s="37">
        <f t="shared" si="26"/>
        <v>1</v>
      </c>
      <c r="L849" s="38">
        <f t="shared" si="27"/>
        <v>1</v>
      </c>
      <c r="M849" s="166">
        <f>NETWORKDAYS.INTL(DATE(YEAR(H849),MONTH(I849),DAY(H849)),DATE(YEAR(I849),MONTH(I849),DAY(I849)),1,LISTAFERIADOS!$B$2:$B$194)</f>
        <v>2</v>
      </c>
      <c r="N849" s="170" t="str">
        <f>CONCATENATE(HOUR(Tabela13[[#This Row],[DATA INICIO]]),":",MINUTE(Tabela13[[#This Row],[DATA INICIO]]))</f>
        <v>16:0</v>
      </c>
      <c r="P849"/>
    </row>
    <row r="850" spans="1:22" ht="25.5" customHeight="1" x14ac:dyDescent="0.25">
      <c r="A850" s="6" t="s">
        <v>278</v>
      </c>
      <c r="B850" s="33" t="s">
        <v>579</v>
      </c>
      <c r="C850" s="34" t="s">
        <v>578</v>
      </c>
      <c r="D850" s="66" t="s">
        <v>1226</v>
      </c>
      <c r="E850" s="66" t="str">
        <f>CONCATENATE(Tabela13[[#This Row],[TRAMITE_SETOR]],"_Atualiz")</f>
        <v>CIP_Atualiz</v>
      </c>
      <c r="F850" s="35" t="s">
        <v>885</v>
      </c>
      <c r="G850" s="90" t="s">
        <v>1127</v>
      </c>
      <c r="H850" s="36">
        <v>42068.666666666664</v>
      </c>
      <c r="I850" s="36">
        <v>42068.702777777777</v>
      </c>
      <c r="J850" s="1" t="s">
        <v>294</v>
      </c>
      <c r="K850" s="37">
        <f t="shared" si="26"/>
        <v>3.6111111112404615E-2</v>
      </c>
      <c r="L850" s="38">
        <f t="shared" si="27"/>
        <v>3.6111111112404615E-2</v>
      </c>
      <c r="M850" s="166">
        <f>NETWORKDAYS.INTL(DATE(YEAR(H850),MONTH(I850),DAY(H850)),DATE(YEAR(I850),MONTH(I850),DAY(I850)),1,LISTAFERIADOS!$B$2:$B$194)</f>
        <v>1</v>
      </c>
      <c r="N850" s="170" t="str">
        <f>CONCATENATE(HOUR(Tabela13[[#This Row],[DATA INICIO]]),":",MINUTE(Tabela13[[#This Row],[DATA INICIO]]))</f>
        <v>16:0</v>
      </c>
      <c r="P850"/>
    </row>
    <row r="851" spans="1:22" ht="25.5" hidden="1" customHeight="1" x14ac:dyDescent="0.25">
      <c r="A851" s="6" t="s">
        <v>278</v>
      </c>
      <c r="B851" s="33" t="s">
        <v>579</v>
      </c>
      <c r="C851" s="34" t="s">
        <v>578</v>
      </c>
      <c r="D851" s="66" t="s">
        <v>1278</v>
      </c>
      <c r="E851" s="66" t="str">
        <f>CONCATENATE(Tabela13[[#This Row],[TRAMITE_SETOR]],"_Atualiz")</f>
        <v>SMCI_Atualiz</v>
      </c>
      <c r="F851" s="35" t="s">
        <v>943</v>
      </c>
      <c r="G851" s="35"/>
      <c r="H851" s="36">
        <v>42068.702777777777</v>
      </c>
      <c r="I851" s="36">
        <v>42068.707638888889</v>
      </c>
      <c r="J851" s="1" t="s">
        <v>558</v>
      </c>
      <c r="K851" s="37">
        <f t="shared" si="26"/>
        <v>4.8611111124046147E-3</v>
      </c>
      <c r="L851" s="38">
        <f t="shared" si="27"/>
        <v>4.8611111124046147E-3</v>
      </c>
      <c r="M851" s="166">
        <f>NETWORKDAYS.INTL(DATE(YEAR(H851),MONTH(I851),DAY(H851)),DATE(YEAR(I851),MONTH(I851),DAY(I851)),1,LISTAFERIADOS!$B$2:$B$194)</f>
        <v>1</v>
      </c>
      <c r="N851" s="170" t="str">
        <f>CONCATENATE(HOUR(Tabela13[[#This Row],[DATA INICIO]]),":",MINUTE(Tabela13[[#This Row],[DATA INICIO]]))</f>
        <v>16:52</v>
      </c>
      <c r="P851"/>
    </row>
    <row r="852" spans="1:22" ht="25.5" customHeight="1" x14ac:dyDescent="0.25">
      <c r="A852" s="6" t="s">
        <v>278</v>
      </c>
      <c r="B852" s="33" t="s">
        <v>579</v>
      </c>
      <c r="C852" s="34" t="s">
        <v>578</v>
      </c>
      <c r="D852" s="66" t="s">
        <v>1226</v>
      </c>
      <c r="E852" s="66" t="str">
        <f>CONCATENATE(Tabela13[[#This Row],[TRAMITE_SETOR]],"_Atualiz")</f>
        <v>CIP_Atualiz</v>
      </c>
      <c r="F852" s="35" t="s">
        <v>885</v>
      </c>
      <c r="G852" s="90" t="s">
        <v>1127</v>
      </c>
      <c r="H852" s="36">
        <v>42068.707638888889</v>
      </c>
      <c r="I852" s="36">
        <v>42068.722222222219</v>
      </c>
      <c r="J852" s="1" t="s">
        <v>332</v>
      </c>
      <c r="K852" s="37">
        <f t="shared" si="26"/>
        <v>1.4583333329937886E-2</v>
      </c>
      <c r="L852" s="38">
        <f t="shared" si="27"/>
        <v>1.4583333329937886E-2</v>
      </c>
      <c r="M852" s="166">
        <f>NETWORKDAYS.INTL(DATE(YEAR(H852),MONTH(I852),DAY(H852)),DATE(YEAR(I852),MONTH(I852),DAY(I852)),1,LISTAFERIADOS!$B$2:$B$194)</f>
        <v>1</v>
      </c>
      <c r="N852" s="170" t="str">
        <f>CONCATENATE(HOUR(Tabela13[[#This Row],[DATA INICIO]]),":",MINUTE(Tabela13[[#This Row],[DATA INICIO]]))</f>
        <v>16:59</v>
      </c>
      <c r="O852" s="161" t="s">
        <v>1325</v>
      </c>
      <c r="P852" s="161" t="s">
        <v>1326</v>
      </c>
      <c r="Q852" s="161" t="s">
        <v>1329</v>
      </c>
      <c r="R852" s="161" t="s">
        <v>1330</v>
      </c>
      <c r="S852" s="161" t="s">
        <v>1327</v>
      </c>
      <c r="T852" s="161" t="s">
        <v>1331</v>
      </c>
      <c r="U852" s="161" t="s">
        <v>1332</v>
      </c>
      <c r="V852" s="161" t="s">
        <v>1328</v>
      </c>
    </row>
    <row r="853" spans="1:22" ht="25.5" hidden="1" customHeight="1" x14ac:dyDescent="0.25">
      <c r="A853" s="6" t="s">
        <v>278</v>
      </c>
      <c r="B853" s="33" t="s">
        <v>579</v>
      </c>
      <c r="C853" s="34" t="s">
        <v>578</v>
      </c>
      <c r="D853" s="66" t="s">
        <v>1227</v>
      </c>
      <c r="E853" s="66" t="str">
        <f>CONCATENATE(Tabela13[[#This Row],[TRAMITE_SETOR]],"_Atualiz")</f>
        <v>SECADM_Atualiz</v>
      </c>
      <c r="F853" s="35" t="s">
        <v>908</v>
      </c>
      <c r="G853" s="35"/>
      <c r="H853" s="36">
        <v>42068.722222222219</v>
      </c>
      <c r="I853" s="36">
        <v>42068.803472222222</v>
      </c>
      <c r="J853" s="1" t="s">
        <v>559</v>
      </c>
      <c r="K853" s="37">
        <f t="shared" si="26"/>
        <v>8.1250000002910383E-2</v>
      </c>
      <c r="L853" s="38">
        <f t="shared" si="27"/>
        <v>8.1250000002910383E-2</v>
      </c>
      <c r="M853" s="166">
        <f>NETWORKDAYS.INTL(DATE(YEAR(H853),MONTH(I853),DAY(H853)),DATE(YEAR(I853),MONTH(I853),DAY(I853)),1,LISTAFERIADOS!$B$2:$B$194)</f>
        <v>1</v>
      </c>
      <c r="N853" s="170" t="str">
        <f>CONCATENATE(HOUR(Tabela13[[#This Row],[DATA INICIO]]),":",MINUTE(Tabela13[[#This Row],[DATA INICIO]]))</f>
        <v>17:20</v>
      </c>
      <c r="P853"/>
    </row>
    <row r="854" spans="1:22" ht="25.5" customHeight="1" x14ac:dyDescent="0.25">
      <c r="A854" s="6" t="s">
        <v>278</v>
      </c>
      <c r="B854" s="33" t="s">
        <v>579</v>
      </c>
      <c r="C854" s="34" t="s">
        <v>578</v>
      </c>
      <c r="D854" s="66" t="s">
        <v>1226</v>
      </c>
      <c r="E854" s="66" t="str">
        <f>CONCATENATE(Tabela13[[#This Row],[TRAMITE_SETOR]],"_Atualiz")</f>
        <v>CIP_Atualiz</v>
      </c>
      <c r="F854" s="35" t="s">
        <v>885</v>
      </c>
      <c r="G854" s="90" t="s">
        <v>1127</v>
      </c>
      <c r="H854" s="36">
        <v>42068.803472222222</v>
      </c>
      <c r="I854" s="36">
        <v>42069.535416666666</v>
      </c>
      <c r="J854" s="1" t="s">
        <v>560</v>
      </c>
      <c r="K854" s="37">
        <f t="shared" si="26"/>
        <v>0.73194444444379769</v>
      </c>
      <c r="L854" s="38">
        <f t="shared" si="27"/>
        <v>0.73194444444379769</v>
      </c>
      <c r="M854" s="166">
        <f>NETWORKDAYS.INTL(DATE(YEAR(H854),MONTH(I854),DAY(H854)),DATE(YEAR(I854),MONTH(I854),DAY(I854)),1,LISTAFERIADOS!$B$2:$B$194)</f>
        <v>2</v>
      </c>
      <c r="N854" s="170" t="str">
        <f>CONCATENATE(HOUR(Tabela13[[#This Row],[DATA INICIO]]),":",MINUTE(Tabela13[[#This Row],[DATA INICIO]]))</f>
        <v>19:17</v>
      </c>
      <c r="O854" t="s">
        <v>1324</v>
      </c>
      <c r="P854"/>
    </row>
    <row r="855" spans="1:22" ht="25.5" hidden="1" customHeight="1" x14ac:dyDescent="0.25">
      <c r="A855" s="6" t="s">
        <v>278</v>
      </c>
      <c r="B855" s="33" t="s">
        <v>579</v>
      </c>
      <c r="C855" s="34" t="s">
        <v>578</v>
      </c>
      <c r="D855" s="66" t="s">
        <v>1278</v>
      </c>
      <c r="E855" s="66" t="str">
        <f>CONCATENATE(Tabela13[[#This Row],[TRAMITE_SETOR]],"_Atualiz")</f>
        <v>SMCI_Atualiz</v>
      </c>
      <c r="F855" s="35" t="s">
        <v>943</v>
      </c>
      <c r="G855" s="35"/>
      <c r="H855" s="36">
        <v>42069.535416666666</v>
      </c>
      <c r="I855" s="36">
        <v>42069.54791666667</v>
      </c>
      <c r="J855" s="1" t="s">
        <v>561</v>
      </c>
      <c r="K855" s="37">
        <f t="shared" si="26"/>
        <v>1.2500000004365575E-2</v>
      </c>
      <c r="L855" s="38">
        <f t="shared" si="27"/>
        <v>1.2500000004365575E-2</v>
      </c>
      <c r="M855" s="166">
        <f>NETWORKDAYS.INTL(DATE(YEAR(H855),MONTH(I855),DAY(H855)),DATE(YEAR(I855),MONTH(I855),DAY(I855)),1,LISTAFERIADOS!$B$2:$B$194)</f>
        <v>1</v>
      </c>
      <c r="N855" s="170" t="str">
        <f>CONCATENATE(HOUR(Tabela13[[#This Row],[DATA INICIO]]),":",MINUTE(Tabela13[[#This Row],[DATA INICIO]]))</f>
        <v>12:51</v>
      </c>
      <c r="P855"/>
    </row>
    <row r="856" spans="1:22" ht="25.5" hidden="1" customHeight="1" x14ac:dyDescent="0.25">
      <c r="A856" s="6" t="s">
        <v>278</v>
      </c>
      <c r="B856" s="33" t="s">
        <v>579</v>
      </c>
      <c r="C856" s="34" t="s">
        <v>578</v>
      </c>
      <c r="D856" s="66" t="s">
        <v>1227</v>
      </c>
      <c r="E856" s="66" t="str">
        <f>CONCATENATE(Tabela13[[#This Row],[TRAMITE_SETOR]],"_Atualiz")</f>
        <v>SECADM_Atualiz</v>
      </c>
      <c r="F856" s="35" t="s">
        <v>908</v>
      </c>
      <c r="G856" s="35"/>
      <c r="H856" s="36">
        <v>42069.54791666667</v>
      </c>
      <c r="I856" s="36">
        <v>42069.587500000001</v>
      </c>
      <c r="J856" s="1" t="s">
        <v>562</v>
      </c>
      <c r="K856" s="37">
        <f t="shared" si="26"/>
        <v>3.9583333331393078E-2</v>
      </c>
      <c r="L856" s="38">
        <f t="shared" si="27"/>
        <v>3.9583333331393078E-2</v>
      </c>
      <c r="M856" s="166">
        <f>NETWORKDAYS.INTL(DATE(YEAR(H856),MONTH(I856),DAY(H856)),DATE(YEAR(I856),MONTH(I856),DAY(I856)),1,LISTAFERIADOS!$B$2:$B$194)</f>
        <v>1</v>
      </c>
      <c r="N856" s="170" t="str">
        <f>CONCATENATE(HOUR(Tabela13[[#This Row],[DATA INICIO]]),":",MINUTE(Tabela13[[#This Row],[DATA INICIO]]))</f>
        <v>13:9</v>
      </c>
      <c r="P856"/>
    </row>
    <row r="857" spans="1:22" ht="25.5" hidden="1" customHeight="1" x14ac:dyDescent="0.25">
      <c r="A857" s="6" t="s">
        <v>278</v>
      </c>
      <c r="B857" s="33" t="s">
        <v>579</v>
      </c>
      <c r="C857" s="34" t="s">
        <v>578</v>
      </c>
      <c r="D857" s="66" t="s">
        <v>1231</v>
      </c>
      <c r="E857" s="66" t="str">
        <f>CONCATENATE(Tabela13[[#This Row],[TRAMITE_SETOR]],"_Atualiz")</f>
        <v>CLC_Atualiz</v>
      </c>
      <c r="F857" s="35" t="s">
        <v>912</v>
      </c>
      <c r="G857" s="35"/>
      <c r="H857" s="36">
        <v>42069.587500000001</v>
      </c>
      <c r="I857" s="36">
        <v>42069.724999999999</v>
      </c>
      <c r="J857" s="1" t="s">
        <v>563</v>
      </c>
      <c r="K857" s="37">
        <f t="shared" si="26"/>
        <v>0.13749999999708962</v>
      </c>
      <c r="L857" s="38">
        <f t="shared" si="27"/>
        <v>0.13749999999708962</v>
      </c>
      <c r="M857" s="166">
        <f>NETWORKDAYS.INTL(DATE(YEAR(H857),MONTH(I857),DAY(H857)),DATE(YEAR(I857),MONTH(I857),DAY(I857)),1,LISTAFERIADOS!$B$2:$B$194)</f>
        <v>1</v>
      </c>
      <c r="N857" s="170" t="str">
        <f>CONCATENATE(HOUR(Tabela13[[#This Row],[DATA INICIO]]),":",MINUTE(Tabela13[[#This Row],[DATA INICIO]]))</f>
        <v>14:6</v>
      </c>
      <c r="P857"/>
    </row>
    <row r="858" spans="1:22" ht="25.5" hidden="1" customHeight="1" x14ac:dyDescent="0.25">
      <c r="A858" s="6" t="s">
        <v>278</v>
      </c>
      <c r="B858" s="33" t="s">
        <v>579</v>
      </c>
      <c r="C858" s="34" t="s">
        <v>578</v>
      </c>
      <c r="D858" s="66" t="s">
        <v>1232</v>
      </c>
      <c r="E858" s="66" t="str">
        <f>CONCATENATE(Tabela13[[#This Row],[TRAMITE_SETOR]],"_Atualiz")</f>
        <v>SC_Atualiz</v>
      </c>
      <c r="F858" s="35" t="s">
        <v>913</v>
      </c>
      <c r="G858" s="35"/>
      <c r="H858" s="36">
        <v>42069.724999999999</v>
      </c>
      <c r="I858" s="36">
        <v>42072.553472222222</v>
      </c>
      <c r="J858" s="1" t="s">
        <v>564</v>
      </c>
      <c r="K858" s="37">
        <f t="shared" si="26"/>
        <v>2.828472222223354</v>
      </c>
      <c r="L858" s="38">
        <f t="shared" si="27"/>
        <v>2.828472222223354</v>
      </c>
      <c r="M858" s="166">
        <f>NETWORKDAYS.INTL(DATE(YEAR(H858),MONTH(I858),DAY(H858)),DATE(YEAR(I858),MONTH(I858),DAY(I858)),1,LISTAFERIADOS!$B$2:$B$194)</f>
        <v>2</v>
      </c>
      <c r="N858" s="170" t="str">
        <f>CONCATENATE(HOUR(Tabela13[[#This Row],[DATA INICIO]]),":",MINUTE(Tabela13[[#This Row],[DATA INICIO]]))</f>
        <v>17:24</v>
      </c>
      <c r="P858"/>
    </row>
    <row r="859" spans="1:22" ht="25.5" hidden="1" customHeight="1" x14ac:dyDescent="0.25">
      <c r="A859" s="6" t="s">
        <v>278</v>
      </c>
      <c r="B859" s="33" t="s">
        <v>579</v>
      </c>
      <c r="C859" s="34" t="s">
        <v>578</v>
      </c>
      <c r="D859" s="66" t="s">
        <v>1231</v>
      </c>
      <c r="E859" s="66" t="str">
        <f>CONCATENATE(Tabela13[[#This Row],[TRAMITE_SETOR]],"_Atualiz")</f>
        <v>CLC_Atualiz</v>
      </c>
      <c r="F859" s="35" t="s">
        <v>912</v>
      </c>
      <c r="G859" s="35"/>
      <c r="H859" s="36">
        <v>42072.553472222222</v>
      </c>
      <c r="I859" s="36">
        <v>42072.568055555559</v>
      </c>
      <c r="J859" s="1" t="s">
        <v>457</v>
      </c>
      <c r="K859" s="37">
        <f t="shared" si="26"/>
        <v>1.4583333337213844E-2</v>
      </c>
      <c r="L859" s="38">
        <f t="shared" si="27"/>
        <v>1.4583333337213844E-2</v>
      </c>
      <c r="M859" s="166">
        <f>NETWORKDAYS.INTL(DATE(YEAR(H859),MONTH(I859),DAY(H859)),DATE(YEAR(I859),MONTH(I859),DAY(I859)),1,LISTAFERIADOS!$B$2:$B$194)</f>
        <v>1</v>
      </c>
      <c r="N859" s="170" t="str">
        <f>CONCATENATE(HOUR(Tabela13[[#This Row],[DATA INICIO]]),":",MINUTE(Tabela13[[#This Row],[DATA INICIO]]))</f>
        <v>13:17</v>
      </c>
      <c r="P859"/>
    </row>
    <row r="860" spans="1:22" ht="25.5" hidden="1" customHeight="1" x14ac:dyDescent="0.25">
      <c r="A860" s="6" t="s">
        <v>278</v>
      </c>
      <c r="B860" s="33" t="s">
        <v>579</v>
      </c>
      <c r="C860" s="34" t="s">
        <v>578</v>
      </c>
      <c r="D860" s="66" t="s">
        <v>1227</v>
      </c>
      <c r="E860" s="66" t="str">
        <f>CONCATENATE(Tabela13[[#This Row],[TRAMITE_SETOR]],"_Atualiz")</f>
        <v>SECADM_Atualiz</v>
      </c>
      <c r="F860" s="35" t="s">
        <v>908</v>
      </c>
      <c r="G860" s="35"/>
      <c r="H860" s="36">
        <v>42072.568055555559</v>
      </c>
      <c r="I860" s="36">
        <v>42072.73333333333</v>
      </c>
      <c r="J860" s="1" t="s">
        <v>565</v>
      </c>
      <c r="K860" s="37">
        <f t="shared" si="26"/>
        <v>0.1652777777708252</v>
      </c>
      <c r="L860" s="38">
        <f t="shared" si="27"/>
        <v>0.1652777777708252</v>
      </c>
      <c r="M860" s="166">
        <f>NETWORKDAYS.INTL(DATE(YEAR(H860),MONTH(I860),DAY(H860)),DATE(YEAR(I860),MONTH(I860),DAY(I860)),1,LISTAFERIADOS!$B$2:$B$194)</f>
        <v>1</v>
      </c>
      <c r="N860" s="170" t="str">
        <f>CONCATENATE(HOUR(Tabela13[[#This Row],[DATA INICIO]]),":",MINUTE(Tabela13[[#This Row],[DATA INICIO]]))</f>
        <v>13:38</v>
      </c>
      <c r="P860"/>
    </row>
    <row r="861" spans="1:22" ht="25.5" hidden="1" customHeight="1" x14ac:dyDescent="0.25">
      <c r="A861" s="6" t="s">
        <v>278</v>
      </c>
      <c r="B861" s="33" t="s">
        <v>579</v>
      </c>
      <c r="C861" s="34" t="s">
        <v>578</v>
      </c>
      <c r="D861" s="66" t="s">
        <v>1231</v>
      </c>
      <c r="E861" s="66" t="str">
        <f>CONCATENATE(Tabela13[[#This Row],[TRAMITE_SETOR]],"_Atualiz")</f>
        <v>CLC_Atualiz</v>
      </c>
      <c r="F861" s="35" t="s">
        <v>912</v>
      </c>
      <c r="G861" s="35"/>
      <c r="H861" s="36">
        <v>42072.73333333333</v>
      </c>
      <c r="I861" s="36">
        <v>42072.759722222225</v>
      </c>
      <c r="J861" s="1" t="s">
        <v>566</v>
      </c>
      <c r="K861" s="37">
        <f t="shared" si="26"/>
        <v>2.6388888894871343E-2</v>
      </c>
      <c r="L861" s="38">
        <f t="shared" si="27"/>
        <v>2.6388888894871343E-2</v>
      </c>
      <c r="M861" s="166">
        <f>NETWORKDAYS.INTL(DATE(YEAR(H861),MONTH(I861),DAY(H861)),DATE(YEAR(I861),MONTH(I861),DAY(I861)),1,LISTAFERIADOS!$B$2:$B$194)</f>
        <v>1</v>
      </c>
      <c r="N861" s="170" t="str">
        <f>CONCATENATE(HOUR(Tabela13[[#This Row],[DATA INICIO]]),":",MINUTE(Tabela13[[#This Row],[DATA INICIO]]))</f>
        <v>17:36</v>
      </c>
      <c r="P861"/>
    </row>
    <row r="862" spans="1:22" ht="25.5" hidden="1" customHeight="1" x14ac:dyDescent="0.25">
      <c r="A862" s="6" t="s">
        <v>278</v>
      </c>
      <c r="B862" s="33" t="s">
        <v>579</v>
      </c>
      <c r="C862" s="34" t="s">
        <v>578</v>
      </c>
      <c r="D862" s="66" t="s">
        <v>1232</v>
      </c>
      <c r="E862" s="66" t="str">
        <f>CONCATENATE(Tabela13[[#This Row],[TRAMITE_SETOR]],"_Atualiz")</f>
        <v>SC_Atualiz</v>
      </c>
      <c r="F862" s="35" t="s">
        <v>913</v>
      </c>
      <c r="G862" s="35"/>
      <c r="H862" s="36">
        <v>42072.759722222225</v>
      </c>
      <c r="I862" s="36">
        <v>42073.5625</v>
      </c>
      <c r="J862" s="1" t="s">
        <v>567</v>
      </c>
      <c r="K862" s="37">
        <f t="shared" si="26"/>
        <v>0.80277777777519077</v>
      </c>
      <c r="L862" s="38">
        <f t="shared" si="27"/>
        <v>0.80277777777519077</v>
      </c>
      <c r="M862" s="166">
        <f>NETWORKDAYS.INTL(DATE(YEAR(H862),MONTH(I862),DAY(H862)),DATE(YEAR(I862),MONTH(I862),DAY(I862)),1,LISTAFERIADOS!$B$2:$B$194)</f>
        <v>2</v>
      </c>
      <c r="N862" s="170" t="str">
        <f>CONCATENATE(HOUR(Tabela13[[#This Row],[DATA INICIO]]),":",MINUTE(Tabela13[[#This Row],[DATA INICIO]]))</f>
        <v>18:14</v>
      </c>
      <c r="P862"/>
    </row>
    <row r="863" spans="1:22" ht="25.5" hidden="1" customHeight="1" x14ac:dyDescent="0.25">
      <c r="A863" s="6" t="s">
        <v>278</v>
      </c>
      <c r="B863" s="33" t="s">
        <v>579</v>
      </c>
      <c r="C863" s="34" t="s">
        <v>578</v>
      </c>
      <c r="D863" s="66" t="s">
        <v>1231</v>
      </c>
      <c r="E863" s="66" t="str">
        <f>CONCATENATE(Tabela13[[#This Row],[TRAMITE_SETOR]],"_Atualiz")</f>
        <v>CLC_Atualiz</v>
      </c>
      <c r="F863" s="35" t="s">
        <v>912</v>
      </c>
      <c r="G863" s="35"/>
      <c r="H863" s="36">
        <v>42073.5625</v>
      </c>
      <c r="I863" s="36">
        <v>42073.728472222225</v>
      </c>
      <c r="J863" s="1" t="s">
        <v>568</v>
      </c>
      <c r="K863" s="37">
        <f t="shared" si="26"/>
        <v>0.16597222222480923</v>
      </c>
      <c r="L863" s="38">
        <f t="shared" si="27"/>
        <v>0.16597222222480923</v>
      </c>
      <c r="M863" s="166">
        <f>NETWORKDAYS.INTL(DATE(YEAR(H863),MONTH(I863),DAY(H863)),DATE(YEAR(I863),MONTH(I863),DAY(I863)),1,LISTAFERIADOS!$B$2:$B$194)</f>
        <v>1</v>
      </c>
      <c r="N863" s="170" t="str">
        <f>CONCATENATE(HOUR(Tabela13[[#This Row],[DATA INICIO]]),":",MINUTE(Tabela13[[#This Row],[DATA INICIO]]))</f>
        <v>13:30</v>
      </c>
      <c r="P863"/>
    </row>
    <row r="864" spans="1:22" ht="25.5" hidden="1" customHeight="1" x14ac:dyDescent="0.25">
      <c r="A864" s="6" t="s">
        <v>278</v>
      </c>
      <c r="B864" s="33" t="s">
        <v>579</v>
      </c>
      <c r="C864" s="34" t="s">
        <v>578</v>
      </c>
      <c r="D864" s="66" t="s">
        <v>1227</v>
      </c>
      <c r="E864" s="66" t="str">
        <f>CONCATENATE(Tabela13[[#This Row],[TRAMITE_SETOR]],"_Atualiz")</f>
        <v>SECADM_Atualiz</v>
      </c>
      <c r="F864" s="35" t="s">
        <v>908</v>
      </c>
      <c r="G864" s="35"/>
      <c r="H864" s="36">
        <v>42073.728472222225</v>
      </c>
      <c r="I864" s="36">
        <v>42073.773611111108</v>
      </c>
      <c r="J864" s="1" t="s">
        <v>569</v>
      </c>
      <c r="K864" s="37">
        <f t="shared" si="26"/>
        <v>4.5138888883229811E-2</v>
      </c>
      <c r="L864" s="38">
        <f t="shared" si="27"/>
        <v>4.5138888883229811E-2</v>
      </c>
      <c r="M864" s="166">
        <f>NETWORKDAYS.INTL(DATE(YEAR(H864),MONTH(I864),DAY(H864)),DATE(YEAR(I864),MONTH(I864),DAY(I864)),1,LISTAFERIADOS!$B$2:$B$194)</f>
        <v>1</v>
      </c>
      <c r="N864" s="170" t="str">
        <f>CONCATENATE(HOUR(Tabela13[[#This Row],[DATA INICIO]]),":",MINUTE(Tabela13[[#This Row],[DATA INICIO]]))</f>
        <v>17:29</v>
      </c>
      <c r="P864"/>
    </row>
    <row r="865" spans="1:16" ht="25.5" hidden="1" customHeight="1" x14ac:dyDescent="0.25">
      <c r="A865" s="6" t="s">
        <v>278</v>
      </c>
      <c r="B865" s="33" t="s">
        <v>579</v>
      </c>
      <c r="C865" s="34" t="s">
        <v>578</v>
      </c>
      <c r="D865" s="66" t="s">
        <v>1231</v>
      </c>
      <c r="E865" s="66" t="str">
        <f>CONCATENATE(Tabela13[[#This Row],[TRAMITE_SETOR]],"_Atualiz")</f>
        <v>CLC_Atualiz</v>
      </c>
      <c r="F865" s="35" t="s">
        <v>912</v>
      </c>
      <c r="G865" s="35"/>
      <c r="H865" s="36">
        <v>42073.773611111108</v>
      </c>
      <c r="I865" s="36">
        <v>42073.869444444441</v>
      </c>
      <c r="J865" s="1" t="s">
        <v>570</v>
      </c>
      <c r="K865" s="37">
        <f t="shared" si="26"/>
        <v>9.5833333332848269E-2</v>
      </c>
      <c r="L865" s="38">
        <f t="shared" si="27"/>
        <v>9.5833333332848269E-2</v>
      </c>
      <c r="M865" s="166">
        <f>NETWORKDAYS.INTL(DATE(YEAR(H865),MONTH(I865),DAY(H865)),DATE(YEAR(I865),MONTH(I865),DAY(I865)),1,LISTAFERIADOS!$B$2:$B$194)</f>
        <v>1</v>
      </c>
      <c r="N865" s="170" t="str">
        <f>CONCATENATE(HOUR(Tabela13[[#This Row],[DATA INICIO]]),":",MINUTE(Tabela13[[#This Row],[DATA INICIO]]))</f>
        <v>18:34</v>
      </c>
      <c r="P865"/>
    </row>
    <row r="866" spans="1:16" ht="25.5" hidden="1" customHeight="1" x14ac:dyDescent="0.25">
      <c r="A866" s="6" t="s">
        <v>278</v>
      </c>
      <c r="B866" s="33" t="s">
        <v>579</v>
      </c>
      <c r="C866" s="34" t="s">
        <v>578</v>
      </c>
      <c r="D866" s="66" t="s">
        <v>1252</v>
      </c>
      <c r="E866" s="66" t="str">
        <f>CONCATENATE(Tabela13[[#This Row],[TRAMITE_SETOR]],"_Atualiz")</f>
        <v>SLIC_Atualiz</v>
      </c>
      <c r="F866" s="35" t="s">
        <v>928</v>
      </c>
      <c r="G866" s="35"/>
      <c r="H866" s="36">
        <v>42073.869444444441</v>
      </c>
      <c r="I866" s="36">
        <v>42075.705555555556</v>
      </c>
      <c r="J866" s="1" t="s">
        <v>288</v>
      </c>
      <c r="K866" s="37">
        <f t="shared" si="26"/>
        <v>1.836111111115315</v>
      </c>
      <c r="L866" s="38">
        <f t="shared" si="27"/>
        <v>1.836111111115315</v>
      </c>
      <c r="M866" s="166">
        <f>NETWORKDAYS.INTL(DATE(YEAR(H866),MONTH(I866),DAY(H866)),DATE(YEAR(I866),MONTH(I866),DAY(I866)),1,LISTAFERIADOS!$B$2:$B$194)</f>
        <v>3</v>
      </c>
      <c r="N866" s="170" t="str">
        <f>CONCATENATE(HOUR(Tabela13[[#This Row],[DATA INICIO]]),":",MINUTE(Tabela13[[#This Row],[DATA INICIO]]))</f>
        <v>20:52</v>
      </c>
      <c r="P866"/>
    </row>
    <row r="867" spans="1:16" ht="25.5" hidden="1" customHeight="1" x14ac:dyDescent="0.25">
      <c r="A867" s="6" t="s">
        <v>278</v>
      </c>
      <c r="B867" s="33" t="s">
        <v>579</v>
      </c>
      <c r="C867" s="34" t="s">
        <v>578</v>
      </c>
      <c r="D867" s="66" t="s">
        <v>1231</v>
      </c>
      <c r="E867" s="66" t="str">
        <f>CONCATENATE(Tabela13[[#This Row],[TRAMITE_SETOR]],"_Atualiz")</f>
        <v>CLC_Atualiz</v>
      </c>
      <c r="F867" s="35" t="s">
        <v>912</v>
      </c>
      <c r="G867" s="35"/>
      <c r="H867" s="36">
        <v>42075.705555555556</v>
      </c>
      <c r="I867" s="36">
        <v>42075.76666666667</v>
      </c>
      <c r="J867" s="1" t="s">
        <v>349</v>
      </c>
      <c r="K867" s="37">
        <f t="shared" si="26"/>
        <v>6.1111111113859806E-2</v>
      </c>
      <c r="L867" s="38">
        <f t="shared" si="27"/>
        <v>6.1111111113859806E-2</v>
      </c>
      <c r="M867" s="166">
        <f>NETWORKDAYS.INTL(DATE(YEAR(H867),MONTH(I867),DAY(H867)),DATE(YEAR(I867),MONTH(I867),DAY(I867)),1,LISTAFERIADOS!$B$2:$B$194)</f>
        <v>1</v>
      </c>
      <c r="N867" s="170" t="str">
        <f>CONCATENATE(HOUR(Tabela13[[#This Row],[DATA INICIO]]),":",MINUTE(Tabela13[[#This Row],[DATA INICIO]]))</f>
        <v>16:56</v>
      </c>
      <c r="P867"/>
    </row>
    <row r="868" spans="1:16" ht="25.5" hidden="1" customHeight="1" x14ac:dyDescent="0.25">
      <c r="A868" s="6" t="s">
        <v>278</v>
      </c>
      <c r="B868" s="33" t="s">
        <v>579</v>
      </c>
      <c r="C868" s="34" t="s">
        <v>578</v>
      </c>
      <c r="D868" s="66" t="s">
        <v>1227</v>
      </c>
      <c r="E868" s="66" t="str">
        <f>CONCATENATE(Tabela13[[#This Row],[TRAMITE_SETOR]],"_Atualiz")</f>
        <v>SECADM_Atualiz</v>
      </c>
      <c r="F868" s="35" t="s">
        <v>908</v>
      </c>
      <c r="G868" s="35"/>
      <c r="H868" s="36">
        <v>42075.76666666667</v>
      </c>
      <c r="I868" s="36">
        <v>42076.720138888886</v>
      </c>
      <c r="J868" s="1" t="s">
        <v>571</v>
      </c>
      <c r="K868" s="37">
        <f t="shared" si="26"/>
        <v>0.95347222221607808</v>
      </c>
      <c r="L868" s="38">
        <f t="shared" si="27"/>
        <v>0.95347222221607808</v>
      </c>
      <c r="M868" s="166">
        <f>NETWORKDAYS.INTL(DATE(YEAR(H868),MONTH(I868),DAY(H868)),DATE(YEAR(I868),MONTH(I868),DAY(I868)),1,LISTAFERIADOS!$B$2:$B$194)</f>
        <v>2</v>
      </c>
      <c r="N868" s="170" t="str">
        <f>CONCATENATE(HOUR(Tabela13[[#This Row],[DATA INICIO]]),":",MINUTE(Tabela13[[#This Row],[DATA INICIO]]))</f>
        <v>18:24</v>
      </c>
      <c r="P868"/>
    </row>
    <row r="869" spans="1:16" ht="25.5" hidden="1" customHeight="1" x14ac:dyDescent="0.25">
      <c r="A869" s="6" t="s">
        <v>278</v>
      </c>
      <c r="B869" s="33" t="s">
        <v>579</v>
      </c>
      <c r="C869" s="34" t="s">
        <v>578</v>
      </c>
      <c r="D869" s="66" t="s">
        <v>1234</v>
      </c>
      <c r="E869" s="66" t="str">
        <f>CONCATENATE(Tabela13[[#This Row],[TRAMITE_SETOR]],"_Atualiz")</f>
        <v>CPL_Atualiz</v>
      </c>
      <c r="F869" s="35" t="s">
        <v>915</v>
      </c>
      <c r="G869" s="35"/>
      <c r="H869" s="36">
        <v>42076.720138888886</v>
      </c>
      <c r="I869" s="36">
        <v>42076.732638888891</v>
      </c>
      <c r="J869" s="1" t="s">
        <v>572</v>
      </c>
      <c r="K869" s="37">
        <f t="shared" si="26"/>
        <v>1.2500000004365575E-2</v>
      </c>
      <c r="L869" s="38">
        <f t="shared" si="27"/>
        <v>1.2500000004365575E-2</v>
      </c>
      <c r="M869" s="166">
        <f>NETWORKDAYS.INTL(DATE(YEAR(H869),MONTH(I869),DAY(H869)),DATE(YEAR(I869),MONTH(I869),DAY(I869)),1,LISTAFERIADOS!$B$2:$B$194)</f>
        <v>1</v>
      </c>
      <c r="N869" s="170" t="str">
        <f>CONCATENATE(HOUR(Tabela13[[#This Row],[DATA INICIO]]),":",MINUTE(Tabela13[[#This Row],[DATA INICIO]]))</f>
        <v>17:17</v>
      </c>
      <c r="P869"/>
    </row>
    <row r="870" spans="1:16" ht="25.5" hidden="1" customHeight="1" x14ac:dyDescent="0.25">
      <c r="A870" s="6" t="s">
        <v>278</v>
      </c>
      <c r="B870" s="33" t="s">
        <v>579</v>
      </c>
      <c r="C870" s="34" t="s">
        <v>578</v>
      </c>
      <c r="D870" s="66" t="s">
        <v>1235</v>
      </c>
      <c r="E870" s="66" t="str">
        <f>CONCATENATE(Tabela13[[#This Row],[TRAMITE_SETOR]],"_Atualiz")</f>
        <v>ASSDG_Atualiz</v>
      </c>
      <c r="F870" s="35" t="s">
        <v>916</v>
      </c>
      <c r="G870" s="35"/>
      <c r="H870" s="36">
        <v>42076.732638888891</v>
      </c>
      <c r="I870" s="36">
        <v>42079.57916666667</v>
      </c>
      <c r="J870" s="1" t="s">
        <v>223</v>
      </c>
      <c r="K870" s="37">
        <f t="shared" si="26"/>
        <v>2.8465277777795563</v>
      </c>
      <c r="L870" s="38">
        <f t="shared" si="27"/>
        <v>2.8465277777795563</v>
      </c>
      <c r="M870" s="166">
        <f>NETWORKDAYS.INTL(DATE(YEAR(H870),MONTH(I870),DAY(H870)),DATE(YEAR(I870),MONTH(I870),DAY(I870)),1,LISTAFERIADOS!$B$2:$B$194)</f>
        <v>2</v>
      </c>
      <c r="N870" s="170" t="str">
        <f>CONCATENATE(HOUR(Tabela13[[#This Row],[DATA INICIO]]),":",MINUTE(Tabela13[[#This Row],[DATA INICIO]]))</f>
        <v>17:35</v>
      </c>
      <c r="P870"/>
    </row>
    <row r="871" spans="1:16" ht="25.5" hidden="1" customHeight="1" x14ac:dyDescent="0.25">
      <c r="A871" s="6" t="s">
        <v>278</v>
      </c>
      <c r="B871" s="33" t="s">
        <v>579</v>
      </c>
      <c r="C871" s="34" t="s">
        <v>578</v>
      </c>
      <c r="D871" s="66" t="s">
        <v>1224</v>
      </c>
      <c r="E871" s="66" t="str">
        <f>CONCATENATE(Tabela13[[#This Row],[TRAMITE_SETOR]],"_Atualiz")</f>
        <v>DG_Atualiz</v>
      </c>
      <c r="F871" s="35" t="s">
        <v>906</v>
      </c>
      <c r="G871" s="35"/>
      <c r="H871" s="36">
        <v>42079.57916666667</v>
      </c>
      <c r="I871" s="36">
        <v>42079.588194444441</v>
      </c>
      <c r="J871" s="1" t="s">
        <v>56</v>
      </c>
      <c r="K871" s="37">
        <f t="shared" si="26"/>
        <v>9.0277777708251961E-3</v>
      </c>
      <c r="L871" s="38">
        <f t="shared" si="27"/>
        <v>9.0277777708251961E-3</v>
      </c>
      <c r="M871" s="166">
        <f>NETWORKDAYS.INTL(DATE(YEAR(H871),MONTH(I871),DAY(H871)),DATE(YEAR(I871),MONTH(I871),DAY(I871)),1,LISTAFERIADOS!$B$2:$B$194)</f>
        <v>1</v>
      </c>
      <c r="N871" s="170" t="str">
        <f>CONCATENATE(HOUR(Tabela13[[#This Row],[DATA INICIO]]),":",MINUTE(Tabela13[[#This Row],[DATA INICIO]]))</f>
        <v>13:54</v>
      </c>
      <c r="P871"/>
    </row>
    <row r="872" spans="1:16" ht="25.5" hidden="1" customHeight="1" x14ac:dyDescent="0.25">
      <c r="A872" s="6" t="s">
        <v>278</v>
      </c>
      <c r="B872" s="33" t="s">
        <v>579</v>
      </c>
      <c r="C872" s="34" t="s">
        <v>578</v>
      </c>
      <c r="D872" s="66" t="s">
        <v>1252</v>
      </c>
      <c r="E872" s="66" t="str">
        <f>CONCATENATE(Tabela13[[#This Row],[TRAMITE_SETOR]],"_Atualiz")</f>
        <v>SLIC_Atualiz</v>
      </c>
      <c r="F872" s="35" t="s">
        <v>928</v>
      </c>
      <c r="G872" s="35"/>
      <c r="H872" s="36">
        <v>42079.588194444441</v>
      </c>
      <c r="I872" s="36">
        <v>42080.75</v>
      </c>
      <c r="J872" s="1" t="s">
        <v>389</v>
      </c>
      <c r="K872" s="37">
        <f t="shared" si="26"/>
        <v>1.1618055555591127</v>
      </c>
      <c r="L872" s="38">
        <f t="shared" si="27"/>
        <v>1.1618055555591127</v>
      </c>
      <c r="M872" s="166">
        <f>NETWORKDAYS.INTL(DATE(YEAR(H872),MONTH(I872),DAY(H872)),DATE(YEAR(I872),MONTH(I872),DAY(I872)),1,LISTAFERIADOS!$B$2:$B$194)</f>
        <v>2</v>
      </c>
      <c r="N872" s="170" t="str">
        <f>CONCATENATE(HOUR(Tabela13[[#This Row],[DATA INICIO]]),":",MINUTE(Tabela13[[#This Row],[DATA INICIO]]))</f>
        <v>14:7</v>
      </c>
      <c r="P872"/>
    </row>
    <row r="873" spans="1:16" ht="25.5" hidden="1" customHeight="1" x14ac:dyDescent="0.25">
      <c r="A873" s="6" t="s">
        <v>278</v>
      </c>
      <c r="B873" s="33" t="s">
        <v>579</v>
      </c>
      <c r="C873" s="34" t="s">
        <v>578</v>
      </c>
      <c r="D873" s="66" t="s">
        <v>1234</v>
      </c>
      <c r="E873" s="66" t="str">
        <f>CONCATENATE(Tabela13[[#This Row],[TRAMITE_SETOR]],"_Atualiz")</f>
        <v>CPL_Atualiz</v>
      </c>
      <c r="F873" s="35" t="s">
        <v>915</v>
      </c>
      <c r="G873" s="35"/>
      <c r="H873" s="36">
        <v>42080.75</v>
      </c>
      <c r="I873" s="36">
        <v>42080.781944444447</v>
      </c>
      <c r="J873" s="1" t="s">
        <v>573</v>
      </c>
      <c r="K873" s="37">
        <f t="shared" si="26"/>
        <v>3.1944444446708076E-2</v>
      </c>
      <c r="L873" s="38">
        <f t="shared" si="27"/>
        <v>3.1944444446708076E-2</v>
      </c>
      <c r="M873" s="166">
        <f>NETWORKDAYS.INTL(DATE(YEAR(H873),MONTH(I873),DAY(H873)),DATE(YEAR(I873),MONTH(I873),DAY(I873)),1,LISTAFERIADOS!$B$2:$B$194)</f>
        <v>1</v>
      </c>
      <c r="N873" s="170" t="str">
        <f>CONCATENATE(HOUR(Tabela13[[#This Row],[DATA INICIO]]),":",MINUTE(Tabela13[[#This Row],[DATA INICIO]]))</f>
        <v>18:0</v>
      </c>
      <c r="P873"/>
    </row>
    <row r="874" spans="1:16" ht="25.5" hidden="1" customHeight="1" x14ac:dyDescent="0.25">
      <c r="A874" s="6" t="s">
        <v>278</v>
      </c>
      <c r="B874" s="33" t="s">
        <v>579</v>
      </c>
      <c r="C874" s="34" t="s">
        <v>578</v>
      </c>
      <c r="D874" s="66" t="s">
        <v>1252</v>
      </c>
      <c r="E874" s="66" t="str">
        <f>CONCATENATE(Tabela13[[#This Row],[TRAMITE_SETOR]],"_Atualiz")</f>
        <v>SLIC_Atualiz</v>
      </c>
      <c r="F874" s="35" t="s">
        <v>928</v>
      </c>
      <c r="G874" s="35"/>
      <c r="H874" s="36">
        <v>42080.781944444447</v>
      </c>
      <c r="I874" s="36">
        <v>42082.5625</v>
      </c>
      <c r="J874" s="1" t="s">
        <v>574</v>
      </c>
      <c r="K874" s="37">
        <f t="shared" si="26"/>
        <v>1.7805555555532919</v>
      </c>
      <c r="L874" s="38">
        <f t="shared" si="27"/>
        <v>1.7805555555532919</v>
      </c>
      <c r="M874" s="166">
        <f>NETWORKDAYS.INTL(DATE(YEAR(H874),MONTH(I874),DAY(H874)),DATE(YEAR(I874),MONTH(I874),DAY(I874)),1,LISTAFERIADOS!$B$2:$B$194)</f>
        <v>3</v>
      </c>
      <c r="N874" s="170" t="str">
        <f>CONCATENATE(HOUR(Tabela13[[#This Row],[DATA INICIO]]),":",MINUTE(Tabela13[[#This Row],[DATA INICIO]]))</f>
        <v>18:46</v>
      </c>
      <c r="P874"/>
    </row>
    <row r="875" spans="1:16" ht="25.5" hidden="1" customHeight="1" x14ac:dyDescent="0.25">
      <c r="A875" s="6" t="s">
        <v>278</v>
      </c>
      <c r="B875" s="33" t="s">
        <v>579</v>
      </c>
      <c r="C875" s="34" t="s">
        <v>578</v>
      </c>
      <c r="D875" s="66" t="s">
        <v>1234</v>
      </c>
      <c r="E875" s="66" t="str">
        <f>CONCATENATE(Tabela13[[#This Row],[TRAMITE_SETOR]],"_Atualiz")</f>
        <v>CPL_Atualiz</v>
      </c>
      <c r="F875" s="35" t="s">
        <v>915</v>
      </c>
      <c r="G875" s="35"/>
      <c r="H875" s="36">
        <v>42082.5625</v>
      </c>
      <c r="I875" s="36">
        <v>42086.618055555555</v>
      </c>
      <c r="J875" s="1" t="s">
        <v>451</v>
      </c>
      <c r="K875" s="37">
        <f t="shared" si="26"/>
        <v>4.0555555555547471</v>
      </c>
      <c r="L875" s="38">
        <f t="shared" si="27"/>
        <v>4.0555555555547471</v>
      </c>
      <c r="M875" s="166">
        <f>NETWORKDAYS.INTL(DATE(YEAR(H875),MONTH(I875),DAY(H875)),DATE(YEAR(I875),MONTH(I875),DAY(I875)),1,LISTAFERIADOS!$B$2:$B$194)</f>
        <v>3</v>
      </c>
      <c r="N875" s="170" t="str">
        <f>CONCATENATE(HOUR(Tabela13[[#This Row],[DATA INICIO]]),":",MINUTE(Tabela13[[#This Row],[DATA INICIO]]))</f>
        <v>13:30</v>
      </c>
      <c r="P875"/>
    </row>
    <row r="876" spans="1:16" ht="25.5" hidden="1" customHeight="1" x14ac:dyDescent="0.25">
      <c r="A876" s="6" t="s">
        <v>278</v>
      </c>
      <c r="B876" s="33" t="s">
        <v>579</v>
      </c>
      <c r="C876" s="34" t="s">
        <v>578</v>
      </c>
      <c r="D876" s="66" t="s">
        <v>1252</v>
      </c>
      <c r="E876" s="66" t="str">
        <f>CONCATENATE(Tabela13[[#This Row],[TRAMITE_SETOR]],"_Atualiz")</f>
        <v>SLIC_Atualiz</v>
      </c>
      <c r="F876" s="35" t="s">
        <v>928</v>
      </c>
      <c r="G876" s="35"/>
      <c r="H876" s="36">
        <v>42086.618055555555</v>
      </c>
      <c r="I876" s="36">
        <v>42086.747916666667</v>
      </c>
      <c r="J876" s="1" t="s">
        <v>202</v>
      </c>
      <c r="K876" s="37">
        <f t="shared" si="26"/>
        <v>0.12986111111240461</v>
      </c>
      <c r="L876" s="38">
        <f t="shared" si="27"/>
        <v>0.12986111111240461</v>
      </c>
      <c r="M876" s="166">
        <f>NETWORKDAYS.INTL(DATE(YEAR(H876),MONTH(I876),DAY(H876)),DATE(YEAR(I876),MONTH(I876),DAY(I876)),1,LISTAFERIADOS!$B$2:$B$194)</f>
        <v>1</v>
      </c>
      <c r="N876" s="170" t="str">
        <f>CONCATENATE(HOUR(Tabela13[[#This Row],[DATA INICIO]]),":",MINUTE(Tabela13[[#This Row],[DATA INICIO]]))</f>
        <v>14:50</v>
      </c>
      <c r="P876"/>
    </row>
    <row r="877" spans="1:16" ht="25.5" hidden="1" customHeight="1" x14ac:dyDescent="0.25">
      <c r="A877" s="6" t="s">
        <v>278</v>
      </c>
      <c r="B877" s="33" t="s">
        <v>579</v>
      </c>
      <c r="C877" s="34" t="s">
        <v>578</v>
      </c>
      <c r="D877" s="66" t="s">
        <v>1234</v>
      </c>
      <c r="E877" s="66" t="str">
        <f>CONCATENATE(Tabela13[[#This Row],[TRAMITE_SETOR]],"_Atualiz")</f>
        <v>CPL_Atualiz</v>
      </c>
      <c r="F877" s="35" t="s">
        <v>915</v>
      </c>
      <c r="G877" s="35"/>
      <c r="H877" s="36">
        <v>42086.747916666667</v>
      </c>
      <c r="I877" s="36">
        <v>42104.684027777781</v>
      </c>
      <c r="J877" s="1" t="s">
        <v>95</v>
      </c>
      <c r="K877" s="37">
        <f t="shared" si="26"/>
        <v>17.93611111111386</v>
      </c>
      <c r="L877" s="38">
        <f t="shared" si="27"/>
        <v>17.93611111111386</v>
      </c>
      <c r="M877" s="166">
        <f>NETWORKDAYS.INTL(DATE(YEAR(H877),MONTH(I877),DAY(H877)),DATE(YEAR(I877),MONTH(I877),DAY(I877)),1,LISTAFERIADOS!$B$2:$B$194)</f>
        <v>-9</v>
      </c>
      <c r="N877" s="170" t="str">
        <f>CONCATENATE(HOUR(Tabela13[[#This Row],[DATA INICIO]]),":",MINUTE(Tabela13[[#This Row],[DATA INICIO]]))</f>
        <v>17:57</v>
      </c>
      <c r="P877"/>
    </row>
    <row r="878" spans="1:16" ht="25.5" hidden="1" customHeight="1" x14ac:dyDescent="0.25">
      <c r="A878" s="6" t="s">
        <v>278</v>
      </c>
      <c r="B878" s="33" t="s">
        <v>579</v>
      </c>
      <c r="C878" s="34" t="s">
        <v>578</v>
      </c>
      <c r="D878" s="66" t="s">
        <v>1235</v>
      </c>
      <c r="E878" s="66" t="str">
        <f>CONCATENATE(Tabela13[[#This Row],[TRAMITE_SETOR]],"_Atualiz")</f>
        <v>ASSDG_Atualiz</v>
      </c>
      <c r="F878" s="35" t="s">
        <v>916</v>
      </c>
      <c r="G878" s="35"/>
      <c r="H878" s="36">
        <v>42104.684027777781</v>
      </c>
      <c r="I878" s="36">
        <v>42107.545138888891</v>
      </c>
      <c r="J878" s="1" t="s">
        <v>391</v>
      </c>
      <c r="K878" s="37">
        <f t="shared" si="26"/>
        <v>2.8611111111094942</v>
      </c>
      <c r="L878" s="38">
        <f t="shared" si="27"/>
        <v>2.8611111111094942</v>
      </c>
      <c r="M878" s="166">
        <f>NETWORKDAYS.INTL(DATE(YEAR(H878),MONTH(I878),DAY(H878)),DATE(YEAR(I878),MONTH(I878),DAY(I878)),1,LISTAFERIADOS!$B$2:$B$194)</f>
        <v>2</v>
      </c>
      <c r="N878" s="170" t="str">
        <f>CONCATENATE(HOUR(Tabela13[[#This Row],[DATA INICIO]]),":",MINUTE(Tabela13[[#This Row],[DATA INICIO]]))</f>
        <v>16:25</v>
      </c>
      <c r="P878"/>
    </row>
    <row r="879" spans="1:16" ht="25.5" hidden="1" customHeight="1" x14ac:dyDescent="0.25">
      <c r="A879" s="6" t="s">
        <v>278</v>
      </c>
      <c r="B879" s="33" t="s">
        <v>579</v>
      </c>
      <c r="C879" s="34" t="s">
        <v>578</v>
      </c>
      <c r="D879" s="66" t="s">
        <v>1224</v>
      </c>
      <c r="E879" s="66" t="str">
        <f>CONCATENATE(Tabela13[[#This Row],[TRAMITE_SETOR]],"_Atualiz")</f>
        <v>DG_Atualiz</v>
      </c>
      <c r="F879" s="35" t="s">
        <v>906</v>
      </c>
      <c r="G879" s="35"/>
      <c r="H879" s="36">
        <v>42107.545138888891</v>
      </c>
      <c r="I879" s="36">
        <v>42107.604166666664</v>
      </c>
      <c r="J879" s="1" t="s">
        <v>56</v>
      </c>
      <c r="K879" s="37">
        <f t="shared" si="26"/>
        <v>5.9027777773735579E-2</v>
      </c>
      <c r="L879" s="38">
        <f t="shared" si="27"/>
        <v>5.9027777773735579E-2</v>
      </c>
      <c r="M879" s="166">
        <f>NETWORKDAYS.INTL(DATE(YEAR(H879),MONTH(I879),DAY(H879)),DATE(YEAR(I879),MONTH(I879),DAY(I879)),1,LISTAFERIADOS!$B$2:$B$194)</f>
        <v>1</v>
      </c>
      <c r="N879" s="170" t="str">
        <f>CONCATENATE(HOUR(Tabela13[[#This Row],[DATA INICIO]]),":",MINUTE(Tabela13[[#This Row],[DATA INICIO]]))</f>
        <v>13:5</v>
      </c>
      <c r="P879"/>
    </row>
    <row r="880" spans="1:16" ht="25.5" hidden="1" customHeight="1" x14ac:dyDescent="0.25">
      <c r="A880" s="6" t="s">
        <v>278</v>
      </c>
      <c r="B880" s="33" t="s">
        <v>579</v>
      </c>
      <c r="C880" s="34" t="s">
        <v>578</v>
      </c>
      <c r="D880" s="66" t="s">
        <v>1278</v>
      </c>
      <c r="E880" s="66" t="str">
        <f>CONCATENATE(Tabela13[[#This Row],[TRAMITE_SETOR]],"_Atualiz")</f>
        <v>SMCI_Atualiz</v>
      </c>
      <c r="F880" s="35" t="s">
        <v>943</v>
      </c>
      <c r="G880" s="35"/>
      <c r="H880" s="36">
        <v>42107.604166666664</v>
      </c>
      <c r="I880" s="36">
        <v>42111.757638888892</v>
      </c>
      <c r="J880" s="1" t="s">
        <v>575</v>
      </c>
      <c r="K880" s="37">
        <f t="shared" si="26"/>
        <v>4.1534722222277196</v>
      </c>
      <c r="L880" s="38">
        <f t="shared" si="27"/>
        <v>4.1534722222277196</v>
      </c>
      <c r="M880" s="166">
        <f>NETWORKDAYS.INTL(DATE(YEAR(H880),MONTH(I880),DAY(H880)),DATE(YEAR(I880),MONTH(I880),DAY(I880)),1,LISTAFERIADOS!$B$2:$B$194)</f>
        <v>5</v>
      </c>
      <c r="N880" s="170" t="str">
        <f>CONCATENATE(HOUR(Tabela13[[#This Row],[DATA INICIO]]),":",MINUTE(Tabela13[[#This Row],[DATA INICIO]]))</f>
        <v>14:30</v>
      </c>
      <c r="P880"/>
    </row>
    <row r="881" spans="1:16" ht="25.5" hidden="1" customHeight="1" x14ac:dyDescent="0.25">
      <c r="A881" s="6" t="s">
        <v>278</v>
      </c>
      <c r="B881" s="33" t="s">
        <v>579</v>
      </c>
      <c r="C881" s="34" t="s">
        <v>578</v>
      </c>
      <c r="D881" s="66" t="s">
        <v>1224</v>
      </c>
      <c r="E881" s="66" t="str">
        <f>CONCATENATE(Tabela13[[#This Row],[TRAMITE_SETOR]],"_Atualiz")</f>
        <v>DG_Atualiz</v>
      </c>
      <c r="F881" s="35" t="s">
        <v>906</v>
      </c>
      <c r="G881" s="35"/>
      <c r="H881" s="36">
        <v>42111.757638888892</v>
      </c>
      <c r="I881" s="36">
        <v>42111.793749999997</v>
      </c>
      <c r="J881" s="1" t="s">
        <v>576</v>
      </c>
      <c r="K881" s="37">
        <f t="shared" si="26"/>
        <v>3.6111111105128657E-2</v>
      </c>
      <c r="L881" s="38">
        <f t="shared" si="27"/>
        <v>3.6111111105128657E-2</v>
      </c>
      <c r="M881" s="166">
        <f>NETWORKDAYS.INTL(DATE(YEAR(H881),MONTH(I881),DAY(H881)),DATE(YEAR(I881),MONTH(I881),DAY(I881)),1,LISTAFERIADOS!$B$2:$B$194)</f>
        <v>1</v>
      </c>
      <c r="N881" s="170" t="str">
        <f>CONCATENATE(HOUR(Tabela13[[#This Row],[DATA INICIO]]),":",MINUTE(Tabela13[[#This Row],[DATA INICIO]]))</f>
        <v>18:11</v>
      </c>
      <c r="P881"/>
    </row>
    <row r="882" spans="1:16" ht="25.5" hidden="1" customHeight="1" x14ac:dyDescent="0.25">
      <c r="A882" s="6" t="s">
        <v>278</v>
      </c>
      <c r="B882" s="33" t="s">
        <v>579</v>
      </c>
      <c r="C882" s="34" t="s">
        <v>578</v>
      </c>
      <c r="D882" s="66" t="s">
        <v>1234</v>
      </c>
      <c r="E882" s="66" t="str">
        <f>CONCATENATE(Tabela13[[#This Row],[TRAMITE_SETOR]],"_Atualiz")</f>
        <v>CPL_Atualiz</v>
      </c>
      <c r="F882" s="35" t="s">
        <v>915</v>
      </c>
      <c r="G882" s="35"/>
      <c r="H882" s="36">
        <v>42111.793749999997</v>
      </c>
      <c r="I882" s="36">
        <v>42114.654861111114</v>
      </c>
      <c r="J882" s="1" t="s">
        <v>577</v>
      </c>
      <c r="K882" s="37">
        <f t="shared" si="26"/>
        <v>2.8611111111167702</v>
      </c>
      <c r="L882" s="38">
        <f t="shared" si="27"/>
        <v>2.8611111111167702</v>
      </c>
      <c r="M882" s="166">
        <f>NETWORKDAYS.INTL(DATE(YEAR(H882),MONTH(I882),DAY(H882)),DATE(YEAR(I882),MONTH(I882),DAY(I882)),1,LISTAFERIADOS!$B$2:$B$194)</f>
        <v>2</v>
      </c>
      <c r="N882" s="170" t="str">
        <f>CONCATENATE(HOUR(Tabela13[[#This Row],[DATA INICIO]]),":",MINUTE(Tabela13[[#This Row],[DATA INICIO]]))</f>
        <v>19:3</v>
      </c>
      <c r="P882"/>
    </row>
    <row r="883" spans="1:16" ht="25.5" customHeight="1" x14ac:dyDescent="0.25">
      <c r="A883" s="6" t="s">
        <v>278</v>
      </c>
      <c r="B883" s="33" t="s">
        <v>603</v>
      </c>
      <c r="C883" s="34" t="s">
        <v>578</v>
      </c>
      <c r="D883" s="66" t="s">
        <v>1279</v>
      </c>
      <c r="E883" s="66" t="str">
        <f>CONCATENATE(Tabela13[[#This Row],[TRAMITE_SETOR]],"_Atualiz")</f>
        <v>SMIN_Atualiz</v>
      </c>
      <c r="F883" s="35" t="s">
        <v>893</v>
      </c>
      <c r="G883" s="90" t="s">
        <v>1127</v>
      </c>
      <c r="H883" s="36">
        <v>42409.655555555553</v>
      </c>
      <c r="I883" s="36">
        <v>42410.655555555553</v>
      </c>
      <c r="J883" s="1" t="s">
        <v>7</v>
      </c>
      <c r="K883" s="37">
        <f t="shared" si="26"/>
        <v>1</v>
      </c>
      <c r="L883" s="38">
        <f t="shared" si="27"/>
        <v>1</v>
      </c>
      <c r="M883" s="166">
        <f>NETWORKDAYS.INTL(DATE(YEAR(H883),MONTH(I883),DAY(H883)),DATE(YEAR(I883),MONTH(I883),DAY(I883)),1,LISTAFERIADOS!$B$2:$B$194)</f>
        <v>1</v>
      </c>
      <c r="N883" s="170" t="str">
        <f>CONCATENATE(HOUR(Tabela13[[#This Row],[DATA INICIO]]),":",MINUTE(Tabela13[[#This Row],[DATA INICIO]]))</f>
        <v>15:44</v>
      </c>
      <c r="P883"/>
    </row>
    <row r="884" spans="1:16" ht="25.5" customHeight="1" x14ac:dyDescent="0.25">
      <c r="A884" s="6" t="s">
        <v>278</v>
      </c>
      <c r="B884" s="33" t="s">
        <v>603</v>
      </c>
      <c r="C884" s="34" t="s">
        <v>578</v>
      </c>
      <c r="D884" s="66" t="s">
        <v>1248</v>
      </c>
      <c r="E884" s="66" t="str">
        <f>CONCATENATE(Tabela13[[#This Row],[TRAMITE_SETOR]],"_Atualiz")</f>
        <v>CIP_Atualiz</v>
      </c>
      <c r="F884" s="35" t="s">
        <v>885</v>
      </c>
      <c r="G884" s="90" t="s">
        <v>1127</v>
      </c>
      <c r="H884" s="36">
        <v>42410.655555555553</v>
      </c>
      <c r="I884" s="36">
        <v>42416.658333333333</v>
      </c>
      <c r="J884" s="1" t="s">
        <v>56</v>
      </c>
      <c r="K884" s="37">
        <f t="shared" si="26"/>
        <v>6.0027777777795563</v>
      </c>
      <c r="L884" s="38">
        <f t="shared" si="27"/>
        <v>6.0027777777795563</v>
      </c>
      <c r="M884" s="166">
        <f>NETWORKDAYS.INTL(DATE(YEAR(H884),MONTH(I884),DAY(H884)),DATE(YEAR(I884),MONTH(I884),DAY(I884)),1,LISTAFERIADOS!$B$2:$B$194)</f>
        <v>5</v>
      </c>
      <c r="N884" s="170" t="str">
        <f>CONCATENATE(HOUR(Tabela13[[#This Row],[DATA INICIO]]),":",MINUTE(Tabela13[[#This Row],[DATA INICIO]]))</f>
        <v>15:44</v>
      </c>
      <c r="P884"/>
    </row>
    <row r="885" spans="1:16" ht="25.5" customHeight="1" x14ac:dyDescent="0.25">
      <c r="A885" s="6" t="s">
        <v>278</v>
      </c>
      <c r="B885" s="33" t="s">
        <v>603</v>
      </c>
      <c r="C885" s="34" t="s">
        <v>578</v>
      </c>
      <c r="D885" s="66" t="s">
        <v>1279</v>
      </c>
      <c r="E885" s="66" t="str">
        <f>CONCATENATE(Tabela13[[#This Row],[TRAMITE_SETOR]],"_Atualiz")</f>
        <v>SMIN_Atualiz</v>
      </c>
      <c r="F885" s="35" t="s">
        <v>893</v>
      </c>
      <c r="G885" s="90" t="s">
        <v>1127</v>
      </c>
      <c r="H885" s="36">
        <v>42416.658333333333</v>
      </c>
      <c r="I885" s="36">
        <v>42426.694444444445</v>
      </c>
      <c r="J885" s="1" t="s">
        <v>580</v>
      </c>
      <c r="K885" s="37">
        <f t="shared" si="26"/>
        <v>10.036111111112405</v>
      </c>
      <c r="L885" s="38">
        <f t="shared" si="27"/>
        <v>10.036111111112405</v>
      </c>
      <c r="M885" s="166">
        <f>NETWORKDAYS.INTL(DATE(YEAR(H885),MONTH(I885),DAY(H885)),DATE(YEAR(I885),MONTH(I885),DAY(I885)),1,LISTAFERIADOS!$B$2:$B$194)</f>
        <v>9</v>
      </c>
      <c r="N885" s="170" t="str">
        <f>CONCATENATE(HOUR(Tabela13[[#This Row],[DATA INICIO]]),":",MINUTE(Tabela13[[#This Row],[DATA INICIO]]))</f>
        <v>15:48</v>
      </c>
      <c r="P885"/>
    </row>
    <row r="886" spans="1:16" ht="25.5" customHeight="1" x14ac:dyDescent="0.25">
      <c r="A886" s="6" t="s">
        <v>278</v>
      </c>
      <c r="B886" s="33" t="s">
        <v>603</v>
      </c>
      <c r="C886" s="34" t="s">
        <v>578</v>
      </c>
      <c r="D886" s="66" t="s">
        <v>1248</v>
      </c>
      <c r="E886" s="66" t="str">
        <f>CONCATENATE(Tabela13[[#This Row],[TRAMITE_SETOR]],"_Atualiz")</f>
        <v>CIP_Atualiz</v>
      </c>
      <c r="F886" s="35" t="s">
        <v>885</v>
      </c>
      <c r="G886" s="90" t="s">
        <v>1127</v>
      </c>
      <c r="H886" s="36">
        <v>42426.694444444445</v>
      </c>
      <c r="I886" s="36">
        <v>42451.609027777777</v>
      </c>
      <c r="J886" s="1" t="s">
        <v>581</v>
      </c>
      <c r="K886" s="37">
        <f t="shared" si="26"/>
        <v>24.914583333331393</v>
      </c>
      <c r="L886" s="38">
        <f t="shared" si="27"/>
        <v>24.914583333331393</v>
      </c>
      <c r="M886" s="166">
        <f>NETWORKDAYS.INTL(DATE(YEAR(H886),MONTH(I886),DAY(H886)),DATE(YEAR(I886),MONTH(I886),DAY(I886)),1,LISTAFERIADOS!$B$2:$B$194)</f>
        <v>-1</v>
      </c>
      <c r="N886" s="170" t="str">
        <f>CONCATENATE(HOUR(Tabela13[[#This Row],[DATA INICIO]]),":",MINUTE(Tabela13[[#This Row],[DATA INICIO]]))</f>
        <v>16:40</v>
      </c>
      <c r="P886"/>
    </row>
    <row r="887" spans="1:16" ht="25.5" hidden="1" customHeight="1" x14ac:dyDescent="0.25">
      <c r="A887" s="6" t="s">
        <v>278</v>
      </c>
      <c r="B887" s="33" t="s">
        <v>603</v>
      </c>
      <c r="C887" s="34" t="s">
        <v>578</v>
      </c>
      <c r="D887" s="66" t="s">
        <v>1227</v>
      </c>
      <c r="E887" s="66" t="str">
        <f>CONCATENATE(Tabela13[[#This Row],[TRAMITE_SETOR]],"_Atualiz")</f>
        <v>SECADM_Atualiz</v>
      </c>
      <c r="F887" s="35" t="s">
        <v>908</v>
      </c>
      <c r="G887" s="35"/>
      <c r="H887" s="36">
        <v>42451.609027777777</v>
      </c>
      <c r="I887" s="36">
        <v>42453.63958333333</v>
      </c>
      <c r="J887" s="1" t="s">
        <v>582</v>
      </c>
      <c r="K887" s="37">
        <f t="shared" si="26"/>
        <v>2.0305555555532919</v>
      </c>
      <c r="L887" s="38">
        <f t="shared" si="27"/>
        <v>2.0305555555532919</v>
      </c>
      <c r="M887" s="166">
        <f>NETWORKDAYS.INTL(DATE(YEAR(H887),MONTH(I887),DAY(H887)),DATE(YEAR(I887),MONTH(I887),DAY(I887)),1,LISTAFERIADOS!$B$2:$B$194)</f>
        <v>1</v>
      </c>
      <c r="N887" s="170" t="str">
        <f>CONCATENATE(HOUR(Tabela13[[#This Row],[DATA INICIO]]),":",MINUTE(Tabela13[[#This Row],[DATA INICIO]]))</f>
        <v>14:37</v>
      </c>
      <c r="P887"/>
    </row>
    <row r="888" spans="1:16" ht="25.5" hidden="1" customHeight="1" x14ac:dyDescent="0.25">
      <c r="A888" s="6" t="s">
        <v>278</v>
      </c>
      <c r="B888" s="33" t="s">
        <v>603</v>
      </c>
      <c r="C888" s="34" t="s">
        <v>578</v>
      </c>
      <c r="D888" s="66" t="s">
        <v>1231</v>
      </c>
      <c r="E888" s="66" t="str">
        <f>CONCATENATE(Tabela13[[#This Row],[TRAMITE_SETOR]],"_Atualiz")</f>
        <v>CLC_Atualiz</v>
      </c>
      <c r="F888" s="35" t="s">
        <v>912</v>
      </c>
      <c r="G888" s="35"/>
      <c r="H888" s="36">
        <v>42453.63958333333</v>
      </c>
      <c r="I888" s="36">
        <v>42457.77847222222</v>
      </c>
      <c r="J888" s="1" t="s">
        <v>583</v>
      </c>
      <c r="K888" s="37">
        <f t="shared" si="26"/>
        <v>4.1388888888905058</v>
      </c>
      <c r="L888" s="38">
        <f t="shared" si="27"/>
        <v>4.1388888888905058</v>
      </c>
      <c r="M888" s="166">
        <f>NETWORKDAYS.INTL(DATE(YEAR(H888),MONTH(I888),DAY(H888)),DATE(YEAR(I888),MONTH(I888),DAY(I888)),1,LISTAFERIADOS!$B$2:$B$194)</f>
        <v>1</v>
      </c>
      <c r="N888" s="170" t="str">
        <f>CONCATENATE(HOUR(Tabela13[[#This Row],[DATA INICIO]]),":",MINUTE(Tabela13[[#This Row],[DATA INICIO]]))</f>
        <v>15:21</v>
      </c>
      <c r="P888"/>
    </row>
    <row r="889" spans="1:16" ht="25.5" hidden="1" customHeight="1" x14ac:dyDescent="0.25">
      <c r="A889" s="6" t="s">
        <v>278</v>
      </c>
      <c r="B889" s="33" t="s">
        <v>603</v>
      </c>
      <c r="C889" s="34" t="s">
        <v>578</v>
      </c>
      <c r="D889" s="66" t="s">
        <v>1232</v>
      </c>
      <c r="E889" s="66" t="str">
        <f>CONCATENATE(Tabela13[[#This Row],[TRAMITE_SETOR]],"_Atualiz")</f>
        <v>SC_Atualiz</v>
      </c>
      <c r="F889" s="35" t="s">
        <v>913</v>
      </c>
      <c r="G889" s="35"/>
      <c r="H889" s="36">
        <v>42457.77847222222</v>
      </c>
      <c r="I889" s="36">
        <v>42499.793055555558</v>
      </c>
      <c r="J889" s="1" t="s">
        <v>163</v>
      </c>
      <c r="K889" s="37">
        <f t="shared" si="26"/>
        <v>42.014583333337214</v>
      </c>
      <c r="L889" s="38">
        <f t="shared" si="27"/>
        <v>42.014583333337214</v>
      </c>
      <c r="M889" s="166">
        <f>NETWORKDAYS.INTL(DATE(YEAR(H889),MONTH(I889),DAY(H889)),DATE(YEAR(I889),MONTH(I889),DAY(I889)),1,LISTAFERIADOS!$B$2:$B$194)</f>
        <v>-13</v>
      </c>
      <c r="N889" s="170" t="str">
        <f>CONCATENATE(HOUR(Tabela13[[#This Row],[DATA INICIO]]),":",MINUTE(Tabela13[[#This Row],[DATA INICIO]]))</f>
        <v>18:41</v>
      </c>
      <c r="P889"/>
    </row>
    <row r="890" spans="1:16" ht="25.5" hidden="1" customHeight="1" x14ac:dyDescent="0.25">
      <c r="A890" s="6" t="s">
        <v>278</v>
      </c>
      <c r="B890" s="33" t="s">
        <v>603</v>
      </c>
      <c r="C890" s="34" t="s">
        <v>578</v>
      </c>
      <c r="D890" s="66" t="s">
        <v>1231</v>
      </c>
      <c r="E890" s="66" t="str">
        <f>CONCATENATE(Tabela13[[#This Row],[TRAMITE_SETOR]],"_Atualiz")</f>
        <v>CLC_Atualiz</v>
      </c>
      <c r="F890" s="35" t="s">
        <v>912</v>
      </c>
      <c r="G890" s="35"/>
      <c r="H890" s="36">
        <v>42499.793055555558</v>
      </c>
      <c r="I890" s="36">
        <v>42500.785416666666</v>
      </c>
      <c r="J890" s="1" t="s">
        <v>584</v>
      </c>
      <c r="K890" s="37">
        <f t="shared" si="26"/>
        <v>0.99236111110803904</v>
      </c>
      <c r="L890" s="38">
        <f t="shared" si="27"/>
        <v>0.99236111110803904</v>
      </c>
      <c r="M890" s="166">
        <f>NETWORKDAYS.INTL(DATE(YEAR(H890),MONTH(I890),DAY(H890)),DATE(YEAR(I890),MONTH(I890),DAY(I890)),1,LISTAFERIADOS!$B$2:$B$194)</f>
        <v>2</v>
      </c>
      <c r="N890" s="170" t="str">
        <f>CONCATENATE(HOUR(Tabela13[[#This Row],[DATA INICIO]]),":",MINUTE(Tabela13[[#This Row],[DATA INICIO]]))</f>
        <v>19:2</v>
      </c>
      <c r="P890"/>
    </row>
    <row r="891" spans="1:16" ht="25.5" hidden="1" customHeight="1" x14ac:dyDescent="0.25">
      <c r="A891" s="6" t="s">
        <v>278</v>
      </c>
      <c r="B891" s="33" t="s">
        <v>603</v>
      </c>
      <c r="C891" s="34" t="s">
        <v>578</v>
      </c>
      <c r="D891" s="66" t="s">
        <v>1232</v>
      </c>
      <c r="E891" s="66" t="str">
        <f>CONCATENATE(Tabela13[[#This Row],[TRAMITE_SETOR]],"_Atualiz")</f>
        <v>SC_Atualiz</v>
      </c>
      <c r="F891" s="35" t="s">
        <v>913</v>
      </c>
      <c r="G891" s="35"/>
      <c r="H891" s="36">
        <v>42500.785416666666</v>
      </c>
      <c r="I891" s="36">
        <v>42502.772916666669</v>
      </c>
      <c r="J891" s="1" t="s">
        <v>166</v>
      </c>
      <c r="K891" s="37">
        <f t="shared" si="26"/>
        <v>1.9875000000029104</v>
      </c>
      <c r="L891" s="38">
        <f t="shared" si="27"/>
        <v>1.9875000000029104</v>
      </c>
      <c r="M891" s="166">
        <f>NETWORKDAYS.INTL(DATE(YEAR(H891),MONTH(I891),DAY(H891)),DATE(YEAR(I891),MONTH(I891),DAY(I891)),1,LISTAFERIADOS!$B$2:$B$194)</f>
        <v>3</v>
      </c>
      <c r="N891" s="170" t="str">
        <f>CONCATENATE(HOUR(Tabela13[[#This Row],[DATA INICIO]]),":",MINUTE(Tabela13[[#This Row],[DATA INICIO]]))</f>
        <v>18:51</v>
      </c>
      <c r="P891"/>
    </row>
    <row r="892" spans="1:16" ht="25.5" hidden="1" customHeight="1" x14ac:dyDescent="0.25">
      <c r="A892" s="6" t="s">
        <v>278</v>
      </c>
      <c r="B892" s="33" t="s">
        <v>603</v>
      </c>
      <c r="C892" s="34" t="s">
        <v>578</v>
      </c>
      <c r="D892" s="66" t="s">
        <v>1231</v>
      </c>
      <c r="E892" s="66" t="str">
        <f>CONCATENATE(Tabela13[[#This Row],[TRAMITE_SETOR]],"_Atualiz")</f>
        <v>CLC_Atualiz</v>
      </c>
      <c r="F892" s="35" t="s">
        <v>912</v>
      </c>
      <c r="G892" s="35"/>
      <c r="H892" s="36">
        <v>42502.772916666669</v>
      </c>
      <c r="I892" s="36">
        <v>42503.77847222222</v>
      </c>
      <c r="J892" s="1" t="s">
        <v>585</v>
      </c>
      <c r="K892" s="37">
        <f t="shared" si="26"/>
        <v>1.0055555555518367</v>
      </c>
      <c r="L892" s="38">
        <f t="shared" si="27"/>
        <v>1.0055555555518367</v>
      </c>
      <c r="M892" s="166">
        <f>NETWORKDAYS.INTL(DATE(YEAR(H892),MONTH(I892),DAY(H892)),DATE(YEAR(I892),MONTH(I892),DAY(I892)),1,LISTAFERIADOS!$B$2:$B$194)</f>
        <v>2</v>
      </c>
      <c r="N892" s="170" t="str">
        <f>CONCATENATE(HOUR(Tabela13[[#This Row],[DATA INICIO]]),":",MINUTE(Tabela13[[#This Row],[DATA INICIO]]))</f>
        <v>18:33</v>
      </c>
      <c r="P892"/>
    </row>
    <row r="893" spans="1:16" ht="25.5" hidden="1" customHeight="1" x14ac:dyDescent="0.25">
      <c r="A893" s="6" t="s">
        <v>278</v>
      </c>
      <c r="B893" s="33" t="s">
        <v>603</v>
      </c>
      <c r="C893" s="34" t="s">
        <v>578</v>
      </c>
      <c r="D893" s="66" t="s">
        <v>1227</v>
      </c>
      <c r="E893" s="66" t="str">
        <f>CONCATENATE(Tabela13[[#This Row],[TRAMITE_SETOR]],"_Atualiz")</f>
        <v>SECADM_Atualiz</v>
      </c>
      <c r="F893" s="35" t="s">
        <v>908</v>
      </c>
      <c r="G893" s="35"/>
      <c r="H893" s="36">
        <v>42503.77847222222</v>
      </c>
      <c r="I893" s="36">
        <v>42506.625694444447</v>
      </c>
      <c r="J893" s="1" t="s">
        <v>73</v>
      </c>
      <c r="K893" s="37">
        <f t="shared" si="26"/>
        <v>2.8472222222262644</v>
      </c>
      <c r="L893" s="38">
        <f t="shared" si="27"/>
        <v>2.8472222222262644</v>
      </c>
      <c r="M893" s="166">
        <f>NETWORKDAYS.INTL(DATE(YEAR(H893),MONTH(I893),DAY(H893)),DATE(YEAR(I893),MONTH(I893),DAY(I893)),1,LISTAFERIADOS!$B$2:$B$194)</f>
        <v>2</v>
      </c>
      <c r="N893" s="170" t="str">
        <f>CONCATENATE(HOUR(Tabela13[[#This Row],[DATA INICIO]]),":",MINUTE(Tabela13[[#This Row],[DATA INICIO]]))</f>
        <v>18:41</v>
      </c>
      <c r="P893"/>
    </row>
    <row r="894" spans="1:16" ht="25.5" hidden="1" customHeight="1" x14ac:dyDescent="0.25">
      <c r="A894" s="6" t="s">
        <v>278</v>
      </c>
      <c r="B894" s="33" t="s">
        <v>603</v>
      </c>
      <c r="C894" s="34" t="s">
        <v>578</v>
      </c>
      <c r="D894" s="66" t="s">
        <v>1231</v>
      </c>
      <c r="E894" s="66" t="str">
        <f>CONCATENATE(Tabela13[[#This Row],[TRAMITE_SETOR]],"_Atualiz")</f>
        <v>CLC_Atualiz</v>
      </c>
      <c r="F894" s="35" t="s">
        <v>912</v>
      </c>
      <c r="G894" s="35"/>
      <c r="H894" s="36">
        <v>42506.625694444447</v>
      </c>
      <c r="I894" s="36">
        <v>42506.734027777777</v>
      </c>
      <c r="J894" s="1" t="s">
        <v>515</v>
      </c>
      <c r="K894" s="37">
        <f t="shared" si="26"/>
        <v>0.10833333332993789</v>
      </c>
      <c r="L894" s="38">
        <f t="shared" si="27"/>
        <v>0.10833333332993789</v>
      </c>
      <c r="M894" s="166">
        <f>NETWORKDAYS.INTL(DATE(YEAR(H894),MONTH(I894),DAY(H894)),DATE(YEAR(I894),MONTH(I894),DAY(I894)),1,LISTAFERIADOS!$B$2:$B$194)</f>
        <v>1</v>
      </c>
      <c r="N894" s="170" t="str">
        <f>CONCATENATE(HOUR(Tabela13[[#This Row],[DATA INICIO]]),":",MINUTE(Tabela13[[#This Row],[DATA INICIO]]))</f>
        <v>15:1</v>
      </c>
      <c r="P894"/>
    </row>
    <row r="895" spans="1:16" ht="25.5" hidden="1" customHeight="1" x14ac:dyDescent="0.25">
      <c r="A895" s="6" t="s">
        <v>278</v>
      </c>
      <c r="B895" s="33" t="s">
        <v>603</v>
      </c>
      <c r="C895" s="34" t="s">
        <v>578</v>
      </c>
      <c r="D895" s="66" t="s">
        <v>1252</v>
      </c>
      <c r="E895" s="66" t="str">
        <f>CONCATENATE(Tabela13[[#This Row],[TRAMITE_SETOR]],"_Atualiz")</f>
        <v>SLIC_Atualiz</v>
      </c>
      <c r="F895" s="35" t="s">
        <v>928</v>
      </c>
      <c r="G895" s="35"/>
      <c r="H895" s="36">
        <v>42506.734027777777</v>
      </c>
      <c r="I895" s="36">
        <v>42515.614583333336</v>
      </c>
      <c r="J895" s="1" t="s">
        <v>586</v>
      </c>
      <c r="K895" s="37">
        <f t="shared" si="26"/>
        <v>8.8805555555591127</v>
      </c>
      <c r="L895" s="38">
        <f t="shared" si="27"/>
        <v>8.8805555555591127</v>
      </c>
      <c r="M895" s="166">
        <f>NETWORKDAYS.INTL(DATE(YEAR(H895),MONTH(I895),DAY(H895)),DATE(YEAR(I895),MONTH(I895),DAY(I895)),1,LISTAFERIADOS!$B$2:$B$194)</f>
        <v>8</v>
      </c>
      <c r="N895" s="170" t="str">
        <f>CONCATENATE(HOUR(Tabela13[[#This Row],[DATA INICIO]]),":",MINUTE(Tabela13[[#This Row],[DATA INICIO]]))</f>
        <v>17:37</v>
      </c>
      <c r="P895"/>
    </row>
    <row r="896" spans="1:16" ht="25.5" hidden="1" customHeight="1" x14ac:dyDescent="0.25">
      <c r="A896" s="6" t="s">
        <v>278</v>
      </c>
      <c r="B896" s="33" t="s">
        <v>603</v>
      </c>
      <c r="C896" s="34" t="s">
        <v>578</v>
      </c>
      <c r="D896" s="66" t="s">
        <v>1231</v>
      </c>
      <c r="E896" s="66" t="str">
        <f>CONCATENATE(Tabela13[[#This Row],[TRAMITE_SETOR]],"_Atualiz")</f>
        <v>CLC_Atualiz</v>
      </c>
      <c r="F896" s="35" t="s">
        <v>912</v>
      </c>
      <c r="G896" s="35"/>
      <c r="H896" s="36">
        <v>42515.614583333336</v>
      </c>
      <c r="I896" s="36">
        <v>42520.758333333331</v>
      </c>
      <c r="J896" s="1" t="s">
        <v>587</v>
      </c>
      <c r="K896" s="37">
        <f t="shared" si="26"/>
        <v>5.1437499999956344</v>
      </c>
      <c r="L896" s="38">
        <f t="shared" si="27"/>
        <v>5.1437499999956344</v>
      </c>
      <c r="M896" s="166">
        <f>NETWORKDAYS.INTL(DATE(YEAR(H896),MONTH(I896),DAY(H896)),DATE(YEAR(I896),MONTH(I896),DAY(I896)),1,LISTAFERIADOS!$B$2:$B$194)</f>
        <v>2</v>
      </c>
      <c r="N896" s="170" t="str">
        <f>CONCATENATE(HOUR(Tabela13[[#This Row],[DATA INICIO]]),":",MINUTE(Tabela13[[#This Row],[DATA INICIO]]))</f>
        <v>14:45</v>
      </c>
      <c r="P896"/>
    </row>
    <row r="897" spans="1:16" ht="25.5" hidden="1" customHeight="1" x14ac:dyDescent="0.25">
      <c r="A897" s="6" t="s">
        <v>278</v>
      </c>
      <c r="B897" s="33" t="s">
        <v>603</v>
      </c>
      <c r="C897" s="34" t="s">
        <v>578</v>
      </c>
      <c r="D897" s="66" t="s">
        <v>1227</v>
      </c>
      <c r="E897" s="66" t="str">
        <f>CONCATENATE(Tabela13[[#This Row],[TRAMITE_SETOR]],"_Atualiz")</f>
        <v>SECADM_Atualiz</v>
      </c>
      <c r="F897" s="35" t="s">
        <v>908</v>
      </c>
      <c r="G897" s="35"/>
      <c r="H897" s="36">
        <v>42520.758333333331</v>
      </c>
      <c r="I897" s="36">
        <v>42520.825694444444</v>
      </c>
      <c r="J897" s="1" t="s">
        <v>70</v>
      </c>
      <c r="K897" s="37">
        <f t="shared" si="26"/>
        <v>6.7361111112404615E-2</v>
      </c>
      <c r="L897" s="38">
        <f t="shared" si="27"/>
        <v>6.7361111112404615E-2</v>
      </c>
      <c r="M897" s="166">
        <f>NETWORKDAYS.INTL(DATE(YEAR(H897),MONTH(I897),DAY(H897)),DATE(YEAR(I897),MONTH(I897),DAY(I897)),1,LISTAFERIADOS!$B$2:$B$194)</f>
        <v>1</v>
      </c>
      <c r="N897" s="170" t="str">
        <f>CONCATENATE(HOUR(Tabela13[[#This Row],[DATA INICIO]]),":",MINUTE(Tabela13[[#This Row],[DATA INICIO]]))</f>
        <v>18:12</v>
      </c>
      <c r="P897"/>
    </row>
    <row r="898" spans="1:16" ht="25.5" hidden="1" customHeight="1" x14ac:dyDescent="0.25">
      <c r="A898" s="6" t="s">
        <v>278</v>
      </c>
      <c r="B898" s="33" t="s">
        <v>603</v>
      </c>
      <c r="C898" s="34" t="s">
        <v>578</v>
      </c>
      <c r="D898" s="66" t="s">
        <v>1234</v>
      </c>
      <c r="E898" s="66" t="str">
        <f>CONCATENATE(Tabela13[[#This Row],[TRAMITE_SETOR]],"_Atualiz")</f>
        <v>CPL_Atualiz</v>
      </c>
      <c r="F898" s="35" t="s">
        <v>915</v>
      </c>
      <c r="G898" s="35"/>
      <c r="H898" s="36">
        <v>42520.825694444444</v>
      </c>
      <c r="I898" s="36">
        <v>42521.780555555553</v>
      </c>
      <c r="J898" s="1" t="s">
        <v>588</v>
      </c>
      <c r="K898" s="37">
        <f t="shared" si="26"/>
        <v>0.95486111110949423</v>
      </c>
      <c r="L898" s="38">
        <f t="shared" si="27"/>
        <v>0.95486111110949423</v>
      </c>
      <c r="M898" s="166">
        <f>NETWORKDAYS.INTL(DATE(YEAR(H898),MONTH(I898),DAY(H898)),DATE(YEAR(I898),MONTH(I898),DAY(I898)),1,LISTAFERIADOS!$B$2:$B$194)</f>
        <v>2</v>
      </c>
      <c r="N898" s="170" t="str">
        <f>CONCATENATE(HOUR(Tabela13[[#This Row],[DATA INICIO]]),":",MINUTE(Tabela13[[#This Row],[DATA INICIO]]))</f>
        <v>19:49</v>
      </c>
      <c r="P898"/>
    </row>
    <row r="899" spans="1:16" ht="25.5" hidden="1" customHeight="1" x14ac:dyDescent="0.25">
      <c r="A899" s="6" t="s">
        <v>278</v>
      </c>
      <c r="B899" s="33" t="s">
        <v>603</v>
      </c>
      <c r="C899" s="34" t="s">
        <v>578</v>
      </c>
      <c r="D899" s="66" t="s">
        <v>1235</v>
      </c>
      <c r="E899" s="66" t="str">
        <f>CONCATENATE(Tabela13[[#This Row],[TRAMITE_SETOR]],"_Atualiz")</f>
        <v>ASSDG_Atualiz</v>
      </c>
      <c r="F899" s="35" t="s">
        <v>916</v>
      </c>
      <c r="G899" s="35"/>
      <c r="H899" s="36">
        <v>42521.780555555553</v>
      </c>
      <c r="I899" s="36">
        <v>42534.740277777775</v>
      </c>
      <c r="J899" s="1" t="s">
        <v>213</v>
      </c>
      <c r="K899" s="37">
        <f t="shared" ref="K899:K962" si="28">IF(OR(H899="-",I899="-"),0,I899-H899)</f>
        <v>12.959722222221899</v>
      </c>
      <c r="L899" s="38">
        <f t="shared" ref="L899:L962" si="29">K899</f>
        <v>12.959722222221899</v>
      </c>
      <c r="M899" s="166">
        <f>NETWORKDAYS.INTL(DATE(YEAR(H899),MONTH(I899),DAY(H899)),DATE(YEAR(I899),MONTH(I899),DAY(I899)),1,LISTAFERIADOS!$B$2:$B$194)</f>
        <v>-15</v>
      </c>
      <c r="N899" s="170" t="str">
        <f>CONCATENATE(HOUR(Tabela13[[#This Row],[DATA INICIO]]),":",MINUTE(Tabela13[[#This Row],[DATA INICIO]]))</f>
        <v>18:44</v>
      </c>
      <c r="P899"/>
    </row>
    <row r="900" spans="1:16" ht="25.5" hidden="1" customHeight="1" x14ac:dyDescent="0.25">
      <c r="A900" s="6" t="s">
        <v>278</v>
      </c>
      <c r="B900" s="33" t="s">
        <v>603</v>
      </c>
      <c r="C900" s="34" t="s">
        <v>578</v>
      </c>
      <c r="D900" s="66" t="s">
        <v>1252</v>
      </c>
      <c r="E900" s="66" t="str">
        <f>CONCATENATE(Tabela13[[#This Row],[TRAMITE_SETOR]],"_Atualiz")</f>
        <v>SLIC_Atualiz</v>
      </c>
      <c r="F900" s="35" t="s">
        <v>928</v>
      </c>
      <c r="G900" s="35"/>
      <c r="H900" s="36">
        <v>42534.740277777775</v>
      </c>
      <c r="I900" s="36">
        <v>42534.765277777777</v>
      </c>
      <c r="J900" s="1" t="s">
        <v>231</v>
      </c>
      <c r="K900" s="37">
        <f t="shared" si="28"/>
        <v>2.5000000001455192E-2</v>
      </c>
      <c r="L900" s="38">
        <f t="shared" si="29"/>
        <v>2.5000000001455192E-2</v>
      </c>
      <c r="M900" s="166">
        <f>NETWORKDAYS.INTL(DATE(YEAR(H900),MONTH(I900),DAY(H900)),DATE(YEAR(I900),MONTH(I900),DAY(I900)),1,LISTAFERIADOS!$B$2:$B$194)</f>
        <v>1</v>
      </c>
      <c r="N900" s="170" t="str">
        <f>CONCATENATE(HOUR(Tabela13[[#This Row],[DATA INICIO]]),":",MINUTE(Tabela13[[#This Row],[DATA INICIO]]))</f>
        <v>17:46</v>
      </c>
      <c r="P900"/>
    </row>
    <row r="901" spans="1:16" ht="25.5" customHeight="1" x14ac:dyDescent="0.25">
      <c r="A901" s="6" t="s">
        <v>278</v>
      </c>
      <c r="B901" s="33" t="s">
        <v>603</v>
      </c>
      <c r="C901" s="34" t="s">
        <v>578</v>
      </c>
      <c r="D901" s="66" t="s">
        <v>1279</v>
      </c>
      <c r="E901" s="66" t="str">
        <f>CONCATENATE(Tabela13[[#This Row],[TRAMITE_SETOR]],"_Atualiz")</f>
        <v>SMIN_Atualiz</v>
      </c>
      <c r="F901" s="35" t="s">
        <v>893</v>
      </c>
      <c r="G901" s="90" t="s">
        <v>1127</v>
      </c>
      <c r="H901" s="36">
        <v>42534.765277777777</v>
      </c>
      <c r="I901" s="36">
        <v>42559.755555555559</v>
      </c>
      <c r="J901" s="1" t="s">
        <v>26</v>
      </c>
      <c r="K901" s="37">
        <f t="shared" si="28"/>
        <v>24.990277777782467</v>
      </c>
      <c r="L901" s="38">
        <f t="shared" si="29"/>
        <v>24.990277777782467</v>
      </c>
      <c r="M901" s="166">
        <f>NETWORKDAYS.INTL(DATE(YEAR(H901),MONTH(I901),DAY(H901)),DATE(YEAR(I901),MONTH(I901),DAY(I901)),1,LISTAFERIADOS!$B$2:$B$194)</f>
        <v>-4</v>
      </c>
      <c r="N901" s="170" t="str">
        <f>CONCATENATE(HOUR(Tabela13[[#This Row],[DATA INICIO]]),":",MINUTE(Tabela13[[#This Row],[DATA INICIO]]))</f>
        <v>18:22</v>
      </c>
      <c r="P901"/>
    </row>
    <row r="902" spans="1:16" ht="25.5" hidden="1" customHeight="1" x14ac:dyDescent="0.25">
      <c r="A902" s="6" t="s">
        <v>278</v>
      </c>
      <c r="B902" s="33" t="s">
        <v>603</v>
      </c>
      <c r="C902" s="34" t="s">
        <v>578</v>
      </c>
      <c r="D902" s="66" t="s">
        <v>1252</v>
      </c>
      <c r="E902" s="66" t="str">
        <f>CONCATENATE(Tabela13[[#This Row],[TRAMITE_SETOR]],"_Atualiz")</f>
        <v>SLIC_Atualiz</v>
      </c>
      <c r="F902" s="35" t="s">
        <v>928</v>
      </c>
      <c r="G902" s="35"/>
      <c r="H902" s="36">
        <v>42559.755555555559</v>
      </c>
      <c r="I902" s="36">
        <v>42562.582638888889</v>
      </c>
      <c r="J902" s="1" t="s">
        <v>589</v>
      </c>
      <c r="K902" s="37">
        <f t="shared" si="28"/>
        <v>2.8270833333299379</v>
      </c>
      <c r="L902" s="38">
        <f t="shared" si="29"/>
        <v>2.8270833333299379</v>
      </c>
      <c r="M902" s="166">
        <f>NETWORKDAYS.INTL(DATE(YEAR(H902),MONTH(I902),DAY(H902)),DATE(YEAR(I902),MONTH(I902),DAY(I902)),1,LISTAFERIADOS!$B$2:$B$194)</f>
        <v>2</v>
      </c>
      <c r="N902" s="170" t="str">
        <f>CONCATENATE(HOUR(Tabela13[[#This Row],[DATA INICIO]]),":",MINUTE(Tabela13[[#This Row],[DATA INICIO]]))</f>
        <v>18:8</v>
      </c>
      <c r="P902"/>
    </row>
    <row r="903" spans="1:16" ht="25.5" hidden="1" customHeight="1" x14ac:dyDescent="0.25">
      <c r="A903" s="6" t="s">
        <v>278</v>
      </c>
      <c r="B903" s="33" t="s">
        <v>603</v>
      </c>
      <c r="C903" s="34" t="s">
        <v>578</v>
      </c>
      <c r="D903" s="66" t="s">
        <v>1232</v>
      </c>
      <c r="E903" s="66" t="str">
        <f>CONCATENATE(Tabela13[[#This Row],[TRAMITE_SETOR]],"_Atualiz")</f>
        <v>SC_Atualiz</v>
      </c>
      <c r="F903" s="35" t="s">
        <v>913</v>
      </c>
      <c r="G903" s="35"/>
      <c r="H903" s="36">
        <v>42562.582638888889</v>
      </c>
      <c r="I903" s="36">
        <v>42569.663194444445</v>
      </c>
      <c r="J903" s="1" t="s">
        <v>590</v>
      </c>
      <c r="K903" s="37">
        <f t="shared" si="28"/>
        <v>7.0805555555562023</v>
      </c>
      <c r="L903" s="38">
        <f t="shared" si="29"/>
        <v>7.0805555555562023</v>
      </c>
      <c r="M903" s="166">
        <f>NETWORKDAYS.INTL(DATE(YEAR(H903),MONTH(I903),DAY(H903)),DATE(YEAR(I903),MONTH(I903),DAY(I903)),1,LISTAFERIADOS!$B$2:$B$194)</f>
        <v>6</v>
      </c>
      <c r="N903" s="170" t="str">
        <f>CONCATENATE(HOUR(Tabela13[[#This Row],[DATA INICIO]]),":",MINUTE(Tabela13[[#This Row],[DATA INICIO]]))</f>
        <v>13:59</v>
      </c>
      <c r="P903"/>
    </row>
    <row r="904" spans="1:16" ht="25.5" hidden="1" customHeight="1" x14ac:dyDescent="0.25">
      <c r="A904" s="6" t="s">
        <v>278</v>
      </c>
      <c r="B904" s="33" t="s">
        <v>603</v>
      </c>
      <c r="C904" s="34" t="s">
        <v>578</v>
      </c>
      <c r="D904" s="66" t="s">
        <v>1231</v>
      </c>
      <c r="E904" s="66" t="str">
        <f>CONCATENATE(Tabela13[[#This Row],[TRAMITE_SETOR]],"_Atualiz")</f>
        <v>CLC_Atualiz</v>
      </c>
      <c r="F904" s="35" t="s">
        <v>912</v>
      </c>
      <c r="G904" s="35"/>
      <c r="H904" s="36">
        <v>42569.663194444445</v>
      </c>
      <c r="I904" s="36">
        <v>42570.671527777777</v>
      </c>
      <c r="J904" s="1" t="s">
        <v>591</v>
      </c>
      <c r="K904" s="37">
        <f t="shared" si="28"/>
        <v>1.0083333333313931</v>
      </c>
      <c r="L904" s="38">
        <f t="shared" si="29"/>
        <v>1.0083333333313931</v>
      </c>
      <c r="M904" s="166">
        <f>NETWORKDAYS.INTL(DATE(YEAR(H904),MONTH(I904),DAY(H904)),DATE(YEAR(I904),MONTH(I904),DAY(I904)),1,LISTAFERIADOS!$B$2:$B$194)</f>
        <v>2</v>
      </c>
      <c r="N904" s="170" t="str">
        <f>CONCATENATE(HOUR(Tabela13[[#This Row],[DATA INICIO]]),":",MINUTE(Tabela13[[#This Row],[DATA INICIO]]))</f>
        <v>15:55</v>
      </c>
      <c r="P904"/>
    </row>
    <row r="905" spans="1:16" ht="25.5" hidden="1" customHeight="1" x14ac:dyDescent="0.25">
      <c r="A905" s="6" t="s">
        <v>278</v>
      </c>
      <c r="B905" s="33" t="s">
        <v>603</v>
      </c>
      <c r="C905" s="34" t="s">
        <v>578</v>
      </c>
      <c r="D905" s="66" t="s">
        <v>1227</v>
      </c>
      <c r="E905" s="66" t="str">
        <f>CONCATENATE(Tabela13[[#This Row],[TRAMITE_SETOR]],"_Atualiz")</f>
        <v>SECADM_Atualiz</v>
      </c>
      <c r="F905" s="35" t="s">
        <v>908</v>
      </c>
      <c r="G905" s="35"/>
      <c r="H905" s="36">
        <v>42570.671527777777</v>
      </c>
      <c r="I905" s="36">
        <v>42570.831250000003</v>
      </c>
      <c r="J905" s="1" t="s">
        <v>592</v>
      </c>
      <c r="K905" s="37">
        <f t="shared" si="28"/>
        <v>0.15972222222626442</v>
      </c>
      <c r="L905" s="38">
        <f t="shared" si="29"/>
        <v>0.15972222222626442</v>
      </c>
      <c r="M905" s="166">
        <f>NETWORKDAYS.INTL(DATE(YEAR(H905),MONTH(I905),DAY(H905)),DATE(YEAR(I905),MONTH(I905),DAY(I905)),1,LISTAFERIADOS!$B$2:$B$194)</f>
        <v>1</v>
      </c>
      <c r="N905" s="170" t="str">
        <f>CONCATENATE(HOUR(Tabela13[[#This Row],[DATA INICIO]]),":",MINUTE(Tabela13[[#This Row],[DATA INICIO]]))</f>
        <v>16:7</v>
      </c>
      <c r="P905"/>
    </row>
    <row r="906" spans="1:16" ht="25.5" hidden="1" customHeight="1" x14ac:dyDescent="0.25">
      <c r="A906" s="6" t="s">
        <v>278</v>
      </c>
      <c r="B906" s="33" t="s">
        <v>603</v>
      </c>
      <c r="C906" s="34" t="s">
        <v>578</v>
      </c>
      <c r="D906" s="66" t="s">
        <v>1231</v>
      </c>
      <c r="E906" s="66" t="str">
        <f>CONCATENATE(Tabela13[[#This Row],[TRAMITE_SETOR]],"_Atualiz")</f>
        <v>CLC_Atualiz</v>
      </c>
      <c r="F906" s="35" t="s">
        <v>912</v>
      </c>
      <c r="G906" s="35"/>
      <c r="H906" s="36">
        <v>42570.831250000003</v>
      </c>
      <c r="I906" s="36">
        <v>42571.640972222223</v>
      </c>
      <c r="J906" s="1" t="s">
        <v>593</v>
      </c>
      <c r="K906" s="37">
        <f t="shared" si="28"/>
        <v>0.80972222222044365</v>
      </c>
      <c r="L906" s="38">
        <f t="shared" si="29"/>
        <v>0.80972222222044365</v>
      </c>
      <c r="M906" s="166">
        <f>NETWORKDAYS.INTL(DATE(YEAR(H906),MONTH(I906),DAY(H906)),DATE(YEAR(I906),MONTH(I906),DAY(I906)),1,LISTAFERIADOS!$B$2:$B$194)</f>
        <v>2</v>
      </c>
      <c r="N906" s="170" t="str">
        <f>CONCATENATE(HOUR(Tabela13[[#This Row],[DATA INICIO]]),":",MINUTE(Tabela13[[#This Row],[DATA INICIO]]))</f>
        <v>19:57</v>
      </c>
      <c r="P906"/>
    </row>
    <row r="907" spans="1:16" ht="25.5" hidden="1" customHeight="1" x14ac:dyDescent="0.25">
      <c r="A907" s="6" t="s">
        <v>278</v>
      </c>
      <c r="B907" s="33" t="s">
        <v>603</v>
      </c>
      <c r="C907" s="34" t="s">
        <v>578</v>
      </c>
      <c r="D907" s="66" t="s">
        <v>1252</v>
      </c>
      <c r="E907" s="66" t="str">
        <f>CONCATENATE(Tabela13[[#This Row],[TRAMITE_SETOR]],"_Atualiz")</f>
        <v>SLIC_Atualiz</v>
      </c>
      <c r="F907" s="35" t="s">
        <v>928</v>
      </c>
      <c r="G907" s="35"/>
      <c r="H907" s="36">
        <v>42571.640972222223</v>
      </c>
      <c r="I907" s="36">
        <v>42576.717361111114</v>
      </c>
      <c r="J907" s="1" t="s">
        <v>594</v>
      </c>
      <c r="K907" s="37">
        <f t="shared" si="28"/>
        <v>5.0763888888905058</v>
      </c>
      <c r="L907" s="38">
        <f t="shared" si="29"/>
        <v>5.0763888888905058</v>
      </c>
      <c r="M907" s="166">
        <f>NETWORKDAYS.INTL(DATE(YEAR(H907),MONTH(I907),DAY(H907)),DATE(YEAR(I907),MONTH(I907),DAY(I907)),1,LISTAFERIADOS!$B$2:$B$194)</f>
        <v>4</v>
      </c>
      <c r="N907" s="170" t="str">
        <f>CONCATENATE(HOUR(Tabela13[[#This Row],[DATA INICIO]]),":",MINUTE(Tabela13[[#This Row],[DATA INICIO]]))</f>
        <v>15:23</v>
      </c>
      <c r="P907"/>
    </row>
    <row r="908" spans="1:16" ht="25.5" hidden="1" customHeight="1" x14ac:dyDescent="0.25">
      <c r="A908" s="6" t="s">
        <v>278</v>
      </c>
      <c r="B908" s="33" t="s">
        <v>603</v>
      </c>
      <c r="C908" s="34" t="s">
        <v>578</v>
      </c>
      <c r="D908" s="66" t="s">
        <v>1231</v>
      </c>
      <c r="E908" s="66" t="str">
        <f>CONCATENATE(Tabela13[[#This Row],[TRAMITE_SETOR]],"_Atualiz")</f>
        <v>CLC_Atualiz</v>
      </c>
      <c r="F908" s="35" t="s">
        <v>912</v>
      </c>
      <c r="G908" s="35"/>
      <c r="H908" s="36">
        <v>42576.717361111114</v>
      </c>
      <c r="I908" s="36">
        <v>42578.822916666664</v>
      </c>
      <c r="J908" s="1" t="s">
        <v>70</v>
      </c>
      <c r="K908" s="37">
        <f t="shared" si="28"/>
        <v>2.1055555555503815</v>
      </c>
      <c r="L908" s="38">
        <f t="shared" si="29"/>
        <v>2.1055555555503815</v>
      </c>
      <c r="M908" s="166">
        <f>NETWORKDAYS.INTL(DATE(YEAR(H908),MONTH(I908),DAY(H908)),DATE(YEAR(I908),MONTH(I908),DAY(I908)),1,LISTAFERIADOS!$B$2:$B$194)</f>
        <v>3</v>
      </c>
      <c r="N908" s="170" t="str">
        <f>CONCATENATE(HOUR(Tabela13[[#This Row],[DATA INICIO]]),":",MINUTE(Tabela13[[#This Row],[DATA INICIO]]))</f>
        <v>17:13</v>
      </c>
      <c r="P908"/>
    </row>
    <row r="909" spans="1:16" ht="25.5" hidden="1" customHeight="1" x14ac:dyDescent="0.25">
      <c r="A909" s="6" t="s">
        <v>278</v>
      </c>
      <c r="B909" s="33" t="s">
        <v>603</v>
      </c>
      <c r="C909" s="34" t="s">
        <v>578</v>
      </c>
      <c r="D909" s="66" t="s">
        <v>1244</v>
      </c>
      <c r="E909" s="66" t="str">
        <f>CONCATENATE(Tabela13[[#This Row],[TRAMITE_SETOR]],"_Atualiz")</f>
        <v>SECGA_Atualiz</v>
      </c>
      <c r="F909" s="35" t="s">
        <v>854</v>
      </c>
      <c r="G909" s="35"/>
      <c r="H909" s="36">
        <v>42578.822916666664</v>
      </c>
      <c r="I909" s="36">
        <v>42580.622916666667</v>
      </c>
      <c r="J909" s="1" t="s">
        <v>595</v>
      </c>
      <c r="K909" s="37">
        <f t="shared" si="28"/>
        <v>1.8000000000029104</v>
      </c>
      <c r="L909" s="38">
        <f t="shared" si="29"/>
        <v>1.8000000000029104</v>
      </c>
      <c r="M909" s="166">
        <f>NETWORKDAYS.INTL(DATE(YEAR(H909),MONTH(I909),DAY(H909)),DATE(YEAR(I909),MONTH(I909),DAY(I909)),1,LISTAFERIADOS!$B$2:$B$194)</f>
        <v>3</v>
      </c>
      <c r="N909" s="170" t="str">
        <f>CONCATENATE(HOUR(Tabela13[[#This Row],[DATA INICIO]]),":",MINUTE(Tabela13[[#This Row],[DATA INICIO]]))</f>
        <v>19:45</v>
      </c>
      <c r="P909"/>
    </row>
    <row r="910" spans="1:16" ht="25.5" hidden="1" customHeight="1" x14ac:dyDescent="0.25">
      <c r="A910" s="6" t="s">
        <v>278</v>
      </c>
      <c r="B910" s="33" t="s">
        <v>603</v>
      </c>
      <c r="C910" s="34" t="s">
        <v>578</v>
      </c>
      <c r="D910" s="66" t="s">
        <v>1234</v>
      </c>
      <c r="E910" s="66" t="str">
        <f>CONCATENATE(Tabela13[[#This Row],[TRAMITE_SETOR]],"_Atualiz")</f>
        <v>CPL_Atualiz</v>
      </c>
      <c r="F910" s="35" t="s">
        <v>915</v>
      </c>
      <c r="G910" s="35"/>
      <c r="H910" s="36">
        <v>42580.622916666667</v>
      </c>
      <c r="I910" s="36">
        <v>42580.645833333336</v>
      </c>
      <c r="J910" s="1" t="s">
        <v>596</v>
      </c>
      <c r="K910" s="37">
        <f t="shared" si="28"/>
        <v>2.2916666668606922E-2</v>
      </c>
      <c r="L910" s="38">
        <f t="shared" si="29"/>
        <v>2.2916666668606922E-2</v>
      </c>
      <c r="M910" s="166">
        <f>NETWORKDAYS.INTL(DATE(YEAR(H910),MONTH(I910),DAY(H910)),DATE(YEAR(I910),MONTH(I910),DAY(I910)),1,LISTAFERIADOS!$B$2:$B$194)</f>
        <v>1</v>
      </c>
      <c r="N910" s="170" t="str">
        <f>CONCATENATE(HOUR(Tabela13[[#This Row],[DATA INICIO]]),":",MINUTE(Tabela13[[#This Row],[DATA INICIO]]))</f>
        <v>14:57</v>
      </c>
      <c r="P910"/>
    </row>
    <row r="911" spans="1:16" ht="25.5" hidden="1" customHeight="1" x14ac:dyDescent="0.25">
      <c r="A911" s="6" t="s">
        <v>278</v>
      </c>
      <c r="B911" s="33" t="s">
        <v>603</v>
      </c>
      <c r="C911" s="34" t="s">
        <v>578</v>
      </c>
      <c r="D911" s="66" t="s">
        <v>1235</v>
      </c>
      <c r="E911" s="66" t="str">
        <f>CONCATENATE(Tabela13[[#This Row],[TRAMITE_SETOR]],"_Atualiz")</f>
        <v>ASSDG_Atualiz</v>
      </c>
      <c r="F911" s="35" t="s">
        <v>916</v>
      </c>
      <c r="G911" s="35"/>
      <c r="H911" s="36">
        <v>42580.645833333336</v>
      </c>
      <c r="I911" s="36">
        <v>42583.712500000001</v>
      </c>
      <c r="J911" s="1" t="s">
        <v>213</v>
      </c>
      <c r="K911" s="37">
        <f t="shared" si="28"/>
        <v>3.0666666666656965</v>
      </c>
      <c r="L911" s="38">
        <f t="shared" si="29"/>
        <v>3.0666666666656965</v>
      </c>
      <c r="M911" s="166">
        <f>NETWORKDAYS.INTL(DATE(YEAR(H911),MONTH(I911),DAY(H911)),DATE(YEAR(I911),MONTH(I911),DAY(I911)),1,LISTAFERIADOS!$B$2:$B$194)</f>
        <v>-21</v>
      </c>
      <c r="N911" s="170" t="str">
        <f>CONCATENATE(HOUR(Tabela13[[#This Row],[DATA INICIO]]),":",MINUTE(Tabela13[[#This Row],[DATA INICIO]]))</f>
        <v>15:30</v>
      </c>
      <c r="P911"/>
    </row>
    <row r="912" spans="1:16" ht="25.5" hidden="1" customHeight="1" x14ac:dyDescent="0.25">
      <c r="A912" s="6" t="s">
        <v>278</v>
      </c>
      <c r="B912" s="33" t="s">
        <v>603</v>
      </c>
      <c r="C912" s="34" t="s">
        <v>578</v>
      </c>
      <c r="D912" s="66" t="s">
        <v>1224</v>
      </c>
      <c r="E912" s="66" t="str">
        <f>CONCATENATE(Tabela13[[#This Row],[TRAMITE_SETOR]],"_Atualiz")</f>
        <v>DG_Atualiz</v>
      </c>
      <c r="F912" s="35" t="s">
        <v>906</v>
      </c>
      <c r="G912" s="35"/>
      <c r="H912" s="36">
        <v>42583.712500000001</v>
      </c>
      <c r="I912" s="36">
        <v>42584.699305555558</v>
      </c>
      <c r="J912" s="1" t="s">
        <v>56</v>
      </c>
      <c r="K912" s="37">
        <f t="shared" si="28"/>
        <v>0.98680555555620231</v>
      </c>
      <c r="L912" s="38">
        <f t="shared" si="29"/>
        <v>0.98680555555620231</v>
      </c>
      <c r="M912" s="166">
        <f>NETWORKDAYS.INTL(DATE(YEAR(H912),MONTH(I912),DAY(H912)),DATE(YEAR(I912),MONTH(I912),DAY(I912)),1,LISTAFERIADOS!$B$2:$B$194)</f>
        <v>2</v>
      </c>
      <c r="N912" s="170" t="str">
        <f>CONCATENATE(HOUR(Tabela13[[#This Row],[DATA INICIO]]),":",MINUTE(Tabela13[[#This Row],[DATA INICIO]]))</f>
        <v>17:6</v>
      </c>
      <c r="P912"/>
    </row>
    <row r="913" spans="1:16" ht="25.5" hidden="1" customHeight="1" x14ac:dyDescent="0.25">
      <c r="A913" s="6" t="s">
        <v>278</v>
      </c>
      <c r="B913" s="33" t="s">
        <v>603</v>
      </c>
      <c r="C913" s="34" t="s">
        <v>578</v>
      </c>
      <c r="D913" s="66" t="s">
        <v>1252</v>
      </c>
      <c r="E913" s="66" t="str">
        <f>CONCATENATE(Tabela13[[#This Row],[TRAMITE_SETOR]],"_Atualiz")</f>
        <v>SLIC_Atualiz</v>
      </c>
      <c r="F913" s="35" t="s">
        <v>928</v>
      </c>
      <c r="G913" s="35"/>
      <c r="H913" s="36">
        <v>42584.699305555558</v>
      </c>
      <c r="I913" s="36">
        <v>42585.685416666667</v>
      </c>
      <c r="J913" s="1" t="s">
        <v>597</v>
      </c>
      <c r="K913" s="37">
        <f t="shared" si="28"/>
        <v>0.98611111110949423</v>
      </c>
      <c r="L913" s="38">
        <f t="shared" si="29"/>
        <v>0.98611111110949423</v>
      </c>
      <c r="M913" s="166">
        <f>NETWORKDAYS.INTL(DATE(YEAR(H913),MONTH(I913),DAY(H913)),DATE(YEAR(I913),MONTH(I913),DAY(I913)),1,LISTAFERIADOS!$B$2:$B$194)</f>
        <v>2</v>
      </c>
      <c r="N913" s="170" t="str">
        <f>CONCATENATE(HOUR(Tabela13[[#This Row],[DATA INICIO]]),":",MINUTE(Tabela13[[#This Row],[DATA INICIO]]))</f>
        <v>16:47</v>
      </c>
      <c r="P913"/>
    </row>
    <row r="914" spans="1:16" ht="25.5" hidden="1" customHeight="1" x14ac:dyDescent="0.25">
      <c r="A914" s="6" t="s">
        <v>278</v>
      </c>
      <c r="B914" s="33" t="s">
        <v>603</v>
      </c>
      <c r="C914" s="34" t="s">
        <v>578</v>
      </c>
      <c r="D914" s="66" t="s">
        <v>1234</v>
      </c>
      <c r="E914" s="66" t="str">
        <f>CONCATENATE(Tabela13[[#This Row],[TRAMITE_SETOR]],"_Atualiz")</f>
        <v>CPL_Atualiz</v>
      </c>
      <c r="F914" s="35" t="s">
        <v>915</v>
      </c>
      <c r="G914" s="35"/>
      <c r="H914" s="36">
        <v>42585.685416666667</v>
      </c>
      <c r="I914" s="36">
        <v>42585.709722222222</v>
      </c>
      <c r="J914" s="1" t="s">
        <v>598</v>
      </c>
      <c r="K914" s="37">
        <f t="shared" si="28"/>
        <v>2.4305555554747116E-2</v>
      </c>
      <c r="L914" s="38">
        <f t="shared" si="29"/>
        <v>2.4305555554747116E-2</v>
      </c>
      <c r="M914" s="166">
        <f>NETWORKDAYS.INTL(DATE(YEAR(H914),MONTH(I914),DAY(H914)),DATE(YEAR(I914),MONTH(I914),DAY(I914)),1,LISTAFERIADOS!$B$2:$B$194)</f>
        <v>1</v>
      </c>
      <c r="N914" s="170" t="str">
        <f>CONCATENATE(HOUR(Tabela13[[#This Row],[DATA INICIO]]),":",MINUTE(Tabela13[[#This Row],[DATA INICIO]]))</f>
        <v>16:27</v>
      </c>
      <c r="P914"/>
    </row>
    <row r="915" spans="1:16" ht="25.5" hidden="1" customHeight="1" x14ac:dyDescent="0.25">
      <c r="A915" s="6" t="s">
        <v>278</v>
      </c>
      <c r="B915" s="33" t="s">
        <v>603</v>
      </c>
      <c r="C915" s="34" t="s">
        <v>578</v>
      </c>
      <c r="D915" s="66" t="s">
        <v>1252</v>
      </c>
      <c r="E915" s="66" t="str">
        <f>CONCATENATE(Tabela13[[#This Row],[TRAMITE_SETOR]],"_Atualiz")</f>
        <v>SLIC_Atualiz</v>
      </c>
      <c r="F915" s="35" t="s">
        <v>928</v>
      </c>
      <c r="G915" s="35"/>
      <c r="H915" s="36">
        <v>42585.709722222222</v>
      </c>
      <c r="I915" s="36">
        <v>42590.642361111109</v>
      </c>
      <c r="J915" s="1" t="s">
        <v>180</v>
      </c>
      <c r="K915" s="37">
        <f t="shared" si="28"/>
        <v>4.9326388888875954</v>
      </c>
      <c r="L915" s="38">
        <f t="shared" si="29"/>
        <v>4.9326388888875954</v>
      </c>
      <c r="M915" s="166">
        <f>NETWORKDAYS.INTL(DATE(YEAR(H915),MONTH(I915),DAY(H915)),DATE(YEAR(I915),MONTH(I915),DAY(I915)),1,LISTAFERIADOS!$B$2:$B$194)</f>
        <v>4</v>
      </c>
      <c r="N915" s="170" t="str">
        <f>CONCATENATE(HOUR(Tabela13[[#This Row],[DATA INICIO]]),":",MINUTE(Tabela13[[#This Row],[DATA INICIO]]))</f>
        <v>17:2</v>
      </c>
      <c r="P915"/>
    </row>
    <row r="916" spans="1:16" ht="25.5" hidden="1" customHeight="1" x14ac:dyDescent="0.25">
      <c r="A916" s="6" t="s">
        <v>278</v>
      </c>
      <c r="B916" s="33" t="s">
        <v>603</v>
      </c>
      <c r="C916" s="34" t="s">
        <v>578</v>
      </c>
      <c r="D916" s="66" t="s">
        <v>1234</v>
      </c>
      <c r="E916" s="66" t="str">
        <f>CONCATENATE(Tabela13[[#This Row],[TRAMITE_SETOR]],"_Atualiz")</f>
        <v>CPL_Atualiz</v>
      </c>
      <c r="F916" s="35" t="s">
        <v>915</v>
      </c>
      <c r="G916" s="35"/>
      <c r="H916" s="36">
        <v>42590.642361111109</v>
      </c>
      <c r="I916" s="36">
        <v>42618.584722222222</v>
      </c>
      <c r="J916" s="1" t="s">
        <v>181</v>
      </c>
      <c r="K916" s="37">
        <f t="shared" si="28"/>
        <v>27.942361111112405</v>
      </c>
      <c r="L916" s="38">
        <f t="shared" si="29"/>
        <v>27.942361111112405</v>
      </c>
      <c r="M916" s="166">
        <f>NETWORKDAYS.INTL(DATE(YEAR(H916),MONTH(I916),DAY(H916)),DATE(YEAR(I916),MONTH(I916),DAY(I916)),1,LISTAFERIADOS!$B$2:$B$194)</f>
        <v>-2</v>
      </c>
      <c r="N916" s="170" t="str">
        <f>CONCATENATE(HOUR(Tabela13[[#This Row],[DATA INICIO]]),":",MINUTE(Tabela13[[#This Row],[DATA INICIO]]))</f>
        <v>15:25</v>
      </c>
      <c r="P916"/>
    </row>
    <row r="917" spans="1:16" ht="25.5" hidden="1" customHeight="1" x14ac:dyDescent="0.25">
      <c r="A917" s="6" t="s">
        <v>278</v>
      </c>
      <c r="B917" s="33" t="s">
        <v>603</v>
      </c>
      <c r="C917" s="34" t="s">
        <v>578</v>
      </c>
      <c r="D917" s="66" t="s">
        <v>1235</v>
      </c>
      <c r="E917" s="66" t="str">
        <f>CONCATENATE(Tabela13[[#This Row],[TRAMITE_SETOR]],"_Atualiz")</f>
        <v>ASSDG_Atualiz</v>
      </c>
      <c r="F917" s="35" t="s">
        <v>916</v>
      </c>
      <c r="G917" s="35"/>
      <c r="H917" s="36">
        <v>42618.584722222222</v>
      </c>
      <c r="I917" s="36">
        <v>42622.590277777781</v>
      </c>
      <c r="J917" s="1" t="s">
        <v>17</v>
      </c>
      <c r="K917" s="37">
        <f t="shared" si="28"/>
        <v>4.0055555555591127</v>
      </c>
      <c r="L917" s="38">
        <f t="shared" si="29"/>
        <v>4.0055555555591127</v>
      </c>
      <c r="M917" s="166">
        <f>NETWORKDAYS.INTL(DATE(YEAR(H917),MONTH(I917),DAY(H917)),DATE(YEAR(I917),MONTH(I917),DAY(I917)),1,LISTAFERIADOS!$B$2:$B$194)</f>
        <v>3</v>
      </c>
      <c r="N917" s="170" t="str">
        <f>CONCATENATE(HOUR(Tabela13[[#This Row],[DATA INICIO]]),":",MINUTE(Tabela13[[#This Row],[DATA INICIO]]))</f>
        <v>14:2</v>
      </c>
      <c r="P917"/>
    </row>
    <row r="918" spans="1:16" ht="25.5" hidden="1" customHeight="1" x14ac:dyDescent="0.25">
      <c r="A918" s="6" t="s">
        <v>278</v>
      </c>
      <c r="B918" s="33" t="s">
        <v>603</v>
      </c>
      <c r="C918" s="34" t="s">
        <v>578</v>
      </c>
      <c r="D918" s="66" t="s">
        <v>1224</v>
      </c>
      <c r="E918" s="66" t="str">
        <f>CONCATENATE(Tabela13[[#This Row],[TRAMITE_SETOR]],"_Atualiz")</f>
        <v>DG_Atualiz</v>
      </c>
      <c r="F918" s="35" t="s">
        <v>906</v>
      </c>
      <c r="G918" s="35"/>
      <c r="H918" s="36">
        <v>42622.590277777781</v>
      </c>
      <c r="I918" s="36">
        <v>42622.747916666667</v>
      </c>
      <c r="J918" s="1" t="s">
        <v>56</v>
      </c>
      <c r="K918" s="37">
        <f t="shared" si="28"/>
        <v>0.15763888888614019</v>
      </c>
      <c r="L918" s="38">
        <f t="shared" si="29"/>
        <v>0.15763888888614019</v>
      </c>
      <c r="M918" s="166">
        <f>NETWORKDAYS.INTL(DATE(YEAR(H918),MONTH(I918),DAY(H918)),DATE(YEAR(I918),MONTH(I918),DAY(I918)),1,LISTAFERIADOS!$B$2:$B$194)</f>
        <v>1</v>
      </c>
      <c r="N918" s="170" t="str">
        <f>CONCATENATE(HOUR(Tabela13[[#This Row],[DATA INICIO]]),":",MINUTE(Tabela13[[#This Row],[DATA INICIO]]))</f>
        <v>14:10</v>
      </c>
      <c r="P918"/>
    </row>
    <row r="919" spans="1:16" ht="25.5" hidden="1" customHeight="1" x14ac:dyDescent="0.25">
      <c r="A919" s="6" t="s">
        <v>278</v>
      </c>
      <c r="B919" s="33" t="s">
        <v>603</v>
      </c>
      <c r="C919" s="34" t="s">
        <v>578</v>
      </c>
      <c r="D919" s="66" t="s">
        <v>1234</v>
      </c>
      <c r="E919" s="66" t="str">
        <f>CONCATENATE(Tabela13[[#This Row],[TRAMITE_SETOR]],"_Atualiz")</f>
        <v>CPL_Atualiz</v>
      </c>
      <c r="F919" s="35" t="s">
        <v>915</v>
      </c>
      <c r="G919" s="35"/>
      <c r="H919" s="36">
        <v>42622.747916666667</v>
      </c>
      <c r="I919" s="36">
        <v>42628.790277777778</v>
      </c>
      <c r="J919" s="1" t="s">
        <v>225</v>
      </c>
      <c r="K919" s="37">
        <f t="shared" si="28"/>
        <v>6.0423611111109494</v>
      </c>
      <c r="L919" s="38">
        <f t="shared" si="29"/>
        <v>6.0423611111109494</v>
      </c>
      <c r="M919" s="166">
        <f>NETWORKDAYS.INTL(DATE(YEAR(H919),MONTH(I919),DAY(H919)),DATE(YEAR(I919),MONTH(I919),DAY(I919)),1,LISTAFERIADOS!$B$2:$B$194)</f>
        <v>5</v>
      </c>
      <c r="N919" s="170" t="str">
        <f>CONCATENATE(HOUR(Tabela13[[#This Row],[DATA INICIO]]),":",MINUTE(Tabela13[[#This Row],[DATA INICIO]]))</f>
        <v>17:57</v>
      </c>
      <c r="P919"/>
    </row>
    <row r="920" spans="1:16" ht="25.5" hidden="1" customHeight="1" x14ac:dyDescent="0.25">
      <c r="A920" s="6" t="s">
        <v>278</v>
      </c>
      <c r="B920" s="33" t="s">
        <v>603</v>
      </c>
      <c r="C920" s="34" t="s">
        <v>578</v>
      </c>
      <c r="D920" s="66" t="s">
        <v>1235</v>
      </c>
      <c r="E920" s="66" t="str">
        <f>CONCATENATE(Tabela13[[#This Row],[TRAMITE_SETOR]],"_Atualiz")</f>
        <v>ASSDG_Atualiz</v>
      </c>
      <c r="F920" s="35" t="s">
        <v>916</v>
      </c>
      <c r="G920" s="35"/>
      <c r="H920" s="36">
        <v>42628.790277777778</v>
      </c>
      <c r="I920" s="36">
        <v>42632.612500000003</v>
      </c>
      <c r="J920" s="1" t="s">
        <v>599</v>
      </c>
      <c r="K920" s="37">
        <f t="shared" si="28"/>
        <v>3.8222222222248092</v>
      </c>
      <c r="L920" s="38">
        <f t="shared" si="29"/>
        <v>3.8222222222248092</v>
      </c>
      <c r="M920" s="166">
        <f>NETWORKDAYS.INTL(DATE(YEAR(H920),MONTH(I920),DAY(H920)),DATE(YEAR(I920),MONTH(I920),DAY(I920)),1,LISTAFERIADOS!$B$2:$B$194)</f>
        <v>3</v>
      </c>
      <c r="N920" s="170" t="str">
        <f>CONCATENATE(HOUR(Tabela13[[#This Row],[DATA INICIO]]),":",MINUTE(Tabela13[[#This Row],[DATA INICIO]]))</f>
        <v>18:58</v>
      </c>
      <c r="P920"/>
    </row>
    <row r="921" spans="1:16" ht="25.5" hidden="1" customHeight="1" x14ac:dyDescent="0.25">
      <c r="A921" s="6" t="s">
        <v>278</v>
      </c>
      <c r="B921" s="33" t="s">
        <v>603</v>
      </c>
      <c r="C921" s="34" t="s">
        <v>578</v>
      </c>
      <c r="D921" s="66" t="s">
        <v>1224</v>
      </c>
      <c r="E921" s="66" t="str">
        <f>CONCATENATE(Tabela13[[#This Row],[TRAMITE_SETOR]],"_Atualiz")</f>
        <v>DG_Atualiz</v>
      </c>
      <c r="F921" s="35" t="s">
        <v>906</v>
      </c>
      <c r="G921" s="35"/>
      <c r="H921" s="36">
        <v>42632.612500000003</v>
      </c>
      <c r="I921" s="36">
        <v>42632.658333333333</v>
      </c>
      <c r="J921" s="1" t="s">
        <v>56</v>
      </c>
      <c r="K921" s="37">
        <f t="shared" si="28"/>
        <v>4.5833333329937886E-2</v>
      </c>
      <c r="L921" s="38">
        <f t="shared" si="29"/>
        <v>4.5833333329937886E-2</v>
      </c>
      <c r="M921" s="166">
        <f>NETWORKDAYS.INTL(DATE(YEAR(H921),MONTH(I921),DAY(H921)),DATE(YEAR(I921),MONTH(I921),DAY(I921)),1,LISTAFERIADOS!$B$2:$B$194)</f>
        <v>1</v>
      </c>
      <c r="N921" s="170" t="str">
        <f>CONCATENATE(HOUR(Tabela13[[#This Row],[DATA INICIO]]),":",MINUTE(Tabela13[[#This Row],[DATA INICIO]]))</f>
        <v>14:42</v>
      </c>
      <c r="P921"/>
    </row>
    <row r="922" spans="1:16" ht="25.5" customHeight="1" x14ac:dyDescent="0.25">
      <c r="A922" s="6" t="s">
        <v>278</v>
      </c>
      <c r="B922" s="33" t="s">
        <v>603</v>
      </c>
      <c r="C922" s="34" t="s">
        <v>578</v>
      </c>
      <c r="D922" s="66" t="s">
        <v>1276</v>
      </c>
      <c r="E922" s="66" t="str">
        <f>CONCATENATE(Tabela13[[#This Row],[TRAMITE_SETOR]],"_Atualiz")</f>
        <v>SMIN_Atualiz</v>
      </c>
      <c r="F922" s="35" t="s">
        <v>893</v>
      </c>
      <c r="G922" s="90" t="s">
        <v>1127</v>
      </c>
      <c r="H922" s="36">
        <v>42632.658333333333</v>
      </c>
      <c r="I922" s="36">
        <v>42635.538194444445</v>
      </c>
      <c r="J922" s="1" t="s">
        <v>600</v>
      </c>
      <c r="K922" s="37">
        <f t="shared" si="28"/>
        <v>2.8798611111124046</v>
      </c>
      <c r="L922" s="38">
        <f t="shared" si="29"/>
        <v>2.8798611111124046</v>
      </c>
      <c r="M922" s="166">
        <f>NETWORKDAYS.INTL(DATE(YEAR(H922),MONTH(I922),DAY(H922)),DATE(YEAR(I922),MONTH(I922),DAY(I922)),1,LISTAFERIADOS!$B$2:$B$194)</f>
        <v>4</v>
      </c>
      <c r="N922" s="170" t="str">
        <f>CONCATENATE(HOUR(Tabela13[[#This Row],[DATA INICIO]]),":",MINUTE(Tabela13[[#This Row],[DATA INICIO]]))</f>
        <v>15:48</v>
      </c>
      <c r="P922"/>
    </row>
    <row r="923" spans="1:16" ht="25.5" hidden="1" customHeight="1" x14ac:dyDescent="0.25">
      <c r="A923" s="6" t="s">
        <v>278</v>
      </c>
      <c r="B923" s="33" t="s">
        <v>603</v>
      </c>
      <c r="C923" s="34" t="s">
        <v>578</v>
      </c>
      <c r="D923" s="66" t="s">
        <v>1224</v>
      </c>
      <c r="E923" s="66" t="str">
        <f>CONCATENATE(Tabela13[[#This Row],[TRAMITE_SETOR]],"_Atualiz")</f>
        <v>DG_Atualiz</v>
      </c>
      <c r="F923" s="35" t="s">
        <v>906</v>
      </c>
      <c r="G923" s="35"/>
      <c r="H923" s="36">
        <v>42635.538194444445</v>
      </c>
      <c r="I923" s="36">
        <v>42640.660416666666</v>
      </c>
      <c r="J923" s="1" t="s">
        <v>601</v>
      </c>
      <c r="K923" s="37">
        <f t="shared" si="28"/>
        <v>5.1222222222204437</v>
      </c>
      <c r="L923" s="38">
        <f t="shared" si="29"/>
        <v>5.1222222222204437</v>
      </c>
      <c r="M923" s="166">
        <f>NETWORKDAYS.INTL(DATE(YEAR(H923),MONTH(I923),DAY(H923)),DATE(YEAR(I923),MONTH(I923),DAY(I923)),1,LISTAFERIADOS!$B$2:$B$194)</f>
        <v>4</v>
      </c>
      <c r="N923" s="170" t="str">
        <f>CONCATENATE(HOUR(Tabela13[[#This Row],[DATA INICIO]]),":",MINUTE(Tabela13[[#This Row],[DATA INICIO]]))</f>
        <v>12:55</v>
      </c>
      <c r="P923"/>
    </row>
    <row r="924" spans="1:16" ht="25.5" hidden="1" customHeight="1" x14ac:dyDescent="0.25">
      <c r="A924" s="6" t="s">
        <v>278</v>
      </c>
      <c r="B924" s="33" t="s">
        <v>603</v>
      </c>
      <c r="C924" s="34" t="s">
        <v>578</v>
      </c>
      <c r="D924" s="66" t="s">
        <v>1234</v>
      </c>
      <c r="E924" s="66" t="str">
        <f>CONCATENATE(Tabela13[[#This Row],[TRAMITE_SETOR]],"_Atualiz")</f>
        <v>CPL_Atualiz</v>
      </c>
      <c r="F924" s="35" t="s">
        <v>915</v>
      </c>
      <c r="G924" s="35"/>
      <c r="H924" s="36">
        <v>42640.660416666666</v>
      </c>
      <c r="I924" s="36">
        <v>42641.525000000001</v>
      </c>
      <c r="J924" s="1" t="s">
        <v>602</v>
      </c>
      <c r="K924" s="37">
        <f t="shared" si="28"/>
        <v>0.86458333333575865</v>
      </c>
      <c r="L924" s="38">
        <f t="shared" si="29"/>
        <v>0.86458333333575865</v>
      </c>
      <c r="M924" s="166">
        <f>NETWORKDAYS.INTL(DATE(YEAR(H924),MONTH(I924),DAY(H924)),DATE(YEAR(I924),MONTH(I924),DAY(I924)),1,LISTAFERIADOS!$B$2:$B$194)</f>
        <v>2</v>
      </c>
      <c r="N924" s="170" t="str">
        <f>CONCATENATE(HOUR(Tabela13[[#This Row],[DATA INICIO]]),":",MINUTE(Tabela13[[#This Row],[DATA INICIO]]))</f>
        <v>15:51</v>
      </c>
      <c r="P924"/>
    </row>
    <row r="925" spans="1:16" ht="25.5" customHeight="1" x14ac:dyDescent="0.25">
      <c r="A925" s="6" t="s">
        <v>278</v>
      </c>
      <c r="B925" s="33" t="s">
        <v>630</v>
      </c>
      <c r="C925" s="1" t="s">
        <v>270</v>
      </c>
      <c r="D925" s="67" t="s">
        <v>1267</v>
      </c>
      <c r="E925" s="66" t="str">
        <f>CONCATENATE(Tabela13[[#This Row],[TRAMITE_SETOR]],"_Atualiz")</f>
        <v>SMIC_Atualiz</v>
      </c>
      <c r="F925" s="35" t="s">
        <v>892</v>
      </c>
      <c r="G925" s="90" t="s">
        <v>1127</v>
      </c>
      <c r="H925" s="36">
        <v>41207.720138888886</v>
      </c>
      <c r="I925" s="36">
        <v>41208.720138888886</v>
      </c>
      <c r="J925" s="1" t="s">
        <v>7</v>
      </c>
      <c r="K925" s="37">
        <f t="shared" si="28"/>
        <v>1</v>
      </c>
      <c r="L925" s="38">
        <f t="shared" si="29"/>
        <v>1</v>
      </c>
      <c r="M925" s="166">
        <f>NETWORKDAYS.INTL(DATE(YEAR(H925),MONTH(I925),DAY(H925)),DATE(YEAR(I925),MONTH(I925),DAY(I925)),1,LISTAFERIADOS!$B$2:$B$194)</f>
        <v>2</v>
      </c>
      <c r="N925" s="170" t="str">
        <f>CONCATENATE(HOUR(Tabela13[[#This Row],[DATA INICIO]]),":",MINUTE(Tabela13[[#This Row],[DATA INICIO]]))</f>
        <v>17:17</v>
      </c>
      <c r="P925"/>
    </row>
    <row r="926" spans="1:16" ht="25.5" customHeight="1" x14ac:dyDescent="0.25">
      <c r="A926" s="6" t="s">
        <v>278</v>
      </c>
      <c r="B926" s="33" t="s">
        <v>630</v>
      </c>
      <c r="C926" s="1" t="s">
        <v>270</v>
      </c>
      <c r="D926" s="67" t="s">
        <v>1226</v>
      </c>
      <c r="E926" s="66" t="str">
        <f>CONCATENATE(Tabela13[[#This Row],[TRAMITE_SETOR]],"_Atualiz")</f>
        <v>CIP_Atualiz</v>
      </c>
      <c r="F926" s="35" t="s">
        <v>885</v>
      </c>
      <c r="G926" s="90" t="s">
        <v>1127</v>
      </c>
      <c r="H926" s="36">
        <v>41208.720138888886</v>
      </c>
      <c r="I926" s="36">
        <v>41210.49722222222</v>
      </c>
      <c r="J926" s="1" t="s">
        <v>12</v>
      </c>
      <c r="K926" s="37">
        <f t="shared" si="28"/>
        <v>1.7770833333343035</v>
      </c>
      <c r="L926" s="38">
        <f t="shared" si="29"/>
        <v>1.7770833333343035</v>
      </c>
      <c r="M926" s="166">
        <f>NETWORKDAYS.INTL(DATE(YEAR(H926),MONTH(I926),DAY(H926)),DATE(YEAR(I926),MONTH(I926),DAY(I926)),1,LISTAFERIADOS!$B$2:$B$194)</f>
        <v>1</v>
      </c>
      <c r="N926" s="170" t="str">
        <f>CONCATENATE(HOUR(Tabela13[[#This Row],[DATA INICIO]]),":",MINUTE(Tabela13[[#This Row],[DATA INICIO]]))</f>
        <v>17:17</v>
      </c>
      <c r="P926"/>
    </row>
    <row r="927" spans="1:16" ht="25.5" hidden="1" customHeight="1" x14ac:dyDescent="0.25">
      <c r="A927" s="6" t="s">
        <v>278</v>
      </c>
      <c r="B927" s="33" t="s">
        <v>630</v>
      </c>
      <c r="C927" s="1" t="s">
        <v>270</v>
      </c>
      <c r="D927" s="67" t="s">
        <v>1227</v>
      </c>
      <c r="E927" s="66" t="str">
        <f>CONCATENATE(Tabela13[[#This Row],[TRAMITE_SETOR]],"_Atualiz")</f>
        <v>SECADM_Atualiz</v>
      </c>
      <c r="F927" s="35" t="s">
        <v>908</v>
      </c>
      <c r="G927" s="35"/>
      <c r="H927" s="36">
        <v>41210.49722222222</v>
      </c>
      <c r="I927" s="36">
        <v>41211.63958333333</v>
      </c>
      <c r="J927" s="1" t="s">
        <v>604</v>
      </c>
      <c r="K927" s="37">
        <f t="shared" si="28"/>
        <v>1.1423611111094942</v>
      </c>
      <c r="L927" s="38">
        <f t="shared" si="29"/>
        <v>1.1423611111094942</v>
      </c>
      <c r="M927" s="166">
        <f>NETWORKDAYS.INTL(DATE(YEAR(H927),MONTH(I927),DAY(H927)),DATE(YEAR(I927),MONTH(I927),DAY(I927)),1,LISTAFERIADOS!$B$2:$B$194)</f>
        <v>1</v>
      </c>
      <c r="N927" s="170" t="str">
        <f>CONCATENATE(HOUR(Tabela13[[#This Row],[DATA INICIO]]),":",MINUTE(Tabela13[[#This Row],[DATA INICIO]]))</f>
        <v>11:56</v>
      </c>
      <c r="P927"/>
    </row>
    <row r="928" spans="1:16" ht="25.5" hidden="1" customHeight="1" x14ac:dyDescent="0.25">
      <c r="A928" s="6" t="s">
        <v>278</v>
      </c>
      <c r="B928" s="33" t="s">
        <v>630</v>
      </c>
      <c r="C928" s="1" t="s">
        <v>270</v>
      </c>
      <c r="D928" s="67" t="s">
        <v>1263</v>
      </c>
      <c r="E928" s="66" t="str">
        <f>CONCATENATE(Tabela13[[#This Row],[TRAMITE_SETOR]],"_Atualiz")</f>
        <v>CEPCST_Atualiz</v>
      </c>
      <c r="F928" s="35" t="s">
        <v>933</v>
      </c>
      <c r="G928" s="35"/>
      <c r="H928" s="36">
        <v>41211.63958333333</v>
      </c>
      <c r="I928" s="36">
        <v>41220.74722222222</v>
      </c>
      <c r="J928" s="1" t="s">
        <v>605</v>
      </c>
      <c r="K928" s="37">
        <f t="shared" si="28"/>
        <v>9.1076388888905058</v>
      </c>
      <c r="L928" s="38">
        <f t="shared" si="29"/>
        <v>9.1076388888905058</v>
      </c>
      <c r="M928" s="166">
        <f>NETWORKDAYS.INTL(DATE(YEAR(H928),MONTH(I928),DAY(H928)),DATE(YEAR(I928),MONTH(I928),DAY(I928)),1,LISTAFERIADOS!$B$2:$B$194)</f>
        <v>-16</v>
      </c>
      <c r="N928" s="170" t="str">
        <f>CONCATENATE(HOUR(Tabela13[[#This Row],[DATA INICIO]]),":",MINUTE(Tabela13[[#This Row],[DATA INICIO]]))</f>
        <v>15:21</v>
      </c>
      <c r="P928"/>
    </row>
    <row r="929" spans="1:16" ht="25.5" hidden="1" customHeight="1" x14ac:dyDescent="0.25">
      <c r="A929" s="6" t="s">
        <v>278</v>
      </c>
      <c r="B929" s="33" t="s">
        <v>630</v>
      </c>
      <c r="C929" s="1" t="s">
        <v>270</v>
      </c>
      <c r="D929" s="67" t="s">
        <v>1227</v>
      </c>
      <c r="E929" s="66" t="str">
        <f>CONCATENATE(Tabela13[[#This Row],[TRAMITE_SETOR]],"_Atualiz")</f>
        <v>SECADM_Atualiz</v>
      </c>
      <c r="F929" s="35" t="s">
        <v>908</v>
      </c>
      <c r="G929" s="35"/>
      <c r="H929" s="36">
        <v>41220.74722222222</v>
      </c>
      <c r="I929" s="36">
        <v>41221.831250000003</v>
      </c>
      <c r="J929" s="1" t="s">
        <v>606</v>
      </c>
      <c r="K929" s="37">
        <f t="shared" si="28"/>
        <v>1.0840277777824667</v>
      </c>
      <c r="L929" s="38">
        <f t="shared" si="29"/>
        <v>1.0840277777824667</v>
      </c>
      <c r="M929" s="166">
        <f>NETWORKDAYS.INTL(DATE(YEAR(H929),MONTH(I929),DAY(H929)),DATE(YEAR(I929),MONTH(I929),DAY(I929)),1,LISTAFERIADOS!$B$2:$B$194)</f>
        <v>2</v>
      </c>
      <c r="N929" s="170" t="str">
        <f>CONCATENATE(HOUR(Tabela13[[#This Row],[DATA INICIO]]),":",MINUTE(Tabela13[[#This Row],[DATA INICIO]]))</f>
        <v>17:56</v>
      </c>
      <c r="P929"/>
    </row>
    <row r="930" spans="1:16" ht="25.5" hidden="1" customHeight="1" x14ac:dyDescent="0.25">
      <c r="A930" s="6" t="s">
        <v>278</v>
      </c>
      <c r="B930" s="33" t="s">
        <v>630</v>
      </c>
      <c r="C930" s="1" t="s">
        <v>270</v>
      </c>
      <c r="D930" s="67" t="s">
        <v>1231</v>
      </c>
      <c r="E930" s="66" t="str">
        <f>CONCATENATE(Tabela13[[#This Row],[TRAMITE_SETOR]],"_Atualiz")</f>
        <v>CLC_Atualiz</v>
      </c>
      <c r="F930" s="35" t="s">
        <v>912</v>
      </c>
      <c r="G930" s="35"/>
      <c r="H930" s="36">
        <v>41221.831250000003</v>
      </c>
      <c r="I930" s="36">
        <v>41227.629861111112</v>
      </c>
      <c r="J930" s="1" t="s">
        <v>413</v>
      </c>
      <c r="K930" s="37">
        <f t="shared" si="28"/>
        <v>5.7986111111094942</v>
      </c>
      <c r="L930" s="38">
        <f t="shared" si="29"/>
        <v>5.7986111111094942</v>
      </c>
      <c r="M930" s="166">
        <f>NETWORKDAYS.INTL(DATE(YEAR(H930),MONTH(I930),DAY(H930)),DATE(YEAR(I930),MONTH(I930),DAY(I930)),1,LISTAFERIADOS!$B$2:$B$194)</f>
        <v>5</v>
      </c>
      <c r="N930" s="170" t="str">
        <f>CONCATENATE(HOUR(Tabela13[[#This Row],[DATA INICIO]]),":",MINUTE(Tabela13[[#This Row],[DATA INICIO]]))</f>
        <v>19:57</v>
      </c>
      <c r="P930"/>
    </row>
    <row r="931" spans="1:16" ht="25.5" hidden="1" customHeight="1" x14ac:dyDescent="0.25">
      <c r="A931" s="6" t="s">
        <v>278</v>
      </c>
      <c r="B931" s="33" t="s">
        <v>630</v>
      </c>
      <c r="C931" s="1" t="s">
        <v>270</v>
      </c>
      <c r="D931" s="67" t="s">
        <v>1232</v>
      </c>
      <c r="E931" s="66" t="str">
        <f>CONCATENATE(Tabela13[[#This Row],[TRAMITE_SETOR]],"_Atualiz")</f>
        <v>SC_Atualiz</v>
      </c>
      <c r="F931" s="35" t="s">
        <v>913</v>
      </c>
      <c r="G931" s="35"/>
      <c r="H931" s="36">
        <v>41227.629861111112</v>
      </c>
      <c r="I931" s="36">
        <v>41234.779166666667</v>
      </c>
      <c r="J931" s="1" t="s">
        <v>607</v>
      </c>
      <c r="K931" s="37">
        <f t="shared" si="28"/>
        <v>7.1493055555547471</v>
      </c>
      <c r="L931" s="38">
        <f t="shared" si="29"/>
        <v>7.1493055555547471</v>
      </c>
      <c r="M931" s="166">
        <f>NETWORKDAYS.INTL(DATE(YEAR(H931),MONTH(I931),DAY(H931)),DATE(YEAR(I931),MONTH(I931),DAY(I931)),1,LISTAFERIADOS!$B$2:$B$194)</f>
        <v>5</v>
      </c>
      <c r="N931" s="170" t="str">
        <f>CONCATENATE(HOUR(Tabela13[[#This Row],[DATA INICIO]]),":",MINUTE(Tabela13[[#This Row],[DATA INICIO]]))</f>
        <v>15:7</v>
      </c>
      <c r="P931"/>
    </row>
    <row r="932" spans="1:16" ht="25.5" hidden="1" customHeight="1" x14ac:dyDescent="0.25">
      <c r="A932" s="6" t="s">
        <v>278</v>
      </c>
      <c r="B932" s="33" t="s">
        <v>630</v>
      </c>
      <c r="C932" s="1" t="s">
        <v>270</v>
      </c>
      <c r="D932" s="67" t="s">
        <v>1231</v>
      </c>
      <c r="E932" s="66" t="str">
        <f>CONCATENATE(Tabela13[[#This Row],[TRAMITE_SETOR]],"_Atualiz")</f>
        <v>CLC_Atualiz</v>
      </c>
      <c r="F932" s="35" t="s">
        <v>912</v>
      </c>
      <c r="G932" s="35"/>
      <c r="H932" s="36">
        <v>41234.779166666667</v>
      </c>
      <c r="I932" s="36">
        <v>41234.822222222225</v>
      </c>
      <c r="J932" s="1" t="s">
        <v>608</v>
      </c>
      <c r="K932" s="37">
        <f t="shared" si="28"/>
        <v>4.3055555557657499E-2</v>
      </c>
      <c r="L932" s="38">
        <f t="shared" si="29"/>
        <v>4.3055555557657499E-2</v>
      </c>
      <c r="M932" s="166">
        <f>NETWORKDAYS.INTL(DATE(YEAR(H932),MONTH(I932),DAY(H932)),DATE(YEAR(I932),MONTH(I932),DAY(I932)),1,LISTAFERIADOS!$B$2:$B$194)</f>
        <v>1</v>
      </c>
      <c r="N932" s="170" t="str">
        <f>CONCATENATE(HOUR(Tabela13[[#This Row],[DATA INICIO]]),":",MINUTE(Tabela13[[#This Row],[DATA INICIO]]))</f>
        <v>18:42</v>
      </c>
      <c r="P932"/>
    </row>
    <row r="933" spans="1:16" ht="25.5" hidden="1" customHeight="1" x14ac:dyDescent="0.25">
      <c r="A933" s="6" t="s">
        <v>278</v>
      </c>
      <c r="B933" s="33" t="s">
        <v>630</v>
      </c>
      <c r="C933" s="1" t="s">
        <v>270</v>
      </c>
      <c r="D933" s="67" t="s">
        <v>1229</v>
      </c>
      <c r="E933" s="66" t="str">
        <f>CONCATENATE(Tabela13[[#This Row],[TRAMITE_SETOR]],"_Atualiz")</f>
        <v>CO_Atualiz</v>
      </c>
      <c r="F933" s="35" t="s">
        <v>910</v>
      </c>
      <c r="G933" s="35"/>
      <c r="H933" s="36">
        <v>41234.822222222225</v>
      </c>
      <c r="I933" s="36">
        <v>41235.52847222222</v>
      </c>
      <c r="J933" s="1" t="s">
        <v>284</v>
      </c>
      <c r="K933" s="37">
        <f t="shared" si="28"/>
        <v>0.70624999999563443</v>
      </c>
      <c r="L933" s="38">
        <f t="shared" si="29"/>
        <v>0.70624999999563443</v>
      </c>
      <c r="M933" s="166">
        <f>NETWORKDAYS.INTL(DATE(YEAR(H933),MONTH(I933),DAY(H933)),DATE(YEAR(I933),MONTH(I933),DAY(I933)),1,LISTAFERIADOS!$B$2:$B$194)</f>
        <v>2</v>
      </c>
      <c r="N933" s="170" t="str">
        <f>CONCATENATE(HOUR(Tabela13[[#This Row],[DATA INICIO]]),":",MINUTE(Tabela13[[#This Row],[DATA INICIO]]))</f>
        <v>19:44</v>
      </c>
      <c r="P933"/>
    </row>
    <row r="934" spans="1:16" ht="25.5" hidden="1" customHeight="1" x14ac:dyDescent="0.25">
      <c r="A934" s="6" t="s">
        <v>278</v>
      </c>
      <c r="B934" s="33" t="s">
        <v>630</v>
      </c>
      <c r="C934" s="1" t="s">
        <v>270</v>
      </c>
      <c r="D934" s="67" t="s">
        <v>1228</v>
      </c>
      <c r="E934" s="66" t="str">
        <f>CONCATENATE(Tabela13[[#This Row],[TRAMITE_SETOR]],"_Atualiz")</f>
        <v>SPO_Atualiz</v>
      </c>
      <c r="F934" s="35" t="s">
        <v>909</v>
      </c>
      <c r="G934" s="35"/>
      <c r="H934" s="36">
        <v>41235.52847222222</v>
      </c>
      <c r="I934" s="36">
        <v>41236.646527777775</v>
      </c>
      <c r="J934" s="1" t="s">
        <v>609</v>
      </c>
      <c r="K934" s="37">
        <f t="shared" si="28"/>
        <v>1.1180555555547471</v>
      </c>
      <c r="L934" s="38">
        <f t="shared" si="29"/>
        <v>1.1180555555547471</v>
      </c>
      <c r="M934" s="166">
        <f>NETWORKDAYS.INTL(DATE(YEAR(H934),MONTH(I934),DAY(H934)),DATE(YEAR(I934),MONTH(I934),DAY(I934)),1,LISTAFERIADOS!$B$2:$B$194)</f>
        <v>2</v>
      </c>
      <c r="N934" s="170" t="str">
        <f>CONCATENATE(HOUR(Tabela13[[#This Row],[DATA INICIO]]),":",MINUTE(Tabela13[[#This Row],[DATA INICIO]]))</f>
        <v>12:41</v>
      </c>
      <c r="P934"/>
    </row>
    <row r="935" spans="1:16" ht="25.5" hidden="1" customHeight="1" x14ac:dyDescent="0.25">
      <c r="A935" s="6" t="s">
        <v>278</v>
      </c>
      <c r="B935" s="33" t="s">
        <v>630</v>
      </c>
      <c r="C935" s="1" t="s">
        <v>270</v>
      </c>
      <c r="D935" s="67" t="s">
        <v>1229</v>
      </c>
      <c r="E935" s="66" t="str">
        <f>CONCATENATE(Tabela13[[#This Row],[TRAMITE_SETOR]],"_Atualiz")</f>
        <v>CO_Atualiz</v>
      </c>
      <c r="F935" s="35" t="s">
        <v>910</v>
      </c>
      <c r="G935" s="35"/>
      <c r="H935" s="36">
        <v>41236.646527777775</v>
      </c>
      <c r="I935" s="36">
        <v>41236.660416666666</v>
      </c>
      <c r="J935" s="1" t="s">
        <v>27</v>
      </c>
      <c r="K935" s="37">
        <f t="shared" si="28"/>
        <v>1.3888888890505768E-2</v>
      </c>
      <c r="L935" s="38">
        <f t="shared" si="29"/>
        <v>1.3888888890505768E-2</v>
      </c>
      <c r="M935" s="166">
        <f>NETWORKDAYS.INTL(DATE(YEAR(H935),MONTH(I935),DAY(H935)),DATE(YEAR(I935),MONTH(I935),DAY(I935)),1,LISTAFERIADOS!$B$2:$B$194)</f>
        <v>1</v>
      </c>
      <c r="N935" s="170" t="str">
        <f>CONCATENATE(HOUR(Tabela13[[#This Row],[DATA INICIO]]),":",MINUTE(Tabela13[[#This Row],[DATA INICIO]]))</f>
        <v>15:31</v>
      </c>
      <c r="P935"/>
    </row>
    <row r="936" spans="1:16" ht="25.5" hidden="1" customHeight="1" x14ac:dyDescent="0.25">
      <c r="A936" s="6" t="s">
        <v>278</v>
      </c>
      <c r="B936" s="33" t="s">
        <v>630</v>
      </c>
      <c r="C936" s="1" t="s">
        <v>270</v>
      </c>
      <c r="D936" s="67" t="s">
        <v>1230</v>
      </c>
      <c r="E936" s="66" t="str">
        <f>CONCATENATE(Tabela13[[#This Row],[TRAMITE_SETOR]],"_Atualiz")</f>
        <v>SECOFC_Atualiz</v>
      </c>
      <c r="F936" s="35" t="s">
        <v>911</v>
      </c>
      <c r="G936" s="35"/>
      <c r="H936" s="36">
        <v>41236.660416666666</v>
      </c>
      <c r="I936" s="36">
        <v>41236.813194444447</v>
      </c>
      <c r="J936" s="1" t="s">
        <v>610</v>
      </c>
      <c r="K936" s="37">
        <f t="shared" si="28"/>
        <v>0.15277777778101154</v>
      </c>
      <c r="L936" s="38">
        <f t="shared" si="29"/>
        <v>0.15277777778101154</v>
      </c>
      <c r="M936" s="166">
        <f>NETWORKDAYS.INTL(DATE(YEAR(H936),MONTH(I936),DAY(H936)),DATE(YEAR(I936),MONTH(I936),DAY(I936)),1,LISTAFERIADOS!$B$2:$B$194)</f>
        <v>1</v>
      </c>
      <c r="N936" s="170" t="str">
        <f>CONCATENATE(HOUR(Tabela13[[#This Row],[DATA INICIO]]),":",MINUTE(Tabela13[[#This Row],[DATA INICIO]]))</f>
        <v>15:51</v>
      </c>
      <c r="P936"/>
    </row>
    <row r="937" spans="1:16" ht="25.5" hidden="1" customHeight="1" x14ac:dyDescent="0.25">
      <c r="A937" s="6" t="s">
        <v>278</v>
      </c>
      <c r="B937" s="33" t="s">
        <v>630</v>
      </c>
      <c r="C937" s="1" t="s">
        <v>270</v>
      </c>
      <c r="D937" s="67" t="s">
        <v>1231</v>
      </c>
      <c r="E937" s="66" t="str">
        <f>CONCATENATE(Tabela13[[#This Row],[TRAMITE_SETOR]],"_Atualiz")</f>
        <v>CLC_Atualiz</v>
      </c>
      <c r="F937" s="35" t="s">
        <v>912</v>
      </c>
      <c r="G937" s="35"/>
      <c r="H937" s="36">
        <v>41236.813194444447</v>
      </c>
      <c r="I937" s="36">
        <v>41239.539583333331</v>
      </c>
      <c r="J937" s="1" t="s">
        <v>19</v>
      </c>
      <c r="K937" s="37">
        <f t="shared" si="28"/>
        <v>2.726388888884685</v>
      </c>
      <c r="L937" s="38">
        <f t="shared" si="29"/>
        <v>2.726388888884685</v>
      </c>
      <c r="M937" s="166">
        <f>NETWORKDAYS.INTL(DATE(YEAR(H937),MONTH(I937),DAY(H937)),DATE(YEAR(I937),MONTH(I937),DAY(I937)),1,LISTAFERIADOS!$B$2:$B$194)</f>
        <v>2</v>
      </c>
      <c r="N937" s="170" t="str">
        <f>CONCATENATE(HOUR(Tabela13[[#This Row],[DATA INICIO]]),":",MINUTE(Tabela13[[#This Row],[DATA INICIO]]))</f>
        <v>19:31</v>
      </c>
      <c r="P937"/>
    </row>
    <row r="938" spans="1:16" ht="25.5" hidden="1" customHeight="1" x14ac:dyDescent="0.25">
      <c r="A938" s="6" t="s">
        <v>278</v>
      </c>
      <c r="B938" s="33" t="s">
        <v>630</v>
      </c>
      <c r="C938" s="1" t="s">
        <v>270</v>
      </c>
      <c r="D938" s="67" t="s">
        <v>1232</v>
      </c>
      <c r="E938" s="66" t="str">
        <f>CONCATENATE(Tabela13[[#This Row],[TRAMITE_SETOR]],"_Atualiz")</f>
        <v>SC_Atualiz</v>
      </c>
      <c r="F938" s="35" t="s">
        <v>913</v>
      </c>
      <c r="G938" s="35"/>
      <c r="H938" s="36">
        <v>41239.539583333331</v>
      </c>
      <c r="I938" s="36">
        <v>41242.744444444441</v>
      </c>
      <c r="J938" s="1" t="s">
        <v>611</v>
      </c>
      <c r="K938" s="37">
        <f t="shared" si="28"/>
        <v>3.2048611111094942</v>
      </c>
      <c r="L938" s="38">
        <f t="shared" si="29"/>
        <v>3.2048611111094942</v>
      </c>
      <c r="M938" s="166">
        <f>NETWORKDAYS.INTL(DATE(YEAR(H938),MONTH(I938),DAY(H938)),DATE(YEAR(I938),MONTH(I938),DAY(I938)),1,LISTAFERIADOS!$B$2:$B$194)</f>
        <v>4</v>
      </c>
      <c r="N938" s="170" t="str">
        <f>CONCATENATE(HOUR(Tabela13[[#This Row],[DATA INICIO]]),":",MINUTE(Tabela13[[#This Row],[DATA INICIO]]))</f>
        <v>12:57</v>
      </c>
      <c r="P938"/>
    </row>
    <row r="939" spans="1:16" ht="25.5" hidden="1" customHeight="1" x14ac:dyDescent="0.25">
      <c r="A939" s="6" t="s">
        <v>278</v>
      </c>
      <c r="B939" s="33" t="s">
        <v>630</v>
      </c>
      <c r="C939" s="1" t="s">
        <v>270</v>
      </c>
      <c r="D939" s="67" t="s">
        <v>1231</v>
      </c>
      <c r="E939" s="66" t="str">
        <f>CONCATENATE(Tabela13[[#This Row],[TRAMITE_SETOR]],"_Atualiz")</f>
        <v>CLC_Atualiz</v>
      </c>
      <c r="F939" s="35" t="s">
        <v>912</v>
      </c>
      <c r="G939" s="35"/>
      <c r="H939" s="36">
        <v>41242.744444444441</v>
      </c>
      <c r="I939" s="36">
        <v>41242.802083333336</v>
      </c>
      <c r="J939" s="1" t="s">
        <v>612</v>
      </c>
      <c r="K939" s="37">
        <f t="shared" si="28"/>
        <v>5.7638888894871343E-2</v>
      </c>
      <c r="L939" s="38">
        <f t="shared" si="29"/>
        <v>5.7638888894871343E-2</v>
      </c>
      <c r="M939" s="166">
        <f>NETWORKDAYS.INTL(DATE(YEAR(H939),MONTH(I939),DAY(H939)),DATE(YEAR(I939),MONTH(I939),DAY(I939)),1,LISTAFERIADOS!$B$2:$B$194)</f>
        <v>1</v>
      </c>
      <c r="N939" s="170" t="str">
        <f>CONCATENATE(HOUR(Tabela13[[#This Row],[DATA INICIO]]),":",MINUTE(Tabela13[[#This Row],[DATA INICIO]]))</f>
        <v>17:52</v>
      </c>
      <c r="P939"/>
    </row>
    <row r="940" spans="1:16" ht="25.5" hidden="1" customHeight="1" x14ac:dyDescent="0.25">
      <c r="A940" s="6" t="s">
        <v>278</v>
      </c>
      <c r="B940" s="33" t="s">
        <v>630</v>
      </c>
      <c r="C940" s="1" t="s">
        <v>270</v>
      </c>
      <c r="D940" s="67" t="s">
        <v>1227</v>
      </c>
      <c r="E940" s="66" t="str">
        <f>CONCATENATE(Tabela13[[#This Row],[TRAMITE_SETOR]],"_Atualiz")</f>
        <v>SECADM_Atualiz</v>
      </c>
      <c r="F940" s="35" t="s">
        <v>908</v>
      </c>
      <c r="G940" s="35"/>
      <c r="H940" s="36">
        <v>41242.802083333336</v>
      </c>
      <c r="I940" s="36">
        <v>41245.598611111112</v>
      </c>
      <c r="J940" s="1" t="s">
        <v>613</v>
      </c>
      <c r="K940" s="37">
        <f t="shared" si="28"/>
        <v>2.796527777776646</v>
      </c>
      <c r="L940" s="38">
        <f t="shared" si="29"/>
        <v>2.796527777776646</v>
      </c>
      <c r="M940" s="166">
        <f>NETWORKDAYS.INTL(DATE(YEAR(H940),MONTH(I940),DAY(H940)),DATE(YEAR(I940),MONTH(I940),DAY(I940)),1,LISTAFERIADOS!$B$2:$B$194)</f>
        <v>-12</v>
      </c>
      <c r="N940" s="170" t="str">
        <f>CONCATENATE(HOUR(Tabela13[[#This Row],[DATA INICIO]]),":",MINUTE(Tabela13[[#This Row],[DATA INICIO]]))</f>
        <v>19:15</v>
      </c>
      <c r="P940"/>
    </row>
    <row r="941" spans="1:16" ht="25.5" hidden="1" customHeight="1" x14ac:dyDescent="0.25">
      <c r="A941" s="6" t="s">
        <v>278</v>
      </c>
      <c r="B941" s="33" t="s">
        <v>630</v>
      </c>
      <c r="C941" s="1" t="s">
        <v>270</v>
      </c>
      <c r="D941" s="67" t="s">
        <v>1224</v>
      </c>
      <c r="E941" s="66" t="str">
        <f>CONCATENATE(Tabela13[[#This Row],[TRAMITE_SETOR]],"_Atualiz")</f>
        <v>DG_Atualiz</v>
      </c>
      <c r="F941" s="35" t="s">
        <v>906</v>
      </c>
      <c r="G941" s="35"/>
      <c r="H941" s="36">
        <v>41245.598611111112</v>
      </c>
      <c r="I941" s="36">
        <v>41246.853472222225</v>
      </c>
      <c r="J941" s="1" t="s">
        <v>614</v>
      </c>
      <c r="K941" s="37">
        <f t="shared" si="28"/>
        <v>1.2548611111124046</v>
      </c>
      <c r="L941" s="38">
        <f t="shared" si="29"/>
        <v>1.2548611111124046</v>
      </c>
      <c r="M941" s="166">
        <f>NETWORKDAYS.INTL(DATE(YEAR(H941),MONTH(I941),DAY(H941)),DATE(YEAR(I941),MONTH(I941),DAY(I941)),1,LISTAFERIADOS!$B$2:$B$194)</f>
        <v>1</v>
      </c>
      <c r="N941" s="170" t="str">
        <f>CONCATENATE(HOUR(Tabela13[[#This Row],[DATA INICIO]]),":",MINUTE(Tabela13[[#This Row],[DATA INICIO]]))</f>
        <v>14:22</v>
      </c>
      <c r="P941"/>
    </row>
    <row r="942" spans="1:16" ht="25.5" hidden="1" customHeight="1" x14ac:dyDescent="0.25">
      <c r="A942" s="6" t="s">
        <v>278</v>
      </c>
      <c r="B942" s="33" t="s">
        <v>630</v>
      </c>
      <c r="C942" s="1" t="s">
        <v>270</v>
      </c>
      <c r="D942" s="67" t="s">
        <v>1252</v>
      </c>
      <c r="E942" s="66" t="str">
        <f>CONCATENATE(Tabela13[[#This Row],[TRAMITE_SETOR]],"_Atualiz")</f>
        <v>SLIC_Atualiz</v>
      </c>
      <c r="F942" s="35" t="s">
        <v>928</v>
      </c>
      <c r="G942" s="35"/>
      <c r="H942" s="36">
        <v>41246.853472222225</v>
      </c>
      <c r="I942" s="36">
        <v>41249.54791666667</v>
      </c>
      <c r="J942" s="1" t="s">
        <v>288</v>
      </c>
      <c r="K942" s="37">
        <f t="shared" si="28"/>
        <v>2.6944444444452529</v>
      </c>
      <c r="L942" s="38">
        <f t="shared" si="29"/>
        <v>2.6944444444452529</v>
      </c>
      <c r="M942" s="166">
        <f>NETWORKDAYS.INTL(DATE(YEAR(H942),MONTH(I942),DAY(H942)),DATE(YEAR(I942),MONTH(I942),DAY(I942)),1,LISTAFERIADOS!$B$2:$B$194)</f>
        <v>4</v>
      </c>
      <c r="N942" s="170" t="str">
        <f>CONCATENATE(HOUR(Tabela13[[#This Row],[DATA INICIO]]),":",MINUTE(Tabela13[[#This Row],[DATA INICIO]]))</f>
        <v>20:29</v>
      </c>
      <c r="P942"/>
    </row>
    <row r="943" spans="1:16" ht="25.5" hidden="1" customHeight="1" x14ac:dyDescent="0.25">
      <c r="A943" s="6" t="s">
        <v>278</v>
      </c>
      <c r="B943" s="33" t="s">
        <v>630</v>
      </c>
      <c r="C943" s="1" t="s">
        <v>270</v>
      </c>
      <c r="D943" s="67" t="s">
        <v>1231</v>
      </c>
      <c r="E943" s="66" t="str">
        <f>CONCATENATE(Tabela13[[#This Row],[TRAMITE_SETOR]],"_Atualiz")</f>
        <v>CLC_Atualiz</v>
      </c>
      <c r="F943" s="35" t="s">
        <v>912</v>
      </c>
      <c r="G943" s="35"/>
      <c r="H943" s="36">
        <v>41249.54791666667</v>
      </c>
      <c r="I943" s="36">
        <v>41249.557638888888</v>
      </c>
      <c r="J943" s="1" t="s">
        <v>12</v>
      </c>
      <c r="K943" s="37">
        <f t="shared" si="28"/>
        <v>9.7222222175332718E-3</v>
      </c>
      <c r="L943" s="38">
        <f t="shared" si="29"/>
        <v>9.7222222175332718E-3</v>
      </c>
      <c r="M943" s="166">
        <f>NETWORKDAYS.INTL(DATE(YEAR(H943),MONTH(I943),DAY(H943)),DATE(YEAR(I943),MONTH(I943),DAY(I943)),1,LISTAFERIADOS!$B$2:$B$194)</f>
        <v>1</v>
      </c>
      <c r="N943" s="170" t="str">
        <f>CONCATENATE(HOUR(Tabela13[[#This Row],[DATA INICIO]]),":",MINUTE(Tabela13[[#This Row],[DATA INICIO]]))</f>
        <v>13:9</v>
      </c>
      <c r="P943"/>
    </row>
    <row r="944" spans="1:16" ht="25.5" hidden="1" customHeight="1" x14ac:dyDescent="0.25">
      <c r="A944" s="6" t="s">
        <v>278</v>
      </c>
      <c r="B944" s="33" t="s">
        <v>630</v>
      </c>
      <c r="C944" s="1" t="s">
        <v>270</v>
      </c>
      <c r="D944" s="67" t="s">
        <v>1234</v>
      </c>
      <c r="E944" s="66" t="str">
        <f>CONCATENATE(Tabela13[[#This Row],[TRAMITE_SETOR]],"_Atualiz")</f>
        <v>CPL_Atualiz</v>
      </c>
      <c r="F944" s="35" t="s">
        <v>915</v>
      </c>
      <c r="G944" s="35"/>
      <c r="H944" s="36">
        <v>41249.557638888888</v>
      </c>
      <c r="I944" s="36">
        <v>41249.820833333331</v>
      </c>
      <c r="J944" s="1" t="s">
        <v>349</v>
      </c>
      <c r="K944" s="37">
        <f t="shared" si="28"/>
        <v>0.26319444444379769</v>
      </c>
      <c r="L944" s="38">
        <f t="shared" si="29"/>
        <v>0.26319444444379769</v>
      </c>
      <c r="M944" s="166">
        <f>NETWORKDAYS.INTL(DATE(YEAR(H944),MONTH(I944),DAY(H944)),DATE(YEAR(I944),MONTH(I944),DAY(I944)),1,LISTAFERIADOS!$B$2:$B$194)</f>
        <v>1</v>
      </c>
      <c r="N944" s="170" t="str">
        <f>CONCATENATE(HOUR(Tabela13[[#This Row],[DATA INICIO]]),":",MINUTE(Tabela13[[#This Row],[DATA INICIO]]))</f>
        <v>13:23</v>
      </c>
      <c r="P944"/>
    </row>
    <row r="945" spans="1:16" ht="25.5" hidden="1" customHeight="1" x14ac:dyDescent="0.25">
      <c r="A945" s="6" t="s">
        <v>278</v>
      </c>
      <c r="B945" s="33" t="s">
        <v>630</v>
      </c>
      <c r="C945" s="1" t="s">
        <v>270</v>
      </c>
      <c r="D945" s="67" t="s">
        <v>1235</v>
      </c>
      <c r="E945" s="66" t="str">
        <f>CONCATENATE(Tabela13[[#This Row],[TRAMITE_SETOR]],"_Atualiz")</f>
        <v>ASSDG_Atualiz</v>
      </c>
      <c r="F945" s="35" t="s">
        <v>916</v>
      </c>
      <c r="G945" s="35"/>
      <c r="H945" s="36">
        <v>41249.820833333331</v>
      </c>
      <c r="I945" s="36">
        <v>41250.617361111108</v>
      </c>
      <c r="J945" s="1" t="s">
        <v>218</v>
      </c>
      <c r="K945" s="37">
        <f t="shared" si="28"/>
        <v>0.79652777777664596</v>
      </c>
      <c r="L945" s="38">
        <f t="shared" si="29"/>
        <v>0.79652777777664596</v>
      </c>
      <c r="M945" s="166">
        <f>NETWORKDAYS.INTL(DATE(YEAR(H945),MONTH(I945),DAY(H945)),DATE(YEAR(I945),MONTH(I945),DAY(I945)),1,LISTAFERIADOS!$B$2:$B$194)</f>
        <v>2</v>
      </c>
      <c r="N945" s="170" t="str">
        <f>CONCATENATE(HOUR(Tabela13[[#This Row],[DATA INICIO]]),":",MINUTE(Tabela13[[#This Row],[DATA INICIO]]))</f>
        <v>19:42</v>
      </c>
      <c r="P945"/>
    </row>
    <row r="946" spans="1:16" ht="25.5" hidden="1" customHeight="1" x14ac:dyDescent="0.25">
      <c r="A946" s="6" t="s">
        <v>278</v>
      </c>
      <c r="B946" s="33" t="s">
        <v>630</v>
      </c>
      <c r="C946" s="1" t="s">
        <v>270</v>
      </c>
      <c r="D946" s="67" t="s">
        <v>1252</v>
      </c>
      <c r="E946" s="66" t="str">
        <f>CONCATENATE(Tabela13[[#This Row],[TRAMITE_SETOR]],"_Atualiz")</f>
        <v>SLIC_Atualiz</v>
      </c>
      <c r="F946" s="35" t="s">
        <v>928</v>
      </c>
      <c r="G946" s="35"/>
      <c r="H946" s="36">
        <v>41250.617361111108</v>
      </c>
      <c r="I946" s="36">
        <v>41250.728472222225</v>
      </c>
      <c r="J946" s="1" t="s">
        <v>505</v>
      </c>
      <c r="K946" s="37">
        <f t="shared" si="28"/>
        <v>0.11111111111677019</v>
      </c>
      <c r="L946" s="38">
        <f t="shared" si="29"/>
        <v>0.11111111111677019</v>
      </c>
      <c r="M946" s="166">
        <f>NETWORKDAYS.INTL(DATE(YEAR(H946),MONTH(I946),DAY(H946)),DATE(YEAR(I946),MONTH(I946),DAY(I946)),1,LISTAFERIADOS!$B$2:$B$194)</f>
        <v>1</v>
      </c>
      <c r="N946" s="170" t="str">
        <f>CONCATENATE(HOUR(Tabela13[[#This Row],[DATA INICIO]]),":",MINUTE(Tabela13[[#This Row],[DATA INICIO]]))</f>
        <v>14:49</v>
      </c>
      <c r="P946"/>
    </row>
    <row r="947" spans="1:16" ht="25.5" hidden="1" customHeight="1" x14ac:dyDescent="0.25">
      <c r="A947" s="6" t="s">
        <v>278</v>
      </c>
      <c r="B947" s="33" t="s">
        <v>630</v>
      </c>
      <c r="C947" s="1" t="s">
        <v>270</v>
      </c>
      <c r="D947" s="67" t="s">
        <v>1234</v>
      </c>
      <c r="E947" s="66" t="str">
        <f>CONCATENATE(Tabela13[[#This Row],[TRAMITE_SETOR]],"_Atualiz")</f>
        <v>CPL_Atualiz</v>
      </c>
      <c r="F947" s="35" t="s">
        <v>915</v>
      </c>
      <c r="G947" s="35"/>
      <c r="H947" s="36">
        <v>41250.728472222225</v>
      </c>
      <c r="I947" s="36">
        <v>41250.805555555555</v>
      </c>
      <c r="J947" s="1" t="s">
        <v>499</v>
      </c>
      <c r="K947" s="37">
        <f t="shared" si="28"/>
        <v>7.7083333329937886E-2</v>
      </c>
      <c r="L947" s="38">
        <f t="shared" si="29"/>
        <v>7.7083333329937886E-2</v>
      </c>
      <c r="M947" s="166">
        <f>NETWORKDAYS.INTL(DATE(YEAR(H947),MONTH(I947),DAY(H947)),DATE(YEAR(I947),MONTH(I947),DAY(I947)),1,LISTAFERIADOS!$B$2:$B$194)</f>
        <v>1</v>
      </c>
      <c r="N947" s="170" t="str">
        <f>CONCATENATE(HOUR(Tabela13[[#This Row],[DATA INICIO]]),":",MINUTE(Tabela13[[#This Row],[DATA INICIO]]))</f>
        <v>17:29</v>
      </c>
      <c r="P947"/>
    </row>
    <row r="948" spans="1:16" ht="25.5" hidden="1" customHeight="1" x14ac:dyDescent="0.25">
      <c r="A948" s="6" t="s">
        <v>278</v>
      </c>
      <c r="B948" s="33" t="s">
        <v>630</v>
      </c>
      <c r="C948" s="1" t="s">
        <v>270</v>
      </c>
      <c r="D948" s="67" t="s">
        <v>1252</v>
      </c>
      <c r="E948" s="66" t="str">
        <f>CONCATENATE(Tabela13[[#This Row],[TRAMITE_SETOR]],"_Atualiz")</f>
        <v>SLIC_Atualiz</v>
      </c>
      <c r="F948" s="35" t="s">
        <v>928</v>
      </c>
      <c r="G948" s="35"/>
      <c r="H948" s="36">
        <v>41250.805555555555</v>
      </c>
      <c r="I948" s="36">
        <v>41253.76666666667</v>
      </c>
      <c r="J948" s="1" t="s">
        <v>180</v>
      </c>
      <c r="K948" s="37">
        <f t="shared" si="28"/>
        <v>2.961111111115315</v>
      </c>
      <c r="L948" s="38">
        <f t="shared" si="29"/>
        <v>2.961111111115315</v>
      </c>
      <c r="M948" s="166">
        <f>NETWORKDAYS.INTL(DATE(YEAR(H948),MONTH(I948),DAY(H948)),DATE(YEAR(I948),MONTH(I948),DAY(I948)),1,LISTAFERIADOS!$B$2:$B$194)</f>
        <v>2</v>
      </c>
      <c r="N948" s="170" t="str">
        <f>CONCATENATE(HOUR(Tabela13[[#This Row],[DATA INICIO]]),":",MINUTE(Tabela13[[#This Row],[DATA INICIO]]))</f>
        <v>19:20</v>
      </c>
      <c r="P948"/>
    </row>
    <row r="949" spans="1:16" ht="25.5" hidden="1" customHeight="1" x14ac:dyDescent="0.25">
      <c r="A949" s="6" t="s">
        <v>278</v>
      </c>
      <c r="B949" s="33" t="s">
        <v>630</v>
      </c>
      <c r="C949" s="1" t="s">
        <v>270</v>
      </c>
      <c r="D949" s="67" t="s">
        <v>1234</v>
      </c>
      <c r="E949" s="66" t="str">
        <f>CONCATENATE(Tabela13[[#This Row],[TRAMITE_SETOR]],"_Atualiz")</f>
        <v>CPL_Atualiz</v>
      </c>
      <c r="F949" s="35" t="s">
        <v>915</v>
      </c>
      <c r="G949" s="35"/>
      <c r="H949" s="36">
        <v>41253.76666666667</v>
      </c>
      <c r="I949" s="36">
        <v>41264.56527777778</v>
      </c>
      <c r="J949" s="1" t="s">
        <v>615</v>
      </c>
      <c r="K949" s="37">
        <f t="shared" si="28"/>
        <v>10.798611111109494</v>
      </c>
      <c r="L949" s="38">
        <f t="shared" si="29"/>
        <v>10.798611111109494</v>
      </c>
      <c r="M949" s="166">
        <f>NETWORKDAYS.INTL(DATE(YEAR(H949),MONTH(I949),DAY(H949)),DATE(YEAR(I949),MONTH(I949),DAY(I949)),1,LISTAFERIADOS!$B$2:$B$194)</f>
        <v>7</v>
      </c>
      <c r="N949" s="170" t="str">
        <f>CONCATENATE(HOUR(Tabela13[[#This Row],[DATA INICIO]]),":",MINUTE(Tabela13[[#This Row],[DATA INICIO]]))</f>
        <v>18:24</v>
      </c>
      <c r="P949"/>
    </row>
    <row r="950" spans="1:16" ht="25.5" hidden="1" customHeight="1" x14ac:dyDescent="0.25">
      <c r="A950" s="6" t="s">
        <v>278</v>
      </c>
      <c r="B950" s="33" t="s">
        <v>630</v>
      </c>
      <c r="C950" s="1" t="s">
        <v>270</v>
      </c>
      <c r="D950" s="67" t="s">
        <v>1280</v>
      </c>
      <c r="E950" s="66" t="str">
        <f>CONCATENATE(Tabela13[[#This Row],[TRAMITE_SETOR]],"_Atualiz")</f>
        <v>SCCLC_Atualiz</v>
      </c>
      <c r="F950" s="35" t="s">
        <v>944</v>
      </c>
      <c r="G950" s="35"/>
      <c r="H950" s="36">
        <v>41264.56527777778</v>
      </c>
      <c r="I950" s="36">
        <v>41264.704861111109</v>
      </c>
      <c r="J950" s="1" t="s">
        <v>616</v>
      </c>
      <c r="K950" s="37">
        <f t="shared" si="28"/>
        <v>0.13958333332993789</v>
      </c>
      <c r="L950" s="38">
        <f t="shared" si="29"/>
        <v>0.13958333332993789</v>
      </c>
      <c r="M950" s="166">
        <f>NETWORKDAYS.INTL(DATE(YEAR(H950),MONTH(I950),DAY(H950)),DATE(YEAR(I950),MONTH(I950),DAY(I950)),1,LISTAFERIADOS!$B$2:$B$194)</f>
        <v>0</v>
      </c>
      <c r="N950" s="170" t="str">
        <f>CONCATENATE(HOUR(Tabela13[[#This Row],[DATA INICIO]]),":",MINUTE(Tabela13[[#This Row],[DATA INICIO]]))</f>
        <v>13:34</v>
      </c>
      <c r="P950"/>
    </row>
    <row r="951" spans="1:16" ht="25.5" hidden="1" customHeight="1" x14ac:dyDescent="0.25">
      <c r="A951" s="6" t="s">
        <v>278</v>
      </c>
      <c r="B951" s="33" t="s">
        <v>630</v>
      </c>
      <c r="C951" s="1" t="s">
        <v>270</v>
      </c>
      <c r="D951" s="67" t="s">
        <v>1281</v>
      </c>
      <c r="E951" s="66" t="str">
        <f>CONCATENATE(Tabela13[[#This Row],[TRAMITE_SETOR]],"_Atualiz")</f>
        <v>SECIA_Atualiz</v>
      </c>
      <c r="F951" s="35" t="s">
        <v>945</v>
      </c>
      <c r="G951" s="35"/>
      <c r="H951" s="36">
        <v>41264.704861111109</v>
      </c>
      <c r="I951" s="36">
        <v>41264.709027777775</v>
      </c>
      <c r="J951" s="1" t="s">
        <v>617</v>
      </c>
      <c r="K951" s="37">
        <f t="shared" si="28"/>
        <v>4.166666665696539E-3</v>
      </c>
      <c r="L951" s="38">
        <f t="shared" si="29"/>
        <v>4.166666665696539E-3</v>
      </c>
      <c r="M951" s="166">
        <f>NETWORKDAYS.INTL(DATE(YEAR(H951),MONTH(I951),DAY(H951)),DATE(YEAR(I951),MONTH(I951),DAY(I951)),1,LISTAFERIADOS!$B$2:$B$194)</f>
        <v>0</v>
      </c>
      <c r="N951" s="170" t="str">
        <f>CONCATENATE(HOUR(Tabela13[[#This Row],[DATA INICIO]]),":",MINUTE(Tabela13[[#This Row],[DATA INICIO]]))</f>
        <v>16:55</v>
      </c>
      <c r="P951"/>
    </row>
    <row r="952" spans="1:16" ht="25.5" hidden="1" customHeight="1" x14ac:dyDescent="0.25">
      <c r="A952" s="6" t="s">
        <v>278</v>
      </c>
      <c r="B952" s="33" t="s">
        <v>630</v>
      </c>
      <c r="C952" s="1" t="s">
        <v>270</v>
      </c>
      <c r="D952" s="67" t="s">
        <v>1234</v>
      </c>
      <c r="E952" s="66" t="str">
        <f>CONCATENATE(Tabela13[[#This Row],[TRAMITE_SETOR]],"_Atualiz")</f>
        <v>CPL_Atualiz</v>
      </c>
      <c r="F952" s="35" t="s">
        <v>915</v>
      </c>
      <c r="G952" s="35"/>
      <c r="H952" s="36">
        <v>41264.709027777775</v>
      </c>
      <c r="I952" s="36">
        <v>41269.664583333331</v>
      </c>
      <c r="J952" s="1" t="s">
        <v>618</v>
      </c>
      <c r="K952" s="37">
        <f t="shared" si="28"/>
        <v>4.9555555555562023</v>
      </c>
      <c r="L952" s="38">
        <f t="shared" si="29"/>
        <v>4.9555555555562023</v>
      </c>
      <c r="M952" s="166">
        <f>NETWORKDAYS.INTL(DATE(YEAR(H952),MONTH(I952),DAY(H952)),DATE(YEAR(I952),MONTH(I952),DAY(I952)),1,LISTAFERIADOS!$B$2:$B$194)</f>
        <v>0</v>
      </c>
      <c r="N952" s="170" t="str">
        <f>CONCATENATE(HOUR(Tabela13[[#This Row],[DATA INICIO]]),":",MINUTE(Tabela13[[#This Row],[DATA INICIO]]))</f>
        <v>17:1</v>
      </c>
      <c r="P952"/>
    </row>
    <row r="953" spans="1:16" ht="25.5" hidden="1" customHeight="1" x14ac:dyDescent="0.25">
      <c r="A953" s="6" t="s">
        <v>278</v>
      </c>
      <c r="B953" s="33" t="s">
        <v>630</v>
      </c>
      <c r="C953" s="1" t="s">
        <v>270</v>
      </c>
      <c r="D953" s="67" t="s">
        <v>1280</v>
      </c>
      <c r="E953" s="66" t="str">
        <f>CONCATENATE(Tabela13[[#This Row],[TRAMITE_SETOR]],"_Atualiz")</f>
        <v>SCCLC_Atualiz</v>
      </c>
      <c r="F953" s="35" t="s">
        <v>944</v>
      </c>
      <c r="G953" s="35"/>
      <c r="H953" s="36">
        <v>41269.664583333331</v>
      </c>
      <c r="I953" s="36">
        <v>41269.723611111112</v>
      </c>
      <c r="J953" s="1" t="s">
        <v>619</v>
      </c>
      <c r="K953" s="37">
        <f t="shared" si="28"/>
        <v>5.9027777781011537E-2</v>
      </c>
      <c r="L953" s="38">
        <f t="shared" si="29"/>
        <v>5.9027777781011537E-2</v>
      </c>
      <c r="M953" s="166">
        <f>NETWORKDAYS.INTL(DATE(YEAR(H953),MONTH(I953),DAY(H953)),DATE(YEAR(I953),MONTH(I953),DAY(I953)),1,LISTAFERIADOS!$B$2:$B$194)</f>
        <v>0</v>
      </c>
      <c r="N953" s="170" t="str">
        <f>CONCATENATE(HOUR(Tabela13[[#This Row],[DATA INICIO]]),":",MINUTE(Tabela13[[#This Row],[DATA INICIO]]))</f>
        <v>15:57</v>
      </c>
      <c r="P953"/>
    </row>
    <row r="954" spans="1:16" ht="25.5" hidden="1" customHeight="1" x14ac:dyDescent="0.25">
      <c r="A954" s="6" t="s">
        <v>278</v>
      </c>
      <c r="B954" s="33" t="s">
        <v>630</v>
      </c>
      <c r="C954" s="1" t="s">
        <v>270</v>
      </c>
      <c r="D954" s="67" t="s">
        <v>1282</v>
      </c>
      <c r="E954" s="66" t="str">
        <f>CONCATENATE(Tabela13[[#This Row],[TRAMITE_SETOR]],"_Atualiz")</f>
        <v>CCLCE_Atualiz</v>
      </c>
      <c r="F954" s="35" t="s">
        <v>946</v>
      </c>
      <c r="G954" s="35"/>
      <c r="H954" s="36">
        <v>41269.723611111112</v>
      </c>
      <c r="I954" s="36">
        <v>41269.774305555555</v>
      </c>
      <c r="J954" s="1" t="s">
        <v>620</v>
      </c>
      <c r="K954" s="37">
        <f t="shared" si="28"/>
        <v>5.0694444442342501E-2</v>
      </c>
      <c r="L954" s="38">
        <f t="shared" si="29"/>
        <v>5.0694444442342501E-2</v>
      </c>
      <c r="M954" s="166">
        <f>NETWORKDAYS.INTL(DATE(YEAR(H954),MONTH(I954),DAY(H954)),DATE(YEAR(I954),MONTH(I954),DAY(I954)),1,LISTAFERIADOS!$B$2:$B$194)</f>
        <v>0</v>
      </c>
      <c r="N954" s="170" t="str">
        <f>CONCATENATE(HOUR(Tabela13[[#This Row],[DATA INICIO]]),":",MINUTE(Tabela13[[#This Row],[DATA INICIO]]))</f>
        <v>17:22</v>
      </c>
      <c r="P954"/>
    </row>
    <row r="955" spans="1:16" ht="25.5" hidden="1" customHeight="1" x14ac:dyDescent="0.25">
      <c r="A955" s="6" t="s">
        <v>278</v>
      </c>
      <c r="B955" s="33" t="s">
        <v>630</v>
      </c>
      <c r="C955" s="1" t="s">
        <v>270</v>
      </c>
      <c r="D955" s="67" t="s">
        <v>1234</v>
      </c>
      <c r="E955" s="66" t="str">
        <f>CONCATENATE(Tabela13[[#This Row],[TRAMITE_SETOR]],"_Atualiz")</f>
        <v>CPL_Atualiz</v>
      </c>
      <c r="F955" s="35" t="s">
        <v>915</v>
      </c>
      <c r="G955" s="35"/>
      <c r="H955" s="36">
        <v>41269.774305555555</v>
      </c>
      <c r="I955" s="36">
        <v>41292.582638888889</v>
      </c>
      <c r="J955" s="1" t="s">
        <v>621</v>
      </c>
      <c r="K955" s="37">
        <f t="shared" si="28"/>
        <v>22.808333333334303</v>
      </c>
      <c r="L955" s="38">
        <f t="shared" si="29"/>
        <v>22.808333333334303</v>
      </c>
      <c r="M955" s="166">
        <f>NETWORKDAYS.INTL(DATE(YEAR(H955),MONTH(I955),DAY(H955)),DATE(YEAR(I955),MONTH(I955),DAY(I955)),1,LISTAFERIADOS!$B$2:$B$194)</f>
        <v>232</v>
      </c>
      <c r="N955" s="170" t="str">
        <f>CONCATENATE(HOUR(Tabela13[[#This Row],[DATA INICIO]]),":",MINUTE(Tabela13[[#This Row],[DATA INICIO]]))</f>
        <v>18:35</v>
      </c>
      <c r="P955"/>
    </row>
    <row r="956" spans="1:16" ht="25.5" hidden="1" customHeight="1" x14ac:dyDescent="0.25">
      <c r="A956" s="6" t="s">
        <v>278</v>
      </c>
      <c r="B956" s="33" t="s">
        <v>630</v>
      </c>
      <c r="C956" s="1" t="s">
        <v>270</v>
      </c>
      <c r="D956" s="67" t="s">
        <v>1235</v>
      </c>
      <c r="E956" s="66" t="str">
        <f>CONCATENATE(Tabela13[[#This Row],[TRAMITE_SETOR]],"_Atualiz")</f>
        <v>ASSDG_Atualiz</v>
      </c>
      <c r="F956" s="35" t="s">
        <v>916</v>
      </c>
      <c r="G956" s="35"/>
      <c r="H956" s="36">
        <v>41292.582638888889</v>
      </c>
      <c r="I956" s="36">
        <v>41292.75277777778</v>
      </c>
      <c r="J956" s="1" t="s">
        <v>622</v>
      </c>
      <c r="K956" s="37">
        <f t="shared" si="28"/>
        <v>0.17013888889050577</v>
      </c>
      <c r="L956" s="38">
        <f t="shared" si="29"/>
        <v>0.17013888889050577</v>
      </c>
      <c r="M956" s="166">
        <f>NETWORKDAYS.INTL(DATE(YEAR(H956),MONTH(I956),DAY(H956)),DATE(YEAR(I956),MONTH(I956),DAY(I956)),1,LISTAFERIADOS!$B$2:$B$194)</f>
        <v>1</v>
      </c>
      <c r="N956" s="170" t="str">
        <f>CONCATENATE(HOUR(Tabela13[[#This Row],[DATA INICIO]]),":",MINUTE(Tabela13[[#This Row],[DATA INICIO]]))</f>
        <v>13:59</v>
      </c>
      <c r="P956"/>
    </row>
    <row r="957" spans="1:16" ht="25.5" hidden="1" customHeight="1" x14ac:dyDescent="0.25">
      <c r="A957" s="6" t="s">
        <v>278</v>
      </c>
      <c r="B957" s="33" t="s">
        <v>630</v>
      </c>
      <c r="C957" s="1" t="s">
        <v>270</v>
      </c>
      <c r="D957" s="67" t="s">
        <v>1224</v>
      </c>
      <c r="E957" s="66" t="str">
        <f>CONCATENATE(Tabela13[[#This Row],[TRAMITE_SETOR]],"_Atualiz")</f>
        <v>DG_Atualiz</v>
      </c>
      <c r="F957" s="35" t="s">
        <v>906</v>
      </c>
      <c r="G957" s="35"/>
      <c r="H957" s="36">
        <v>41292.75277777778</v>
      </c>
      <c r="I957" s="36">
        <v>41292.802083333336</v>
      </c>
      <c r="J957" s="1" t="s">
        <v>224</v>
      </c>
      <c r="K957" s="37">
        <f t="shared" si="28"/>
        <v>4.9305555556202307E-2</v>
      </c>
      <c r="L957" s="38">
        <f t="shared" si="29"/>
        <v>4.9305555556202307E-2</v>
      </c>
      <c r="M957" s="166">
        <f>NETWORKDAYS.INTL(DATE(YEAR(H957),MONTH(I957),DAY(H957)),DATE(YEAR(I957),MONTH(I957),DAY(I957)),1,LISTAFERIADOS!$B$2:$B$194)</f>
        <v>1</v>
      </c>
      <c r="N957" s="170" t="str">
        <f>CONCATENATE(HOUR(Tabela13[[#This Row],[DATA INICIO]]),":",MINUTE(Tabela13[[#This Row],[DATA INICIO]]))</f>
        <v>18:4</v>
      </c>
      <c r="P957"/>
    </row>
    <row r="958" spans="1:16" ht="25.5" hidden="1" customHeight="1" x14ac:dyDescent="0.25">
      <c r="A958" s="6" t="s">
        <v>278</v>
      </c>
      <c r="B958" s="33" t="s">
        <v>630</v>
      </c>
      <c r="C958" s="1" t="s">
        <v>270</v>
      </c>
      <c r="D958" s="67" t="s">
        <v>1234</v>
      </c>
      <c r="E958" s="66" t="str">
        <f>CONCATENATE(Tabela13[[#This Row],[TRAMITE_SETOR]],"_Atualiz")</f>
        <v>CPL_Atualiz</v>
      </c>
      <c r="F958" s="35" t="s">
        <v>915</v>
      </c>
      <c r="G958" s="35"/>
      <c r="H958" s="36">
        <v>41292.802083333336</v>
      </c>
      <c r="I958" s="36">
        <v>41296.581944444442</v>
      </c>
      <c r="J958" s="1" t="s">
        <v>623</v>
      </c>
      <c r="K958" s="37">
        <f t="shared" si="28"/>
        <v>3.7798611111065838</v>
      </c>
      <c r="L958" s="38">
        <f t="shared" si="29"/>
        <v>3.7798611111065838</v>
      </c>
      <c r="M958" s="166">
        <f>NETWORKDAYS.INTL(DATE(YEAR(H958),MONTH(I958),DAY(H958)),DATE(YEAR(I958),MONTH(I958),DAY(I958)),1,LISTAFERIADOS!$B$2:$B$194)</f>
        <v>3</v>
      </c>
      <c r="N958" s="170" t="str">
        <f>CONCATENATE(HOUR(Tabela13[[#This Row],[DATA INICIO]]),":",MINUTE(Tabela13[[#This Row],[DATA INICIO]]))</f>
        <v>19:15</v>
      </c>
      <c r="P958"/>
    </row>
    <row r="959" spans="1:16" ht="25.5" hidden="1" customHeight="1" x14ac:dyDescent="0.25">
      <c r="A959" s="6" t="s">
        <v>278</v>
      </c>
      <c r="B959" s="33" t="s">
        <v>630</v>
      </c>
      <c r="C959" s="1" t="s">
        <v>270</v>
      </c>
      <c r="D959" s="67" t="s">
        <v>1228</v>
      </c>
      <c r="E959" s="66" t="str">
        <f>CONCATENATE(Tabela13[[#This Row],[TRAMITE_SETOR]],"_Atualiz")</f>
        <v>SPO_Atualiz</v>
      </c>
      <c r="F959" s="35" t="s">
        <v>909</v>
      </c>
      <c r="G959" s="35"/>
      <c r="H959" s="36">
        <v>41296.581944444442</v>
      </c>
      <c r="I959" s="36">
        <v>41296.677777777775</v>
      </c>
      <c r="J959" s="1" t="s">
        <v>609</v>
      </c>
      <c r="K959" s="37">
        <f t="shared" si="28"/>
        <v>9.5833333332848269E-2</v>
      </c>
      <c r="L959" s="38">
        <f t="shared" si="29"/>
        <v>9.5833333332848269E-2</v>
      </c>
      <c r="M959" s="166">
        <f>NETWORKDAYS.INTL(DATE(YEAR(H959),MONTH(I959),DAY(H959)),DATE(YEAR(I959),MONTH(I959),DAY(I959)),1,LISTAFERIADOS!$B$2:$B$194)</f>
        <v>1</v>
      </c>
      <c r="N959" s="170" t="str">
        <f>CONCATENATE(HOUR(Tabela13[[#This Row],[DATA INICIO]]),":",MINUTE(Tabela13[[#This Row],[DATA INICIO]]))</f>
        <v>13:58</v>
      </c>
      <c r="P959"/>
    </row>
    <row r="960" spans="1:16" ht="25.5" hidden="1" customHeight="1" x14ac:dyDescent="0.25">
      <c r="A960" s="6" t="s">
        <v>278</v>
      </c>
      <c r="B960" s="33" t="s">
        <v>630</v>
      </c>
      <c r="C960" s="1" t="s">
        <v>270</v>
      </c>
      <c r="D960" s="67" t="s">
        <v>1227</v>
      </c>
      <c r="E960" s="66" t="str">
        <f>CONCATENATE(Tabela13[[#This Row],[TRAMITE_SETOR]],"_Atualiz")</f>
        <v>SECADM_Atualiz</v>
      </c>
      <c r="F960" s="35" t="s">
        <v>908</v>
      </c>
      <c r="G960" s="35"/>
      <c r="H960" s="36">
        <v>41296.677777777775</v>
      </c>
      <c r="I960" s="36">
        <v>41296.740972222222</v>
      </c>
      <c r="J960" s="1" t="s">
        <v>624</v>
      </c>
      <c r="K960" s="37">
        <f t="shared" si="28"/>
        <v>6.3194444446708076E-2</v>
      </c>
      <c r="L960" s="38">
        <f t="shared" si="29"/>
        <v>6.3194444446708076E-2</v>
      </c>
      <c r="M960" s="166">
        <f>NETWORKDAYS.INTL(DATE(YEAR(H960),MONTH(I960),DAY(H960)),DATE(YEAR(I960),MONTH(I960),DAY(I960)),1,LISTAFERIADOS!$B$2:$B$194)</f>
        <v>1</v>
      </c>
      <c r="N960" s="170" t="str">
        <f>CONCATENATE(HOUR(Tabela13[[#This Row],[DATA INICIO]]),":",MINUTE(Tabela13[[#This Row],[DATA INICIO]]))</f>
        <v>16:16</v>
      </c>
      <c r="P960"/>
    </row>
    <row r="961" spans="1:16" ht="25.5" hidden="1" customHeight="1" x14ac:dyDescent="0.25">
      <c r="A961" s="6" t="s">
        <v>278</v>
      </c>
      <c r="B961" s="33" t="s">
        <v>630</v>
      </c>
      <c r="C961" s="1" t="s">
        <v>270</v>
      </c>
      <c r="D961" s="67" t="s">
        <v>1231</v>
      </c>
      <c r="E961" s="66" t="str">
        <f>CONCATENATE(Tabela13[[#This Row],[TRAMITE_SETOR]],"_Atualiz")</f>
        <v>CLC_Atualiz</v>
      </c>
      <c r="F961" s="35" t="s">
        <v>912</v>
      </c>
      <c r="G961" s="35"/>
      <c r="H961" s="36">
        <v>41296.740972222222</v>
      </c>
      <c r="I961" s="36">
        <v>41297.679861111108</v>
      </c>
      <c r="J961" s="1" t="s">
        <v>200</v>
      </c>
      <c r="K961" s="37">
        <f t="shared" si="28"/>
        <v>0.93888888888614019</v>
      </c>
      <c r="L961" s="38">
        <f t="shared" si="29"/>
        <v>0.93888888888614019</v>
      </c>
      <c r="M961" s="166">
        <f>NETWORKDAYS.INTL(DATE(YEAR(H961),MONTH(I961),DAY(H961)),DATE(YEAR(I961),MONTH(I961),DAY(I961)),1,LISTAFERIADOS!$B$2:$B$194)</f>
        <v>2</v>
      </c>
      <c r="N961" s="170" t="str">
        <f>CONCATENATE(HOUR(Tabela13[[#This Row],[DATA INICIO]]),":",MINUTE(Tabela13[[#This Row],[DATA INICIO]]))</f>
        <v>17:47</v>
      </c>
      <c r="P961"/>
    </row>
    <row r="962" spans="1:16" ht="25.5" hidden="1" customHeight="1" x14ac:dyDescent="0.25">
      <c r="A962" s="6" t="s">
        <v>278</v>
      </c>
      <c r="B962" s="33" t="s">
        <v>630</v>
      </c>
      <c r="C962" s="1" t="s">
        <v>270</v>
      </c>
      <c r="D962" s="67" t="s">
        <v>1233</v>
      </c>
      <c r="E962" s="66" t="str">
        <f>CONCATENATE(Tabela13[[#This Row],[TRAMITE_SETOR]],"_Atualiz")</f>
        <v>SCON_Atualiz</v>
      </c>
      <c r="F962" s="35" t="s">
        <v>914</v>
      </c>
      <c r="G962" s="35"/>
      <c r="H962" s="36">
        <v>41297.679861111108</v>
      </c>
      <c r="I962" s="36">
        <v>41310.770833333336</v>
      </c>
      <c r="J962" s="1" t="s">
        <v>625</v>
      </c>
      <c r="K962" s="37">
        <f t="shared" si="28"/>
        <v>13.09097222222772</v>
      </c>
      <c r="L962" s="38">
        <f t="shared" si="29"/>
        <v>13.09097222222772</v>
      </c>
      <c r="M962" s="166">
        <f>NETWORKDAYS.INTL(DATE(YEAR(H962),MONTH(I962),DAY(H962)),DATE(YEAR(I962),MONTH(I962),DAY(I962)),1,LISTAFERIADOS!$B$2:$B$194)</f>
        <v>-12</v>
      </c>
      <c r="N962" s="170" t="str">
        <f>CONCATENATE(HOUR(Tabela13[[#This Row],[DATA INICIO]]),":",MINUTE(Tabela13[[#This Row],[DATA INICIO]]))</f>
        <v>16:19</v>
      </c>
      <c r="P962"/>
    </row>
    <row r="963" spans="1:16" ht="25.5" hidden="1" customHeight="1" x14ac:dyDescent="0.25">
      <c r="A963" s="6" t="s">
        <v>278</v>
      </c>
      <c r="B963" s="33" t="s">
        <v>630</v>
      </c>
      <c r="C963" s="1" t="s">
        <v>270</v>
      </c>
      <c r="D963" s="67" t="s">
        <v>1264</v>
      </c>
      <c r="E963" s="66" t="str">
        <f>CONCATENATE(Tabela13[[#This Row],[TRAMITE_SETOR]],"_Atualiz")</f>
        <v>SIASG_Atualiz</v>
      </c>
      <c r="F963" s="35" t="s">
        <v>934</v>
      </c>
      <c r="G963" s="35"/>
      <c r="H963" s="36">
        <v>41310.770833333336</v>
      </c>
      <c r="I963" s="36">
        <v>41311.727083333331</v>
      </c>
      <c r="J963" s="1" t="s">
        <v>626</v>
      </c>
      <c r="K963" s="37">
        <f t="shared" ref="K963:K1026" si="30">IF(OR(H963="-",I963="-"),0,I963-H963)</f>
        <v>0.95624999999563443</v>
      </c>
      <c r="L963" s="38">
        <f t="shared" ref="L963:L1026" si="31">K963</f>
        <v>0.95624999999563443</v>
      </c>
      <c r="M963" s="166">
        <f>NETWORKDAYS.INTL(DATE(YEAR(H963),MONTH(I963),DAY(H963)),DATE(YEAR(I963),MONTH(I963),DAY(I963)),1,LISTAFERIADOS!$B$2:$B$194)</f>
        <v>2</v>
      </c>
      <c r="N963" s="170" t="str">
        <f>CONCATENATE(HOUR(Tabela13[[#This Row],[DATA INICIO]]),":",MINUTE(Tabela13[[#This Row],[DATA INICIO]]))</f>
        <v>18:30</v>
      </c>
      <c r="P963"/>
    </row>
    <row r="964" spans="1:16" ht="25.5" hidden="1" customHeight="1" x14ac:dyDescent="0.25">
      <c r="A964" s="6" t="s">
        <v>278</v>
      </c>
      <c r="B964" s="33" t="s">
        <v>630</v>
      </c>
      <c r="C964" s="1" t="s">
        <v>270</v>
      </c>
      <c r="D964" s="67" t="s">
        <v>1233</v>
      </c>
      <c r="E964" s="66" t="str">
        <f>CONCATENATE(Tabela13[[#This Row],[TRAMITE_SETOR]],"_Atualiz")</f>
        <v>SCON_Atualiz</v>
      </c>
      <c r="F964" s="35" t="s">
        <v>914</v>
      </c>
      <c r="G964" s="35"/>
      <c r="H964" s="36">
        <v>41311.727083333331</v>
      </c>
      <c r="I964" s="36">
        <v>41313.765277777777</v>
      </c>
      <c r="J964" s="1" t="s">
        <v>627</v>
      </c>
      <c r="K964" s="37">
        <f t="shared" si="30"/>
        <v>2.0381944444452529</v>
      </c>
      <c r="L964" s="38">
        <f t="shared" si="31"/>
        <v>2.0381944444452529</v>
      </c>
      <c r="M964" s="166">
        <f>NETWORKDAYS.INTL(DATE(YEAR(H964),MONTH(I964),DAY(H964)),DATE(YEAR(I964),MONTH(I964),DAY(I964)),1,LISTAFERIADOS!$B$2:$B$194)</f>
        <v>3</v>
      </c>
      <c r="N964" s="170" t="str">
        <f>CONCATENATE(HOUR(Tabela13[[#This Row],[DATA INICIO]]),":",MINUTE(Tabela13[[#This Row],[DATA INICIO]]))</f>
        <v>17:27</v>
      </c>
      <c r="P964"/>
    </row>
    <row r="965" spans="1:16" ht="25.5" hidden="1" customHeight="1" x14ac:dyDescent="0.25">
      <c r="A965" s="6" t="s">
        <v>278</v>
      </c>
      <c r="B965" s="33" t="s">
        <v>630</v>
      </c>
      <c r="C965" s="1" t="s">
        <v>270</v>
      </c>
      <c r="D965" s="67" t="s">
        <v>1231</v>
      </c>
      <c r="E965" s="66" t="str">
        <f>CONCATENATE(Tabela13[[#This Row],[TRAMITE_SETOR]],"_Atualiz")</f>
        <v>CLC_Atualiz</v>
      </c>
      <c r="F965" s="35" t="s">
        <v>912</v>
      </c>
      <c r="G965" s="35"/>
      <c r="H965" s="36">
        <v>41313.765277777777</v>
      </c>
      <c r="I965" s="36">
        <v>41313.79791666667</v>
      </c>
      <c r="J965" s="1" t="s">
        <v>628</v>
      </c>
      <c r="K965" s="37">
        <f t="shared" si="30"/>
        <v>3.2638888893416151E-2</v>
      </c>
      <c r="L965" s="38">
        <f t="shared" si="31"/>
        <v>3.2638888893416151E-2</v>
      </c>
      <c r="M965" s="166">
        <f>NETWORKDAYS.INTL(DATE(YEAR(H965),MONTH(I965),DAY(H965)),DATE(YEAR(I965),MONTH(I965),DAY(I965)),1,LISTAFERIADOS!$B$2:$B$194)</f>
        <v>1</v>
      </c>
      <c r="N965" s="170" t="str">
        <f>CONCATENATE(HOUR(Tabela13[[#This Row],[DATA INICIO]]),":",MINUTE(Tabela13[[#This Row],[DATA INICIO]]))</f>
        <v>18:22</v>
      </c>
      <c r="P965"/>
    </row>
    <row r="966" spans="1:16" ht="25.5" hidden="1" customHeight="1" x14ac:dyDescent="0.25">
      <c r="A966" s="6" t="s">
        <v>278</v>
      </c>
      <c r="B966" s="33" t="s">
        <v>630</v>
      </c>
      <c r="C966" s="1" t="s">
        <v>270</v>
      </c>
      <c r="D966" s="67" t="s">
        <v>1237</v>
      </c>
      <c r="E966" s="66" t="str">
        <f>CONCATENATE(Tabela13[[#This Row],[TRAMITE_SETOR]],"_Atualiz")</f>
        <v>SAEO_Atualiz</v>
      </c>
      <c r="F966" s="35" t="s">
        <v>918</v>
      </c>
      <c r="G966" s="35"/>
      <c r="H966" s="36">
        <v>41313.79791666667</v>
      </c>
      <c r="I966" s="36">
        <v>41318.711111111108</v>
      </c>
      <c r="J966" s="1" t="s">
        <v>361</v>
      </c>
      <c r="K966" s="37">
        <f t="shared" si="30"/>
        <v>4.9131944444379769</v>
      </c>
      <c r="L966" s="38">
        <f t="shared" si="31"/>
        <v>4.9131944444379769</v>
      </c>
      <c r="M966" s="166">
        <f>NETWORKDAYS.INTL(DATE(YEAR(H966),MONTH(I966),DAY(H966)),DATE(YEAR(I966),MONTH(I966),DAY(I966)),1,LISTAFERIADOS!$B$2:$B$194)</f>
        <v>2</v>
      </c>
      <c r="N966" s="170" t="str">
        <f>CONCATENATE(HOUR(Tabela13[[#This Row],[DATA INICIO]]),":",MINUTE(Tabela13[[#This Row],[DATA INICIO]]))</f>
        <v>19:9</v>
      </c>
      <c r="P966"/>
    </row>
    <row r="967" spans="1:16" ht="25.5" hidden="1" customHeight="1" x14ac:dyDescent="0.25">
      <c r="A967" s="6" t="s">
        <v>278</v>
      </c>
      <c r="B967" s="33" t="s">
        <v>630</v>
      </c>
      <c r="C967" s="33" t="s">
        <v>578</v>
      </c>
      <c r="D967" s="113" t="s">
        <v>1228</v>
      </c>
      <c r="E967" s="66" t="str">
        <f>CONCATENATE(Tabela13[[#This Row],[TRAMITE_SETOR]],"_Atualiz")</f>
        <v>SPO_Atualiz</v>
      </c>
      <c r="F967" s="35" t="s">
        <v>909</v>
      </c>
      <c r="G967" s="35"/>
      <c r="H967" s="36">
        <v>41318.711111111108</v>
      </c>
      <c r="I967" s="36">
        <v>41346.813888888886</v>
      </c>
      <c r="J967" s="1" t="s">
        <v>629</v>
      </c>
      <c r="K967" s="37">
        <f t="shared" si="30"/>
        <v>28.102777777778101</v>
      </c>
      <c r="L967" s="38">
        <f t="shared" si="31"/>
        <v>28.102777777778101</v>
      </c>
      <c r="M967" s="166">
        <f>NETWORKDAYS.INTL(DATE(YEAR(H967),MONTH(I967),DAY(H967)),DATE(YEAR(I967),MONTH(I967),DAY(I967)),1,LISTAFERIADOS!$B$2:$B$194)</f>
        <v>1</v>
      </c>
      <c r="N967" s="170" t="str">
        <f>CONCATENATE(HOUR(Tabela13[[#This Row],[DATA INICIO]]),":",MINUTE(Tabela13[[#This Row],[DATA INICIO]]))</f>
        <v>17:4</v>
      </c>
      <c r="P967"/>
    </row>
    <row r="968" spans="1:16" ht="25.5" hidden="1" customHeight="1" x14ac:dyDescent="0.25">
      <c r="A968" s="6" t="s">
        <v>278</v>
      </c>
      <c r="B968" s="33" t="s">
        <v>643</v>
      </c>
      <c r="C968" s="1" t="s">
        <v>578</v>
      </c>
      <c r="D968" s="67" t="s">
        <v>1278</v>
      </c>
      <c r="E968" s="66" t="str">
        <f>CONCATENATE(Tabela13[[#This Row],[TRAMITE_SETOR]],"_Atualiz")</f>
        <v>SMCI_Atualiz</v>
      </c>
      <c r="F968" s="35" t="s">
        <v>943</v>
      </c>
      <c r="G968" s="35"/>
      <c r="H968" s="36">
        <v>40926.791666666664</v>
      </c>
      <c r="I968" s="36">
        <v>40927.791666666664</v>
      </c>
      <c r="J968" s="1" t="s">
        <v>7</v>
      </c>
      <c r="K968" s="37">
        <f t="shared" si="30"/>
        <v>1</v>
      </c>
      <c r="L968" s="38">
        <f t="shared" si="31"/>
        <v>1</v>
      </c>
      <c r="M968" s="166">
        <f>NETWORKDAYS.INTL(DATE(YEAR(H968),MONTH(I968),DAY(H968)),DATE(YEAR(I968),MONTH(I968),DAY(I968)),1,LISTAFERIADOS!$B$2:$B$194)</f>
        <v>2</v>
      </c>
      <c r="N968" s="170" t="str">
        <f>CONCATENATE(HOUR(Tabela13[[#This Row],[DATA INICIO]]),":",MINUTE(Tabela13[[#This Row],[DATA INICIO]]))</f>
        <v>19:0</v>
      </c>
      <c r="P968"/>
    </row>
    <row r="969" spans="1:16" ht="25.5" customHeight="1" x14ac:dyDescent="0.25">
      <c r="A969" s="6" t="s">
        <v>278</v>
      </c>
      <c r="B969" s="33" t="s">
        <v>643</v>
      </c>
      <c r="C969" s="1" t="s">
        <v>578</v>
      </c>
      <c r="D969" s="67" t="s">
        <v>1267</v>
      </c>
      <c r="E969" s="66" t="str">
        <f>CONCATENATE(Tabela13[[#This Row],[TRAMITE_SETOR]],"_Atualiz")</f>
        <v>SMIC_Atualiz</v>
      </c>
      <c r="F969" s="35" t="s">
        <v>892</v>
      </c>
      <c r="G969" s="90" t="s">
        <v>1127</v>
      </c>
      <c r="H969" s="36">
        <v>40927.791666666664</v>
      </c>
      <c r="I969" s="36">
        <v>40928.781944444447</v>
      </c>
      <c r="J969" s="1" t="s">
        <v>333</v>
      </c>
      <c r="K969" s="37">
        <f t="shared" si="30"/>
        <v>0.99027777778246673</v>
      </c>
      <c r="L969" s="38">
        <f t="shared" si="31"/>
        <v>0.99027777778246673</v>
      </c>
      <c r="M969" s="166">
        <f>NETWORKDAYS.INTL(DATE(YEAR(H969),MONTH(I969),DAY(H969)),DATE(YEAR(I969),MONTH(I969),DAY(I969)),1,LISTAFERIADOS!$B$2:$B$194)</f>
        <v>2</v>
      </c>
      <c r="N969" s="170" t="str">
        <f>CONCATENATE(HOUR(Tabela13[[#This Row],[DATA INICIO]]),":",MINUTE(Tabela13[[#This Row],[DATA INICIO]]))</f>
        <v>19:0</v>
      </c>
      <c r="P969"/>
    </row>
    <row r="970" spans="1:16" ht="25.5" hidden="1" customHeight="1" x14ac:dyDescent="0.25">
      <c r="A970" s="6" t="s">
        <v>278</v>
      </c>
      <c r="B970" s="33" t="s">
        <v>643</v>
      </c>
      <c r="C970" s="1" t="s">
        <v>578</v>
      </c>
      <c r="D970" s="67" t="s">
        <v>1227</v>
      </c>
      <c r="E970" s="66" t="str">
        <f>CONCATENATE(Tabela13[[#This Row],[TRAMITE_SETOR]],"_Atualiz")</f>
        <v>SECADM_Atualiz</v>
      </c>
      <c r="F970" s="35" t="s">
        <v>908</v>
      </c>
      <c r="G970" s="35"/>
      <c r="H970" s="36">
        <v>40928.781944444447</v>
      </c>
      <c r="I970" s="36">
        <v>40932.789583333331</v>
      </c>
      <c r="J970" s="1" t="s">
        <v>56</v>
      </c>
      <c r="K970" s="37">
        <f t="shared" si="30"/>
        <v>4.007638888884685</v>
      </c>
      <c r="L970" s="38">
        <f t="shared" si="31"/>
        <v>4.007638888884685</v>
      </c>
      <c r="M970" s="166">
        <f>NETWORKDAYS.INTL(DATE(YEAR(H970),MONTH(I970),DAY(H970)),DATE(YEAR(I970),MONTH(I970),DAY(I970)),1,LISTAFERIADOS!$B$2:$B$194)</f>
        <v>3</v>
      </c>
      <c r="N970" s="170" t="str">
        <f>CONCATENATE(HOUR(Tabela13[[#This Row],[DATA INICIO]]),":",MINUTE(Tabela13[[#This Row],[DATA INICIO]]))</f>
        <v>18:46</v>
      </c>
      <c r="P970"/>
    </row>
    <row r="971" spans="1:16" ht="25.5" hidden="1" customHeight="1" x14ac:dyDescent="0.25">
      <c r="A971" s="6" t="s">
        <v>278</v>
      </c>
      <c r="B971" s="33" t="s">
        <v>643</v>
      </c>
      <c r="C971" s="1" t="s">
        <v>578</v>
      </c>
      <c r="D971" s="67" t="s">
        <v>1224</v>
      </c>
      <c r="E971" s="66" t="str">
        <f>CONCATENATE(Tabela13[[#This Row],[TRAMITE_SETOR]],"_Atualiz")</f>
        <v>DG_Atualiz</v>
      </c>
      <c r="F971" s="35" t="s">
        <v>906</v>
      </c>
      <c r="G971" s="35"/>
      <c r="H971" s="36">
        <v>40932.789583333331</v>
      </c>
      <c r="I971" s="36">
        <v>40932.824305555558</v>
      </c>
      <c r="J971" s="1" t="s">
        <v>631</v>
      </c>
      <c r="K971" s="37">
        <f t="shared" si="30"/>
        <v>3.4722222226264421E-2</v>
      </c>
      <c r="L971" s="38">
        <f t="shared" si="31"/>
        <v>3.4722222226264421E-2</v>
      </c>
      <c r="M971" s="166">
        <f>NETWORKDAYS.INTL(DATE(YEAR(H971),MONTH(I971),DAY(H971)),DATE(YEAR(I971),MONTH(I971),DAY(I971)),1,LISTAFERIADOS!$B$2:$B$194)</f>
        <v>1</v>
      </c>
      <c r="N971" s="170" t="str">
        <f>CONCATENATE(HOUR(Tabela13[[#This Row],[DATA INICIO]]),":",MINUTE(Tabela13[[#This Row],[DATA INICIO]]))</f>
        <v>18:57</v>
      </c>
      <c r="P971"/>
    </row>
    <row r="972" spans="1:16" ht="25.5" hidden="1" customHeight="1" x14ac:dyDescent="0.25">
      <c r="A972" s="6" t="s">
        <v>278</v>
      </c>
      <c r="B972" s="33" t="s">
        <v>643</v>
      </c>
      <c r="C972" s="1" t="s">
        <v>578</v>
      </c>
      <c r="D972" s="67" t="s">
        <v>1232</v>
      </c>
      <c r="E972" s="66" t="str">
        <f>CONCATENATE(Tabela13[[#This Row],[TRAMITE_SETOR]],"_Atualiz")</f>
        <v>SC_Atualiz</v>
      </c>
      <c r="F972" s="35" t="s">
        <v>913</v>
      </c>
      <c r="G972" s="35"/>
      <c r="H972" s="36">
        <v>40932.824305555558</v>
      </c>
      <c r="I972" s="36">
        <v>40934.724999999999</v>
      </c>
      <c r="J972" s="1" t="s">
        <v>632</v>
      </c>
      <c r="K972" s="37">
        <f t="shared" si="30"/>
        <v>1.9006944444408873</v>
      </c>
      <c r="L972" s="38">
        <f t="shared" si="31"/>
        <v>1.9006944444408873</v>
      </c>
      <c r="M972" s="166">
        <f>NETWORKDAYS.INTL(DATE(YEAR(H972),MONTH(I972),DAY(H972)),DATE(YEAR(I972),MONTH(I972),DAY(I972)),1,LISTAFERIADOS!$B$2:$B$194)</f>
        <v>3</v>
      </c>
      <c r="N972" s="170" t="str">
        <f>CONCATENATE(HOUR(Tabela13[[#This Row],[DATA INICIO]]),":",MINUTE(Tabela13[[#This Row],[DATA INICIO]]))</f>
        <v>19:47</v>
      </c>
      <c r="P972"/>
    </row>
    <row r="973" spans="1:16" ht="25.5" hidden="1" customHeight="1" x14ac:dyDescent="0.25">
      <c r="A973" s="6" t="s">
        <v>278</v>
      </c>
      <c r="B973" s="33" t="s">
        <v>643</v>
      </c>
      <c r="C973" s="1" t="s">
        <v>578</v>
      </c>
      <c r="D973" s="67" t="s">
        <v>1231</v>
      </c>
      <c r="E973" s="66" t="str">
        <f>CONCATENATE(Tabela13[[#This Row],[TRAMITE_SETOR]],"_Atualiz")</f>
        <v>CLC_Atualiz</v>
      </c>
      <c r="F973" s="35" t="s">
        <v>912</v>
      </c>
      <c r="G973" s="35"/>
      <c r="H973" s="36">
        <v>40934.724999999999</v>
      </c>
      <c r="I973" s="36">
        <v>40934.74722222222</v>
      </c>
      <c r="J973" s="1" t="s">
        <v>633</v>
      </c>
      <c r="K973" s="37">
        <f t="shared" si="30"/>
        <v>2.2222222221898846E-2</v>
      </c>
      <c r="L973" s="38">
        <f t="shared" si="31"/>
        <v>2.2222222221898846E-2</v>
      </c>
      <c r="M973" s="166">
        <f>NETWORKDAYS.INTL(DATE(YEAR(H973),MONTH(I973),DAY(H973)),DATE(YEAR(I973),MONTH(I973),DAY(I973)),1,LISTAFERIADOS!$B$2:$B$194)</f>
        <v>1</v>
      </c>
      <c r="N973" s="170" t="str">
        <f>CONCATENATE(HOUR(Tabela13[[#This Row],[DATA INICIO]]),":",MINUTE(Tabela13[[#This Row],[DATA INICIO]]))</f>
        <v>17:24</v>
      </c>
      <c r="P973"/>
    </row>
    <row r="974" spans="1:16" ht="25.5" hidden="1" customHeight="1" x14ac:dyDescent="0.25">
      <c r="A974" s="6" t="s">
        <v>278</v>
      </c>
      <c r="B974" s="33" t="s">
        <v>643</v>
      </c>
      <c r="C974" s="1" t="s">
        <v>578</v>
      </c>
      <c r="D974" s="67" t="s">
        <v>1252</v>
      </c>
      <c r="E974" s="66" t="str">
        <f>CONCATENATE(Tabela13[[#This Row],[TRAMITE_SETOR]],"_Atualiz")</f>
        <v>SLIC_Atualiz</v>
      </c>
      <c r="F974" s="35" t="s">
        <v>928</v>
      </c>
      <c r="G974" s="35"/>
      <c r="H974" s="36">
        <v>40934.74722222222</v>
      </c>
      <c r="I974" s="36">
        <v>40935.747916666667</v>
      </c>
      <c r="J974" s="1" t="s">
        <v>288</v>
      </c>
      <c r="K974" s="37">
        <f t="shared" si="30"/>
        <v>1.0006944444467081</v>
      </c>
      <c r="L974" s="38">
        <f t="shared" si="31"/>
        <v>1.0006944444467081</v>
      </c>
      <c r="M974" s="166">
        <f>NETWORKDAYS.INTL(DATE(YEAR(H974),MONTH(I974),DAY(H974)),DATE(YEAR(I974),MONTH(I974),DAY(I974)),1,LISTAFERIADOS!$B$2:$B$194)</f>
        <v>2</v>
      </c>
      <c r="N974" s="170" t="str">
        <f>CONCATENATE(HOUR(Tabela13[[#This Row],[DATA INICIO]]),":",MINUTE(Tabela13[[#This Row],[DATA INICIO]]))</f>
        <v>17:56</v>
      </c>
      <c r="P974"/>
    </row>
    <row r="975" spans="1:16" ht="25.5" hidden="1" customHeight="1" x14ac:dyDescent="0.25">
      <c r="A975" s="6" t="s">
        <v>278</v>
      </c>
      <c r="B975" s="33" t="s">
        <v>643</v>
      </c>
      <c r="C975" s="1" t="s">
        <v>578</v>
      </c>
      <c r="D975" s="67" t="s">
        <v>1283</v>
      </c>
      <c r="E975" s="66" t="str">
        <f>CONCATENATE(Tabela13[[#This Row],[TRAMITE_SETOR]],"_Atualiz")</f>
        <v>GABSA_Atualiz</v>
      </c>
      <c r="F975" s="35" t="s">
        <v>947</v>
      </c>
      <c r="G975" s="35"/>
      <c r="H975" s="36">
        <v>40935.747916666667</v>
      </c>
      <c r="I975" s="36">
        <v>40939.684027777781</v>
      </c>
      <c r="J975" s="1" t="s">
        <v>634</v>
      </c>
      <c r="K975" s="37">
        <f t="shared" si="30"/>
        <v>3.9361111111138598</v>
      </c>
      <c r="L975" s="38">
        <f t="shared" si="31"/>
        <v>3.9361111111138598</v>
      </c>
      <c r="M975" s="166">
        <f>NETWORKDAYS.INTL(DATE(YEAR(H975),MONTH(I975),DAY(H975)),DATE(YEAR(I975),MONTH(I975),DAY(I975)),1,LISTAFERIADOS!$B$2:$B$194)</f>
        <v>3</v>
      </c>
      <c r="N975" s="170" t="str">
        <f>CONCATENATE(HOUR(Tabela13[[#This Row],[DATA INICIO]]),":",MINUTE(Tabela13[[#This Row],[DATA INICIO]]))</f>
        <v>17:57</v>
      </c>
      <c r="P975"/>
    </row>
    <row r="976" spans="1:16" ht="25.5" hidden="1" customHeight="1" x14ac:dyDescent="0.25">
      <c r="A976" s="6" t="s">
        <v>278</v>
      </c>
      <c r="B976" s="33" t="s">
        <v>643</v>
      </c>
      <c r="C976" s="1" t="s">
        <v>578</v>
      </c>
      <c r="D976" s="67" t="s">
        <v>1224</v>
      </c>
      <c r="E976" s="66" t="str">
        <f>CONCATENATE(Tabela13[[#This Row],[TRAMITE_SETOR]],"_Atualiz")</f>
        <v>DG_Atualiz</v>
      </c>
      <c r="F976" s="35" t="s">
        <v>906</v>
      </c>
      <c r="G976" s="35"/>
      <c r="H976" s="36">
        <v>40939.684027777781</v>
      </c>
      <c r="I976" s="36">
        <v>40939.768055555556</v>
      </c>
      <c r="J976" s="1" t="s">
        <v>635</v>
      </c>
      <c r="K976" s="37">
        <f t="shared" si="30"/>
        <v>8.4027777775190771E-2</v>
      </c>
      <c r="L976" s="38">
        <f t="shared" si="31"/>
        <v>8.4027777775190771E-2</v>
      </c>
      <c r="M976" s="166">
        <f>NETWORKDAYS.INTL(DATE(YEAR(H976),MONTH(I976),DAY(H976)),DATE(YEAR(I976),MONTH(I976),DAY(I976)),1,LISTAFERIADOS!$B$2:$B$194)</f>
        <v>1</v>
      </c>
      <c r="N976" s="170" t="str">
        <f>CONCATENATE(HOUR(Tabela13[[#This Row],[DATA INICIO]]),":",MINUTE(Tabela13[[#This Row],[DATA INICIO]]))</f>
        <v>16:25</v>
      </c>
      <c r="P976"/>
    </row>
    <row r="977" spans="1:16" ht="25.5" hidden="1" customHeight="1" x14ac:dyDescent="0.25">
      <c r="A977" s="6" t="s">
        <v>278</v>
      </c>
      <c r="B977" s="33" t="s">
        <v>643</v>
      </c>
      <c r="C977" s="1" t="s">
        <v>578</v>
      </c>
      <c r="D977" s="67" t="s">
        <v>1231</v>
      </c>
      <c r="E977" s="66" t="str">
        <f>CONCATENATE(Tabela13[[#This Row],[TRAMITE_SETOR]],"_Atualiz")</f>
        <v>CLC_Atualiz</v>
      </c>
      <c r="F977" s="35" t="s">
        <v>912</v>
      </c>
      <c r="G977" s="35"/>
      <c r="H977" s="36">
        <v>40939.768055555556</v>
      </c>
      <c r="I977" s="36">
        <v>40939.78402777778</v>
      </c>
      <c r="J977" s="1" t="s">
        <v>636</v>
      </c>
      <c r="K977" s="37">
        <f t="shared" si="30"/>
        <v>1.5972222223354038E-2</v>
      </c>
      <c r="L977" s="38">
        <f t="shared" si="31"/>
        <v>1.5972222223354038E-2</v>
      </c>
      <c r="M977" s="166">
        <f>NETWORKDAYS.INTL(DATE(YEAR(H977),MONTH(I977),DAY(H977)),DATE(YEAR(I977),MONTH(I977),DAY(I977)),1,LISTAFERIADOS!$B$2:$B$194)</f>
        <v>1</v>
      </c>
      <c r="N977" s="170" t="str">
        <f>CONCATENATE(HOUR(Tabela13[[#This Row],[DATA INICIO]]),":",MINUTE(Tabela13[[#This Row],[DATA INICIO]]))</f>
        <v>18:26</v>
      </c>
      <c r="P977"/>
    </row>
    <row r="978" spans="1:16" ht="25.5" hidden="1" customHeight="1" x14ac:dyDescent="0.25">
      <c r="A978" s="6" t="s">
        <v>278</v>
      </c>
      <c r="B978" s="33" t="s">
        <v>643</v>
      </c>
      <c r="C978" s="1" t="s">
        <v>578</v>
      </c>
      <c r="D978" s="67" t="s">
        <v>1252</v>
      </c>
      <c r="E978" s="66" t="str">
        <f>CONCATENATE(Tabela13[[#This Row],[TRAMITE_SETOR]],"_Atualiz")</f>
        <v>SLIC_Atualiz</v>
      </c>
      <c r="F978" s="35" t="s">
        <v>928</v>
      </c>
      <c r="G978" s="35"/>
      <c r="H978" s="36">
        <v>40939.78402777778</v>
      </c>
      <c r="I978" s="36">
        <v>40940.574999999997</v>
      </c>
      <c r="J978" s="1" t="s">
        <v>288</v>
      </c>
      <c r="K978" s="37">
        <f t="shared" si="30"/>
        <v>0.79097222221753327</v>
      </c>
      <c r="L978" s="38">
        <f t="shared" si="31"/>
        <v>0.79097222221753327</v>
      </c>
      <c r="M978" s="166">
        <f>NETWORKDAYS.INTL(DATE(YEAR(H978),MONTH(I978),DAY(H978)),DATE(YEAR(I978),MONTH(I978),DAY(I978)),1,LISTAFERIADOS!$B$2:$B$194)</f>
        <v>-21</v>
      </c>
      <c r="N978" s="170" t="str">
        <f>CONCATENATE(HOUR(Tabela13[[#This Row],[DATA INICIO]]),":",MINUTE(Tabela13[[#This Row],[DATA INICIO]]))</f>
        <v>18:49</v>
      </c>
      <c r="P978"/>
    </row>
    <row r="979" spans="1:16" ht="25.5" hidden="1" customHeight="1" x14ac:dyDescent="0.25">
      <c r="A979" s="6" t="s">
        <v>278</v>
      </c>
      <c r="B979" s="33" t="s">
        <v>643</v>
      </c>
      <c r="C979" s="1" t="s">
        <v>578</v>
      </c>
      <c r="D979" s="67" t="s">
        <v>1231</v>
      </c>
      <c r="E979" s="66" t="str">
        <f>CONCATENATE(Tabela13[[#This Row],[TRAMITE_SETOR]],"_Atualiz")</f>
        <v>CLC_Atualiz</v>
      </c>
      <c r="F979" s="35" t="s">
        <v>912</v>
      </c>
      <c r="G979" s="35"/>
      <c r="H979" s="36">
        <v>40940.574999999997</v>
      </c>
      <c r="I979" s="36">
        <v>40940.640972222223</v>
      </c>
      <c r="J979" s="1" t="s">
        <v>637</v>
      </c>
      <c r="K979" s="37">
        <f t="shared" si="30"/>
        <v>6.5972222226264421E-2</v>
      </c>
      <c r="L979" s="38">
        <f t="shared" si="31"/>
        <v>6.5972222226264421E-2</v>
      </c>
      <c r="M979" s="166">
        <f>NETWORKDAYS.INTL(DATE(YEAR(H979),MONTH(I979),DAY(H979)),DATE(YEAR(I979),MONTH(I979),DAY(I979)),1,LISTAFERIADOS!$B$2:$B$194)</f>
        <v>1</v>
      </c>
      <c r="N979" s="170" t="str">
        <f>CONCATENATE(HOUR(Tabela13[[#This Row],[DATA INICIO]]),":",MINUTE(Tabela13[[#This Row],[DATA INICIO]]))</f>
        <v>13:48</v>
      </c>
      <c r="P979"/>
    </row>
    <row r="980" spans="1:16" ht="25.5" hidden="1" customHeight="1" x14ac:dyDescent="0.25">
      <c r="A980" s="6" t="s">
        <v>278</v>
      </c>
      <c r="B980" s="33" t="s">
        <v>643</v>
      </c>
      <c r="C980" s="1" t="s">
        <v>578</v>
      </c>
      <c r="D980" s="67" t="s">
        <v>1234</v>
      </c>
      <c r="E980" s="66" t="str">
        <f>CONCATENATE(Tabela13[[#This Row],[TRAMITE_SETOR]],"_Atualiz")</f>
        <v>CPL_Atualiz</v>
      </c>
      <c r="F980" s="35" t="s">
        <v>915</v>
      </c>
      <c r="G980" s="35"/>
      <c r="H980" s="36">
        <v>40940.640972222223</v>
      </c>
      <c r="I980" s="36">
        <v>40941.568749999999</v>
      </c>
      <c r="J980" s="1" t="s">
        <v>349</v>
      </c>
      <c r="K980" s="37">
        <f t="shared" si="30"/>
        <v>0.92777777777519077</v>
      </c>
      <c r="L980" s="38">
        <f t="shared" si="31"/>
        <v>0.92777777777519077</v>
      </c>
      <c r="M980" s="166">
        <f>NETWORKDAYS.INTL(DATE(YEAR(H980),MONTH(I980),DAY(H980)),DATE(YEAR(I980),MONTH(I980),DAY(I980)),1,LISTAFERIADOS!$B$2:$B$194)</f>
        <v>2</v>
      </c>
      <c r="N980" s="170" t="str">
        <f>CONCATENATE(HOUR(Tabela13[[#This Row],[DATA INICIO]]),":",MINUTE(Tabela13[[#This Row],[DATA INICIO]]))</f>
        <v>15:23</v>
      </c>
      <c r="P980"/>
    </row>
    <row r="981" spans="1:16" ht="25.5" hidden="1" customHeight="1" x14ac:dyDescent="0.25">
      <c r="A981" s="6" t="s">
        <v>278</v>
      </c>
      <c r="B981" s="33" t="s">
        <v>643</v>
      </c>
      <c r="C981" s="1" t="s">
        <v>578</v>
      </c>
      <c r="D981" s="67" t="s">
        <v>1235</v>
      </c>
      <c r="E981" s="66" t="str">
        <f>CONCATENATE(Tabela13[[#This Row],[TRAMITE_SETOR]],"_Atualiz")</f>
        <v>ASSDG_Atualiz</v>
      </c>
      <c r="F981" s="35" t="s">
        <v>916</v>
      </c>
      <c r="G981" s="35"/>
      <c r="H981" s="36">
        <v>40941.568749999999</v>
      </c>
      <c r="I981" s="36">
        <v>40941.709027777775</v>
      </c>
      <c r="J981" s="1" t="s">
        <v>638</v>
      </c>
      <c r="K981" s="37">
        <f t="shared" si="30"/>
        <v>0.14027777777664596</v>
      </c>
      <c r="L981" s="38">
        <f t="shared" si="31"/>
        <v>0.14027777777664596</v>
      </c>
      <c r="M981" s="166">
        <f>NETWORKDAYS.INTL(DATE(YEAR(H981),MONTH(I981),DAY(H981)),DATE(YEAR(I981),MONTH(I981),DAY(I981)),1,LISTAFERIADOS!$B$2:$B$194)</f>
        <v>1</v>
      </c>
      <c r="N981" s="170" t="str">
        <f>CONCATENATE(HOUR(Tabela13[[#This Row],[DATA INICIO]]),":",MINUTE(Tabela13[[#This Row],[DATA INICIO]]))</f>
        <v>13:39</v>
      </c>
      <c r="P981"/>
    </row>
    <row r="982" spans="1:16" ht="25.5" hidden="1" customHeight="1" x14ac:dyDescent="0.25">
      <c r="A982" s="6" t="s">
        <v>278</v>
      </c>
      <c r="B982" s="33" t="s">
        <v>643</v>
      </c>
      <c r="C982" s="1" t="s">
        <v>578</v>
      </c>
      <c r="D982" s="67" t="s">
        <v>1252</v>
      </c>
      <c r="E982" s="66" t="str">
        <f>CONCATENATE(Tabela13[[#This Row],[TRAMITE_SETOR]],"_Atualiz")</f>
        <v>SLIC_Atualiz</v>
      </c>
      <c r="F982" s="35" t="s">
        <v>928</v>
      </c>
      <c r="G982" s="35"/>
      <c r="H982" s="36">
        <v>40941.709027777775</v>
      </c>
      <c r="I982" s="36">
        <v>40946.597916666666</v>
      </c>
      <c r="J982" s="1" t="s">
        <v>505</v>
      </c>
      <c r="K982" s="37">
        <f t="shared" si="30"/>
        <v>4.8888888888905058</v>
      </c>
      <c r="L982" s="38">
        <f t="shared" si="31"/>
        <v>4.8888888888905058</v>
      </c>
      <c r="M982" s="166">
        <f>NETWORKDAYS.INTL(DATE(YEAR(H982),MONTH(I982),DAY(H982)),DATE(YEAR(I982),MONTH(I982),DAY(I982)),1,LISTAFERIADOS!$B$2:$B$194)</f>
        <v>4</v>
      </c>
      <c r="N982" s="170" t="str">
        <f>CONCATENATE(HOUR(Tabela13[[#This Row],[DATA INICIO]]),":",MINUTE(Tabela13[[#This Row],[DATA INICIO]]))</f>
        <v>17:1</v>
      </c>
      <c r="P982"/>
    </row>
    <row r="983" spans="1:16" ht="25.5" hidden="1" customHeight="1" x14ac:dyDescent="0.25">
      <c r="A983" s="6" t="s">
        <v>278</v>
      </c>
      <c r="B983" s="33" t="s">
        <v>643</v>
      </c>
      <c r="C983" s="1" t="s">
        <v>578</v>
      </c>
      <c r="D983" s="67" t="s">
        <v>1234</v>
      </c>
      <c r="E983" s="66" t="str">
        <f>CONCATENATE(Tabela13[[#This Row],[TRAMITE_SETOR]],"_Atualiz")</f>
        <v>CPL_Atualiz</v>
      </c>
      <c r="F983" s="35" t="s">
        <v>915</v>
      </c>
      <c r="G983" s="35"/>
      <c r="H983" s="36">
        <v>40946.597916666666</v>
      </c>
      <c r="I983" s="36">
        <v>40946.665972222225</v>
      </c>
      <c r="J983" s="1" t="s">
        <v>499</v>
      </c>
      <c r="K983" s="37">
        <f t="shared" si="30"/>
        <v>6.805555555911269E-2</v>
      </c>
      <c r="L983" s="38">
        <f t="shared" si="31"/>
        <v>6.805555555911269E-2</v>
      </c>
      <c r="M983" s="166">
        <f>NETWORKDAYS.INTL(DATE(YEAR(H983),MONTH(I983),DAY(H983)),DATE(YEAR(I983),MONTH(I983),DAY(I983)),1,LISTAFERIADOS!$B$2:$B$194)</f>
        <v>1</v>
      </c>
      <c r="N983" s="170" t="str">
        <f>CONCATENATE(HOUR(Tabela13[[#This Row],[DATA INICIO]]),":",MINUTE(Tabela13[[#This Row],[DATA INICIO]]))</f>
        <v>14:21</v>
      </c>
      <c r="P983"/>
    </row>
    <row r="984" spans="1:16" ht="25.5" hidden="1" customHeight="1" x14ac:dyDescent="0.25">
      <c r="A984" s="6" t="s">
        <v>278</v>
      </c>
      <c r="B984" s="33" t="s">
        <v>643</v>
      </c>
      <c r="C984" s="1" t="s">
        <v>578</v>
      </c>
      <c r="D984" s="67" t="s">
        <v>1252</v>
      </c>
      <c r="E984" s="66" t="str">
        <f>CONCATENATE(Tabela13[[#This Row],[TRAMITE_SETOR]],"_Atualiz")</f>
        <v>SLIC_Atualiz</v>
      </c>
      <c r="F984" s="35" t="s">
        <v>928</v>
      </c>
      <c r="G984" s="35"/>
      <c r="H984" s="36">
        <v>40946.665972222225</v>
      </c>
      <c r="I984" s="36">
        <v>40947.781944444447</v>
      </c>
      <c r="J984" s="1" t="s">
        <v>639</v>
      </c>
      <c r="K984" s="37">
        <f t="shared" si="30"/>
        <v>1.1159722222218988</v>
      </c>
      <c r="L984" s="38">
        <f t="shared" si="31"/>
        <v>1.1159722222218988</v>
      </c>
      <c r="M984" s="166">
        <f>NETWORKDAYS.INTL(DATE(YEAR(H984),MONTH(I984),DAY(H984)),DATE(YEAR(I984),MONTH(I984),DAY(I984)),1,LISTAFERIADOS!$B$2:$B$194)</f>
        <v>2</v>
      </c>
      <c r="N984" s="170" t="str">
        <f>CONCATENATE(HOUR(Tabela13[[#This Row],[DATA INICIO]]),":",MINUTE(Tabela13[[#This Row],[DATA INICIO]]))</f>
        <v>15:59</v>
      </c>
      <c r="P984"/>
    </row>
    <row r="985" spans="1:16" ht="25.5" hidden="1" customHeight="1" x14ac:dyDescent="0.25">
      <c r="A985" s="6" t="s">
        <v>278</v>
      </c>
      <c r="B985" s="33" t="s">
        <v>643</v>
      </c>
      <c r="C985" s="1" t="s">
        <v>578</v>
      </c>
      <c r="D985" s="67" t="s">
        <v>1234</v>
      </c>
      <c r="E985" s="66" t="str">
        <f>CONCATENATE(Tabela13[[#This Row],[TRAMITE_SETOR]],"_Atualiz")</f>
        <v>CPL_Atualiz</v>
      </c>
      <c r="F985" s="35" t="s">
        <v>915</v>
      </c>
      <c r="G985" s="35"/>
      <c r="H985" s="36">
        <v>40947.781944444447</v>
      </c>
      <c r="I985" s="36">
        <v>40949.663194444445</v>
      </c>
      <c r="J985" s="1" t="s">
        <v>640</v>
      </c>
      <c r="K985" s="37">
        <f t="shared" si="30"/>
        <v>1.8812499999985448</v>
      </c>
      <c r="L985" s="38">
        <f t="shared" si="31"/>
        <v>1.8812499999985448</v>
      </c>
      <c r="M985" s="166">
        <f>NETWORKDAYS.INTL(DATE(YEAR(H985),MONTH(I985),DAY(H985)),DATE(YEAR(I985),MONTH(I985),DAY(I985)),1,LISTAFERIADOS!$B$2:$B$194)</f>
        <v>3</v>
      </c>
      <c r="N985" s="170" t="str">
        <f>CONCATENATE(HOUR(Tabela13[[#This Row],[DATA INICIO]]),":",MINUTE(Tabela13[[#This Row],[DATA INICIO]]))</f>
        <v>18:46</v>
      </c>
      <c r="P985"/>
    </row>
    <row r="986" spans="1:16" ht="25.5" hidden="1" customHeight="1" x14ac:dyDescent="0.25">
      <c r="A986" s="6" t="s">
        <v>278</v>
      </c>
      <c r="B986" s="33" t="s">
        <v>643</v>
      </c>
      <c r="C986" s="1" t="s">
        <v>578</v>
      </c>
      <c r="D986" s="67" t="s">
        <v>1252</v>
      </c>
      <c r="E986" s="66" t="str">
        <f>CONCATENATE(Tabela13[[#This Row],[TRAMITE_SETOR]],"_Atualiz")</f>
        <v>SLIC_Atualiz</v>
      </c>
      <c r="F986" s="35" t="s">
        <v>928</v>
      </c>
      <c r="G986" s="35"/>
      <c r="H986" s="36">
        <v>40949.663194444445</v>
      </c>
      <c r="I986" s="36">
        <v>40952.59097222222</v>
      </c>
      <c r="J986" s="1" t="s">
        <v>60</v>
      </c>
      <c r="K986" s="37">
        <f t="shared" si="30"/>
        <v>2.9277777777751908</v>
      </c>
      <c r="L986" s="38">
        <f t="shared" si="31"/>
        <v>2.9277777777751908</v>
      </c>
      <c r="M986" s="166">
        <f>NETWORKDAYS.INTL(DATE(YEAR(H986),MONTH(I986),DAY(H986)),DATE(YEAR(I986),MONTH(I986),DAY(I986)),1,LISTAFERIADOS!$B$2:$B$194)</f>
        <v>2</v>
      </c>
      <c r="N986" s="170" t="str">
        <f>CONCATENATE(HOUR(Tabela13[[#This Row],[DATA INICIO]]),":",MINUTE(Tabela13[[#This Row],[DATA INICIO]]))</f>
        <v>15:55</v>
      </c>
      <c r="P986"/>
    </row>
    <row r="987" spans="1:16" ht="25.5" hidden="1" customHeight="1" x14ac:dyDescent="0.25">
      <c r="A987" s="6" t="s">
        <v>278</v>
      </c>
      <c r="B987" s="33" t="s">
        <v>643</v>
      </c>
      <c r="C987" s="1" t="s">
        <v>578</v>
      </c>
      <c r="D987" s="67" t="s">
        <v>1234</v>
      </c>
      <c r="E987" s="66" t="str">
        <f>CONCATENATE(Tabela13[[#This Row],[TRAMITE_SETOR]],"_Atualiz")</f>
        <v>CPL_Atualiz</v>
      </c>
      <c r="F987" s="35" t="s">
        <v>915</v>
      </c>
      <c r="G987" s="35"/>
      <c r="H987" s="36">
        <v>40952.59097222222</v>
      </c>
      <c r="I987" s="36">
        <v>40968.79791666667</v>
      </c>
      <c r="J987" s="1" t="s">
        <v>640</v>
      </c>
      <c r="K987" s="37">
        <f t="shared" si="30"/>
        <v>16.206944444449618</v>
      </c>
      <c r="L987" s="38">
        <f t="shared" si="31"/>
        <v>16.206944444449618</v>
      </c>
      <c r="M987" s="166">
        <f>NETWORKDAYS.INTL(DATE(YEAR(H987),MONTH(I987),DAY(H987)),DATE(YEAR(I987),MONTH(I987),DAY(I987)),1,LISTAFERIADOS!$B$2:$B$194)</f>
        <v>11</v>
      </c>
      <c r="N987" s="170" t="str">
        <f>CONCATENATE(HOUR(Tabela13[[#This Row],[DATA INICIO]]),":",MINUTE(Tabela13[[#This Row],[DATA INICIO]]))</f>
        <v>14:11</v>
      </c>
      <c r="P987"/>
    </row>
    <row r="988" spans="1:16" ht="25.5" hidden="1" customHeight="1" x14ac:dyDescent="0.25">
      <c r="A988" s="6" t="s">
        <v>278</v>
      </c>
      <c r="B988" s="33" t="s">
        <v>643</v>
      </c>
      <c r="C988" s="1" t="s">
        <v>578</v>
      </c>
      <c r="D988" s="67" t="s">
        <v>1235</v>
      </c>
      <c r="E988" s="66" t="str">
        <f>CONCATENATE(Tabela13[[#This Row],[TRAMITE_SETOR]],"_Atualiz")</f>
        <v>ASSDG_Atualiz</v>
      </c>
      <c r="F988" s="35" t="s">
        <v>916</v>
      </c>
      <c r="G988" s="35"/>
      <c r="H988" s="36">
        <v>40968.79791666667</v>
      </c>
      <c r="I988" s="36">
        <v>40969.686111111114</v>
      </c>
      <c r="J988" s="1" t="s">
        <v>355</v>
      </c>
      <c r="K988" s="37">
        <f t="shared" si="30"/>
        <v>0.88819444444379769</v>
      </c>
      <c r="L988" s="38">
        <f t="shared" si="31"/>
        <v>0.88819444444379769</v>
      </c>
      <c r="M988" s="166">
        <f>NETWORKDAYS.INTL(DATE(YEAR(H988),MONTH(I988),DAY(H988)),DATE(YEAR(I988),MONTH(I988),DAY(I988)),1,LISTAFERIADOS!$B$2:$B$194)</f>
        <v>-21</v>
      </c>
      <c r="N988" s="170" t="str">
        <f>CONCATENATE(HOUR(Tabela13[[#This Row],[DATA INICIO]]),":",MINUTE(Tabela13[[#This Row],[DATA INICIO]]))</f>
        <v>19:9</v>
      </c>
      <c r="P988"/>
    </row>
    <row r="989" spans="1:16" ht="25.5" hidden="1" customHeight="1" x14ac:dyDescent="0.25">
      <c r="A989" s="6" t="s">
        <v>278</v>
      </c>
      <c r="B989" s="33" t="s">
        <v>643</v>
      </c>
      <c r="C989" s="1" t="s">
        <v>578</v>
      </c>
      <c r="D989" s="67" t="s">
        <v>1224</v>
      </c>
      <c r="E989" s="66" t="str">
        <f>CONCATENATE(Tabela13[[#This Row],[TRAMITE_SETOR]],"_Atualiz")</f>
        <v>DG_Atualiz</v>
      </c>
      <c r="F989" s="35" t="s">
        <v>906</v>
      </c>
      <c r="G989" s="35"/>
      <c r="H989" s="36">
        <v>40969.686111111114</v>
      </c>
      <c r="I989" s="36">
        <v>40969.763888888891</v>
      </c>
      <c r="J989" s="1" t="s">
        <v>56</v>
      </c>
      <c r="K989" s="37">
        <f t="shared" si="30"/>
        <v>7.7777777776645962E-2</v>
      </c>
      <c r="L989" s="38">
        <f t="shared" si="31"/>
        <v>7.7777777776645962E-2</v>
      </c>
      <c r="M989" s="166">
        <f>NETWORKDAYS.INTL(DATE(YEAR(H989),MONTH(I989),DAY(H989)),DATE(YEAR(I989),MONTH(I989),DAY(I989)),1,LISTAFERIADOS!$B$2:$B$194)</f>
        <v>1</v>
      </c>
      <c r="N989" s="170" t="str">
        <f>CONCATENATE(HOUR(Tabela13[[#This Row],[DATA INICIO]]),":",MINUTE(Tabela13[[#This Row],[DATA INICIO]]))</f>
        <v>16:28</v>
      </c>
      <c r="P989"/>
    </row>
    <row r="990" spans="1:16" ht="25.5" hidden="1" customHeight="1" x14ac:dyDescent="0.25">
      <c r="A990" s="6" t="s">
        <v>278</v>
      </c>
      <c r="B990" s="33" t="s">
        <v>643</v>
      </c>
      <c r="C990" s="1" t="s">
        <v>578</v>
      </c>
      <c r="D990" s="67" t="s">
        <v>1278</v>
      </c>
      <c r="E990" s="66" t="str">
        <f>CONCATENATE(Tabela13[[#This Row],[TRAMITE_SETOR]],"_Atualiz")</f>
        <v>SMCI_Atualiz</v>
      </c>
      <c r="F990" s="35" t="s">
        <v>943</v>
      </c>
      <c r="G990" s="35"/>
      <c r="H990" s="36">
        <v>40969.763888888891</v>
      </c>
      <c r="I990" s="36">
        <v>40984.715277777781</v>
      </c>
      <c r="J990" s="1" t="s">
        <v>641</v>
      </c>
      <c r="K990" s="37">
        <f t="shared" si="30"/>
        <v>14.951388888890506</v>
      </c>
      <c r="L990" s="38">
        <f t="shared" si="31"/>
        <v>14.951388888890506</v>
      </c>
      <c r="M990" s="166">
        <f>NETWORKDAYS.INTL(DATE(YEAR(H990),MONTH(I990),DAY(H990)),DATE(YEAR(I990),MONTH(I990),DAY(I990)),1,LISTAFERIADOS!$B$2:$B$194)</f>
        <v>12</v>
      </c>
      <c r="N990" s="170" t="str">
        <f>CONCATENATE(HOUR(Tabela13[[#This Row],[DATA INICIO]]),":",MINUTE(Tabela13[[#This Row],[DATA INICIO]]))</f>
        <v>18:20</v>
      </c>
      <c r="P990"/>
    </row>
    <row r="991" spans="1:16" ht="25.5" hidden="1" customHeight="1" x14ac:dyDescent="0.25">
      <c r="A991" s="6" t="s">
        <v>278</v>
      </c>
      <c r="B991" s="33" t="s">
        <v>643</v>
      </c>
      <c r="C991" s="1" t="s">
        <v>578</v>
      </c>
      <c r="D991" s="67" t="s">
        <v>1224</v>
      </c>
      <c r="E991" s="66" t="str">
        <f>CONCATENATE(Tabela13[[#This Row],[TRAMITE_SETOR]],"_Atualiz")</f>
        <v>DG_Atualiz</v>
      </c>
      <c r="F991" s="35" t="s">
        <v>906</v>
      </c>
      <c r="G991" s="35"/>
      <c r="H991" s="36">
        <v>40984.715277777781</v>
      </c>
      <c r="I991" s="36">
        <v>40984.834722222222</v>
      </c>
      <c r="J991" s="1" t="s">
        <v>642</v>
      </c>
      <c r="K991" s="37">
        <f t="shared" si="30"/>
        <v>0.11944444444088731</v>
      </c>
      <c r="L991" s="38">
        <f t="shared" si="31"/>
        <v>0.11944444444088731</v>
      </c>
      <c r="M991" s="166">
        <f>NETWORKDAYS.INTL(DATE(YEAR(H991),MONTH(I991),DAY(H991)),DATE(YEAR(I991),MONTH(I991),DAY(I991)),1,LISTAFERIADOS!$B$2:$B$194)</f>
        <v>1</v>
      </c>
      <c r="N991" s="170" t="str">
        <f>CONCATENATE(HOUR(Tabela13[[#This Row],[DATA INICIO]]),":",MINUTE(Tabela13[[#This Row],[DATA INICIO]]))</f>
        <v>17:10</v>
      </c>
      <c r="P991"/>
    </row>
    <row r="992" spans="1:16" ht="25.5" customHeight="1" x14ac:dyDescent="0.25">
      <c r="A992" s="6" t="s">
        <v>278</v>
      </c>
      <c r="B992" s="33" t="s">
        <v>669</v>
      </c>
      <c r="C992" s="1" t="s">
        <v>578</v>
      </c>
      <c r="D992" s="67" t="s">
        <v>1267</v>
      </c>
      <c r="E992" s="66" t="str">
        <f>CONCATENATE(Tabela13[[#This Row],[TRAMITE_SETOR]],"_Atualiz")</f>
        <v>SMIC_Atualiz</v>
      </c>
      <c r="F992" s="35" t="s">
        <v>892</v>
      </c>
      <c r="G992" s="90" t="s">
        <v>1127</v>
      </c>
      <c r="H992" s="36">
        <v>41884.78402777778</v>
      </c>
      <c r="I992" s="36">
        <v>41885.78402777778</v>
      </c>
      <c r="J992" s="1" t="s">
        <v>7</v>
      </c>
      <c r="K992" s="37">
        <f t="shared" si="30"/>
        <v>1</v>
      </c>
      <c r="L992" s="38">
        <f t="shared" si="31"/>
        <v>1</v>
      </c>
      <c r="M992" s="166">
        <f>NETWORKDAYS.INTL(DATE(YEAR(H992),MONTH(I992),DAY(H992)),DATE(YEAR(I992),MONTH(I992),DAY(I992)),1,LISTAFERIADOS!$B$2:$B$194)</f>
        <v>2</v>
      </c>
      <c r="N992" s="170" t="str">
        <f>CONCATENATE(HOUR(Tabela13[[#This Row],[DATA INICIO]]),":",MINUTE(Tabela13[[#This Row],[DATA INICIO]]))</f>
        <v>18:49</v>
      </c>
      <c r="P992"/>
    </row>
    <row r="993" spans="1:16" ht="25.5" customHeight="1" x14ac:dyDescent="0.25">
      <c r="A993" s="6" t="s">
        <v>278</v>
      </c>
      <c r="B993" s="33" t="s">
        <v>669</v>
      </c>
      <c r="C993" s="1" t="s">
        <v>578</v>
      </c>
      <c r="D993" s="67" t="s">
        <v>1226</v>
      </c>
      <c r="E993" s="66" t="str">
        <f>CONCATENATE(Tabela13[[#This Row],[TRAMITE_SETOR]],"_Atualiz")</f>
        <v>CIP_Atualiz</v>
      </c>
      <c r="F993" s="35" t="s">
        <v>885</v>
      </c>
      <c r="G993" s="90" t="s">
        <v>1127</v>
      </c>
      <c r="H993" s="36">
        <v>41885.78402777778</v>
      </c>
      <c r="I993" s="36">
        <v>41886.539583333331</v>
      </c>
      <c r="J993" s="1" t="s">
        <v>417</v>
      </c>
      <c r="K993" s="37">
        <f t="shared" si="30"/>
        <v>0.75555555555183673</v>
      </c>
      <c r="L993" s="38">
        <f t="shared" si="31"/>
        <v>0.75555555555183673</v>
      </c>
      <c r="M993" s="166">
        <f>NETWORKDAYS.INTL(DATE(YEAR(H993),MONTH(I993),DAY(H993)),DATE(YEAR(I993),MONTH(I993),DAY(I993)),1,LISTAFERIADOS!$B$2:$B$194)</f>
        <v>2</v>
      </c>
      <c r="N993" s="170" t="str">
        <f>CONCATENATE(HOUR(Tabela13[[#This Row],[DATA INICIO]]),":",MINUTE(Tabela13[[#This Row],[DATA INICIO]]))</f>
        <v>18:49</v>
      </c>
      <c r="P993"/>
    </row>
    <row r="994" spans="1:16" ht="25.5" hidden="1" customHeight="1" x14ac:dyDescent="0.25">
      <c r="A994" s="6" t="s">
        <v>278</v>
      </c>
      <c r="B994" s="33" t="s">
        <v>669</v>
      </c>
      <c r="C994" s="1" t="s">
        <v>578</v>
      </c>
      <c r="D994" s="67" t="s">
        <v>1227</v>
      </c>
      <c r="E994" s="66" t="str">
        <f>CONCATENATE(Tabela13[[#This Row],[TRAMITE_SETOR]],"_Atualiz")</f>
        <v>SECADM_Atualiz</v>
      </c>
      <c r="F994" s="35" t="s">
        <v>908</v>
      </c>
      <c r="G994" s="35"/>
      <c r="H994" s="36">
        <v>41886.539583333331</v>
      </c>
      <c r="I994" s="36">
        <v>41886.612500000003</v>
      </c>
      <c r="J994" s="1" t="s">
        <v>644</v>
      </c>
      <c r="K994" s="37">
        <f t="shared" si="30"/>
        <v>7.2916666671517305E-2</v>
      </c>
      <c r="L994" s="38">
        <f t="shared" si="31"/>
        <v>7.2916666671517305E-2</v>
      </c>
      <c r="M994" s="166">
        <f>NETWORKDAYS.INTL(DATE(YEAR(H994),MONTH(I994),DAY(H994)),DATE(YEAR(I994),MONTH(I994),DAY(I994)),1,LISTAFERIADOS!$B$2:$B$194)</f>
        <v>1</v>
      </c>
      <c r="N994" s="170" t="str">
        <f>CONCATENATE(HOUR(Tabela13[[#This Row],[DATA INICIO]]),":",MINUTE(Tabela13[[#This Row],[DATA INICIO]]))</f>
        <v>12:57</v>
      </c>
      <c r="P994"/>
    </row>
    <row r="995" spans="1:16" ht="25.5" customHeight="1" x14ac:dyDescent="0.25">
      <c r="A995" s="6" t="s">
        <v>278</v>
      </c>
      <c r="B995" s="33" t="s">
        <v>669</v>
      </c>
      <c r="C995" s="1" t="s">
        <v>578</v>
      </c>
      <c r="D995" s="67" t="s">
        <v>1267</v>
      </c>
      <c r="E995" s="66" t="str">
        <f>CONCATENATE(Tabela13[[#This Row],[TRAMITE_SETOR]],"_Atualiz")</f>
        <v>SMIC_Atualiz</v>
      </c>
      <c r="F995" s="35" t="s">
        <v>892</v>
      </c>
      <c r="G995" s="90" t="s">
        <v>1127</v>
      </c>
      <c r="H995" s="36">
        <v>41886.612500000003</v>
      </c>
      <c r="I995" s="36">
        <v>41893.756249999999</v>
      </c>
      <c r="J995" s="1" t="s">
        <v>645</v>
      </c>
      <c r="K995" s="37">
        <f t="shared" si="30"/>
        <v>7.1437499999956344</v>
      </c>
      <c r="L995" s="38">
        <f t="shared" si="31"/>
        <v>7.1437499999956344</v>
      </c>
      <c r="M995" s="166">
        <f>NETWORKDAYS.INTL(DATE(YEAR(H995),MONTH(I995),DAY(H995)),DATE(YEAR(I995),MONTH(I995),DAY(I995)),1,LISTAFERIADOS!$B$2:$B$194)</f>
        <v>5</v>
      </c>
      <c r="N995" s="170" t="str">
        <f>CONCATENATE(HOUR(Tabela13[[#This Row],[DATA INICIO]]),":",MINUTE(Tabela13[[#This Row],[DATA INICIO]]))</f>
        <v>14:42</v>
      </c>
      <c r="P995"/>
    </row>
    <row r="996" spans="1:16" ht="25.5" hidden="1" customHeight="1" x14ac:dyDescent="0.25">
      <c r="A996" s="6" t="s">
        <v>278</v>
      </c>
      <c r="B996" s="33" t="s">
        <v>669</v>
      </c>
      <c r="C996" s="1" t="s">
        <v>578</v>
      </c>
      <c r="D996" s="67" t="s">
        <v>1227</v>
      </c>
      <c r="E996" s="66" t="str">
        <f>CONCATENATE(Tabela13[[#This Row],[TRAMITE_SETOR]],"_Atualiz")</f>
        <v>SECADM_Atualiz</v>
      </c>
      <c r="F996" s="35" t="s">
        <v>908</v>
      </c>
      <c r="G996" s="35"/>
      <c r="H996" s="36">
        <v>41893.756249999999</v>
      </c>
      <c r="I996" s="36">
        <v>41894.661805555559</v>
      </c>
      <c r="J996" s="1" t="s">
        <v>646</v>
      </c>
      <c r="K996" s="37">
        <f t="shared" si="30"/>
        <v>0.90555555556056788</v>
      </c>
      <c r="L996" s="38">
        <f t="shared" si="31"/>
        <v>0.90555555556056788</v>
      </c>
      <c r="M996" s="166">
        <f>NETWORKDAYS.INTL(DATE(YEAR(H996),MONTH(I996),DAY(H996)),DATE(YEAR(I996),MONTH(I996),DAY(I996)),1,LISTAFERIADOS!$B$2:$B$194)</f>
        <v>2</v>
      </c>
      <c r="N996" s="170" t="str">
        <f>CONCATENATE(HOUR(Tabela13[[#This Row],[DATA INICIO]]),":",MINUTE(Tabela13[[#This Row],[DATA INICIO]]))</f>
        <v>18:9</v>
      </c>
      <c r="P996"/>
    </row>
    <row r="997" spans="1:16" ht="25.5" hidden="1" customHeight="1" x14ac:dyDescent="0.25">
      <c r="A997" s="6" t="s">
        <v>278</v>
      </c>
      <c r="B997" s="33" t="s">
        <v>669</v>
      </c>
      <c r="C997" s="1" t="s">
        <v>578</v>
      </c>
      <c r="D997" s="67" t="s">
        <v>1231</v>
      </c>
      <c r="E997" s="66" t="str">
        <f>CONCATENATE(Tabela13[[#This Row],[TRAMITE_SETOR]],"_Atualiz")</f>
        <v>CLC_Atualiz</v>
      </c>
      <c r="F997" s="35" t="s">
        <v>912</v>
      </c>
      <c r="G997" s="35"/>
      <c r="H997" s="36">
        <v>41894.661805555559</v>
      </c>
      <c r="I997" s="36">
        <v>41894.713194444441</v>
      </c>
      <c r="J997" s="1" t="s">
        <v>647</v>
      </c>
      <c r="K997" s="37">
        <f t="shared" si="30"/>
        <v>5.1388888881774619E-2</v>
      </c>
      <c r="L997" s="38">
        <f t="shared" si="31"/>
        <v>5.1388888881774619E-2</v>
      </c>
      <c r="M997" s="166">
        <f>NETWORKDAYS.INTL(DATE(YEAR(H997),MONTH(I997),DAY(H997)),DATE(YEAR(I997),MONTH(I997),DAY(I997)),1,LISTAFERIADOS!$B$2:$B$194)</f>
        <v>1</v>
      </c>
      <c r="N997" s="170" t="str">
        <f>CONCATENATE(HOUR(Tabela13[[#This Row],[DATA INICIO]]),":",MINUTE(Tabela13[[#This Row],[DATA INICIO]]))</f>
        <v>15:53</v>
      </c>
      <c r="P997"/>
    </row>
    <row r="998" spans="1:16" ht="25.5" hidden="1" customHeight="1" x14ac:dyDescent="0.25">
      <c r="A998" s="6" t="s">
        <v>278</v>
      </c>
      <c r="B998" s="33" t="s">
        <v>669</v>
      </c>
      <c r="C998" s="1" t="s">
        <v>578</v>
      </c>
      <c r="D998" s="67" t="s">
        <v>1232</v>
      </c>
      <c r="E998" s="66" t="str">
        <f>CONCATENATE(Tabela13[[#This Row],[TRAMITE_SETOR]],"_Atualiz")</f>
        <v>SC_Atualiz</v>
      </c>
      <c r="F998" s="35" t="s">
        <v>913</v>
      </c>
      <c r="G998" s="35"/>
      <c r="H998" s="36">
        <v>41894.713194444441</v>
      </c>
      <c r="I998" s="36">
        <v>41902.614583333336</v>
      </c>
      <c r="J998" s="1" t="s">
        <v>648</v>
      </c>
      <c r="K998" s="37">
        <f t="shared" si="30"/>
        <v>7.9013888888948713</v>
      </c>
      <c r="L998" s="38">
        <f t="shared" si="31"/>
        <v>7.9013888888948713</v>
      </c>
      <c r="M998" s="166">
        <f>NETWORKDAYS.INTL(DATE(YEAR(H998),MONTH(I998),DAY(H998)),DATE(YEAR(I998),MONTH(I998),DAY(I998)),1,LISTAFERIADOS!$B$2:$B$194)</f>
        <v>6</v>
      </c>
      <c r="N998" s="170" t="str">
        <f>CONCATENATE(HOUR(Tabela13[[#This Row],[DATA INICIO]]),":",MINUTE(Tabela13[[#This Row],[DATA INICIO]]))</f>
        <v>17:7</v>
      </c>
      <c r="P998"/>
    </row>
    <row r="999" spans="1:16" ht="25.5" hidden="1" customHeight="1" x14ac:dyDescent="0.25">
      <c r="A999" s="6" t="s">
        <v>278</v>
      </c>
      <c r="B999" s="33" t="s">
        <v>669</v>
      </c>
      <c r="C999" s="1" t="s">
        <v>578</v>
      </c>
      <c r="D999" s="67" t="s">
        <v>1231</v>
      </c>
      <c r="E999" s="66" t="str">
        <f>CONCATENATE(Tabela13[[#This Row],[TRAMITE_SETOR]],"_Atualiz")</f>
        <v>CLC_Atualiz</v>
      </c>
      <c r="F999" s="35" t="s">
        <v>912</v>
      </c>
      <c r="G999" s="35"/>
      <c r="H999" s="36">
        <v>41902.614583333336</v>
      </c>
      <c r="I999" s="36">
        <v>41904.48333333333</v>
      </c>
      <c r="J999" s="1" t="s">
        <v>373</v>
      </c>
      <c r="K999" s="37">
        <f t="shared" si="30"/>
        <v>1.8687499999941792</v>
      </c>
      <c r="L999" s="38">
        <f t="shared" si="31"/>
        <v>1.8687499999941792</v>
      </c>
      <c r="M999" s="166">
        <f>NETWORKDAYS.INTL(DATE(YEAR(H999),MONTH(I999),DAY(H999)),DATE(YEAR(I999),MONTH(I999),DAY(I999)),1,LISTAFERIADOS!$B$2:$B$194)</f>
        <v>1</v>
      </c>
      <c r="N999" s="170" t="str">
        <f>CONCATENATE(HOUR(Tabela13[[#This Row],[DATA INICIO]]),":",MINUTE(Tabela13[[#This Row],[DATA INICIO]]))</f>
        <v>14:45</v>
      </c>
      <c r="P999"/>
    </row>
    <row r="1000" spans="1:16" ht="25.5" hidden="1" customHeight="1" x14ac:dyDescent="0.25">
      <c r="A1000" s="6" t="s">
        <v>278</v>
      </c>
      <c r="B1000" s="33" t="s">
        <v>669</v>
      </c>
      <c r="C1000" s="1" t="s">
        <v>578</v>
      </c>
      <c r="D1000" s="67" t="s">
        <v>1227</v>
      </c>
      <c r="E1000" s="66" t="str">
        <f>CONCATENATE(Tabela13[[#This Row],[TRAMITE_SETOR]],"_Atualiz")</f>
        <v>SECADM_Atualiz</v>
      </c>
      <c r="F1000" s="35" t="s">
        <v>908</v>
      </c>
      <c r="G1000" s="35"/>
      <c r="H1000" s="36">
        <v>41904.48333333333</v>
      </c>
      <c r="I1000" s="36">
        <v>41904.625694444447</v>
      </c>
      <c r="J1000" s="1" t="s">
        <v>649</v>
      </c>
      <c r="K1000" s="37">
        <f t="shared" si="30"/>
        <v>0.14236111111677019</v>
      </c>
      <c r="L1000" s="38">
        <f t="shared" si="31"/>
        <v>0.14236111111677019</v>
      </c>
      <c r="M1000" s="166">
        <f>NETWORKDAYS.INTL(DATE(YEAR(H1000),MONTH(I1000),DAY(H1000)),DATE(YEAR(I1000),MONTH(I1000),DAY(I1000)),1,LISTAFERIADOS!$B$2:$B$194)</f>
        <v>1</v>
      </c>
      <c r="N1000" s="170" t="str">
        <f>CONCATENATE(HOUR(Tabela13[[#This Row],[DATA INICIO]]),":",MINUTE(Tabela13[[#This Row],[DATA INICIO]]))</f>
        <v>11:36</v>
      </c>
      <c r="P1000"/>
    </row>
    <row r="1001" spans="1:16" ht="25.5" hidden="1" customHeight="1" x14ac:dyDescent="0.25">
      <c r="A1001" s="6" t="s">
        <v>278</v>
      </c>
      <c r="B1001" s="33" t="s">
        <v>669</v>
      </c>
      <c r="C1001" s="1" t="s">
        <v>578</v>
      </c>
      <c r="D1001" s="67" t="s">
        <v>1231</v>
      </c>
      <c r="E1001" s="66" t="str">
        <f>CONCATENATE(Tabela13[[#This Row],[TRAMITE_SETOR]],"_Atualiz")</f>
        <v>CLC_Atualiz</v>
      </c>
      <c r="F1001" s="35" t="s">
        <v>912</v>
      </c>
      <c r="G1001" s="35"/>
      <c r="H1001" s="36">
        <v>41904.625694444447</v>
      </c>
      <c r="I1001" s="36">
        <v>41905.720138888886</v>
      </c>
      <c r="J1001" s="1" t="s">
        <v>288</v>
      </c>
      <c r="K1001" s="37">
        <f t="shared" si="30"/>
        <v>1.0944444444394321</v>
      </c>
      <c r="L1001" s="38">
        <f t="shared" si="31"/>
        <v>1.0944444444394321</v>
      </c>
      <c r="M1001" s="166">
        <f>NETWORKDAYS.INTL(DATE(YEAR(H1001),MONTH(I1001),DAY(H1001)),DATE(YEAR(I1001),MONTH(I1001),DAY(I1001)),1,LISTAFERIADOS!$B$2:$B$194)</f>
        <v>2</v>
      </c>
      <c r="N1001" s="170" t="str">
        <f>CONCATENATE(HOUR(Tabela13[[#This Row],[DATA INICIO]]),":",MINUTE(Tabela13[[#This Row],[DATA INICIO]]))</f>
        <v>15:1</v>
      </c>
      <c r="P1001"/>
    </row>
    <row r="1002" spans="1:16" ht="25.5" hidden="1" customHeight="1" x14ac:dyDescent="0.25">
      <c r="A1002" s="6" t="s">
        <v>278</v>
      </c>
      <c r="B1002" s="33" t="s">
        <v>669</v>
      </c>
      <c r="C1002" s="1" t="s">
        <v>578</v>
      </c>
      <c r="D1002" s="67" t="s">
        <v>1252</v>
      </c>
      <c r="E1002" s="66" t="str">
        <f>CONCATENATE(Tabela13[[#This Row],[TRAMITE_SETOR]],"_Atualiz")</f>
        <v>SLIC_Atualiz</v>
      </c>
      <c r="F1002" s="35" t="s">
        <v>928</v>
      </c>
      <c r="G1002" s="35"/>
      <c r="H1002" s="36">
        <v>41905.720138888886</v>
      </c>
      <c r="I1002" s="36">
        <v>41911.632638888892</v>
      </c>
      <c r="J1002" s="1" t="s">
        <v>288</v>
      </c>
      <c r="K1002" s="37">
        <f t="shared" si="30"/>
        <v>5.9125000000058208</v>
      </c>
      <c r="L1002" s="38">
        <f t="shared" si="31"/>
        <v>5.9125000000058208</v>
      </c>
      <c r="M1002" s="166">
        <f>NETWORKDAYS.INTL(DATE(YEAR(H1002),MONTH(I1002),DAY(H1002)),DATE(YEAR(I1002),MONTH(I1002),DAY(I1002)),1,LISTAFERIADOS!$B$2:$B$194)</f>
        <v>5</v>
      </c>
      <c r="N1002" s="170" t="str">
        <f>CONCATENATE(HOUR(Tabela13[[#This Row],[DATA INICIO]]),":",MINUTE(Tabela13[[#This Row],[DATA INICIO]]))</f>
        <v>17:17</v>
      </c>
      <c r="P1002"/>
    </row>
    <row r="1003" spans="1:16" ht="25.5" hidden="1" customHeight="1" x14ac:dyDescent="0.25">
      <c r="A1003" s="6" t="s">
        <v>278</v>
      </c>
      <c r="B1003" s="33" t="s">
        <v>669</v>
      </c>
      <c r="C1003" s="1" t="s">
        <v>578</v>
      </c>
      <c r="D1003" s="67" t="s">
        <v>1231</v>
      </c>
      <c r="E1003" s="66" t="str">
        <f>CONCATENATE(Tabela13[[#This Row],[TRAMITE_SETOR]],"_Atualiz")</f>
        <v>CLC_Atualiz</v>
      </c>
      <c r="F1003" s="35" t="s">
        <v>912</v>
      </c>
      <c r="G1003" s="35"/>
      <c r="H1003" s="36">
        <v>41911.632638888892</v>
      </c>
      <c r="I1003" s="36">
        <v>41911.79791666667</v>
      </c>
      <c r="J1003" s="1" t="s">
        <v>70</v>
      </c>
      <c r="K1003" s="37">
        <f t="shared" si="30"/>
        <v>0.16527777777810115</v>
      </c>
      <c r="L1003" s="38">
        <f t="shared" si="31"/>
        <v>0.16527777777810115</v>
      </c>
      <c r="M1003" s="166">
        <f>NETWORKDAYS.INTL(DATE(YEAR(H1003),MONTH(I1003),DAY(H1003)),DATE(YEAR(I1003),MONTH(I1003),DAY(I1003)),1,LISTAFERIADOS!$B$2:$B$194)</f>
        <v>1</v>
      </c>
      <c r="N1003" s="170" t="str">
        <f>CONCATENATE(HOUR(Tabela13[[#This Row],[DATA INICIO]]),":",MINUTE(Tabela13[[#This Row],[DATA INICIO]]))</f>
        <v>15:11</v>
      </c>
      <c r="P1003"/>
    </row>
    <row r="1004" spans="1:16" ht="25.5" hidden="1" customHeight="1" x14ac:dyDescent="0.25">
      <c r="A1004" s="6" t="s">
        <v>278</v>
      </c>
      <c r="B1004" s="33" t="s">
        <v>669</v>
      </c>
      <c r="C1004" s="1" t="s">
        <v>578</v>
      </c>
      <c r="D1004" s="67" t="s">
        <v>1227</v>
      </c>
      <c r="E1004" s="66" t="str">
        <f>CONCATENATE(Tabela13[[#This Row],[TRAMITE_SETOR]],"_Atualiz")</f>
        <v>SECADM_Atualiz</v>
      </c>
      <c r="F1004" s="35" t="s">
        <v>908</v>
      </c>
      <c r="G1004" s="35"/>
      <c r="H1004" s="36">
        <v>41911.79791666667</v>
      </c>
      <c r="I1004" s="36">
        <v>41912.774305555555</v>
      </c>
      <c r="J1004" s="1" t="s">
        <v>289</v>
      </c>
      <c r="K1004" s="37">
        <f t="shared" si="30"/>
        <v>0.976388888884685</v>
      </c>
      <c r="L1004" s="38">
        <f t="shared" si="31"/>
        <v>0.976388888884685</v>
      </c>
      <c r="M1004" s="166">
        <f>NETWORKDAYS.INTL(DATE(YEAR(H1004),MONTH(I1004),DAY(H1004)),DATE(YEAR(I1004),MONTH(I1004),DAY(I1004)),1,LISTAFERIADOS!$B$2:$B$194)</f>
        <v>2</v>
      </c>
      <c r="N1004" s="170" t="str">
        <f>CONCATENATE(HOUR(Tabela13[[#This Row],[DATA INICIO]]),":",MINUTE(Tabela13[[#This Row],[DATA INICIO]]))</f>
        <v>19:9</v>
      </c>
      <c r="P1004"/>
    </row>
    <row r="1005" spans="1:16" ht="25.5" hidden="1" customHeight="1" x14ac:dyDescent="0.25">
      <c r="A1005" s="6" t="s">
        <v>278</v>
      </c>
      <c r="B1005" s="33" t="s">
        <v>669</v>
      </c>
      <c r="C1005" s="1" t="s">
        <v>578</v>
      </c>
      <c r="D1005" s="67" t="s">
        <v>1234</v>
      </c>
      <c r="E1005" s="66" t="str">
        <f>CONCATENATE(Tabela13[[#This Row],[TRAMITE_SETOR]],"_Atualiz")</f>
        <v>CPL_Atualiz</v>
      </c>
      <c r="F1005" s="35" t="s">
        <v>915</v>
      </c>
      <c r="G1005" s="35"/>
      <c r="H1005" s="36">
        <v>41912.774305555555</v>
      </c>
      <c r="I1005" s="36">
        <v>41912.785416666666</v>
      </c>
      <c r="J1005" s="1" t="s">
        <v>650</v>
      </c>
      <c r="K1005" s="37">
        <f t="shared" si="30"/>
        <v>1.1111111110949423E-2</v>
      </c>
      <c r="L1005" s="38">
        <f t="shared" si="31"/>
        <v>1.1111111110949423E-2</v>
      </c>
      <c r="M1005" s="166">
        <f>NETWORKDAYS.INTL(DATE(YEAR(H1005),MONTH(I1005),DAY(H1005)),DATE(YEAR(I1005),MONTH(I1005),DAY(I1005)),1,LISTAFERIADOS!$B$2:$B$194)</f>
        <v>1</v>
      </c>
      <c r="N1005" s="170" t="str">
        <f>CONCATENATE(HOUR(Tabela13[[#This Row],[DATA INICIO]]),":",MINUTE(Tabela13[[#This Row],[DATA INICIO]]))</f>
        <v>18:35</v>
      </c>
      <c r="P1005"/>
    </row>
    <row r="1006" spans="1:16" ht="25.5" hidden="1" customHeight="1" x14ac:dyDescent="0.25">
      <c r="A1006" s="6" t="s">
        <v>278</v>
      </c>
      <c r="B1006" s="33" t="s">
        <v>669</v>
      </c>
      <c r="C1006" s="1" t="s">
        <v>578</v>
      </c>
      <c r="D1006" s="67" t="s">
        <v>1235</v>
      </c>
      <c r="E1006" s="66" t="str">
        <f>CONCATENATE(Tabela13[[#This Row],[TRAMITE_SETOR]],"_Atualiz")</f>
        <v>ASSDG_Atualiz</v>
      </c>
      <c r="F1006" s="35" t="s">
        <v>916</v>
      </c>
      <c r="G1006" s="35"/>
      <c r="H1006" s="36">
        <v>41912.785416666666</v>
      </c>
      <c r="I1006" s="36">
        <v>41913.759722222225</v>
      </c>
      <c r="J1006" s="1" t="s">
        <v>223</v>
      </c>
      <c r="K1006" s="37">
        <f t="shared" si="30"/>
        <v>0.97430555555911269</v>
      </c>
      <c r="L1006" s="38">
        <f t="shared" si="31"/>
        <v>0.97430555555911269</v>
      </c>
      <c r="M1006" s="166">
        <f>NETWORKDAYS.INTL(DATE(YEAR(H1006),MONTH(I1006),DAY(H1006)),DATE(YEAR(I1006),MONTH(I1006),DAY(I1006)),1,LISTAFERIADOS!$B$2:$B$194)</f>
        <v>-22</v>
      </c>
      <c r="N1006" s="170" t="str">
        <f>CONCATENATE(HOUR(Tabela13[[#This Row],[DATA INICIO]]),":",MINUTE(Tabela13[[#This Row],[DATA INICIO]]))</f>
        <v>18:51</v>
      </c>
      <c r="P1006"/>
    </row>
    <row r="1007" spans="1:16" ht="25.5" hidden="1" customHeight="1" x14ac:dyDescent="0.25">
      <c r="A1007" s="6" t="s">
        <v>278</v>
      </c>
      <c r="B1007" s="33" t="s">
        <v>669</v>
      </c>
      <c r="C1007" s="1" t="s">
        <v>578</v>
      </c>
      <c r="D1007" s="67" t="s">
        <v>1224</v>
      </c>
      <c r="E1007" s="66" t="str">
        <f>CONCATENATE(Tabela13[[#This Row],[TRAMITE_SETOR]],"_Atualiz")</f>
        <v>DG_Atualiz</v>
      </c>
      <c r="F1007" s="35" t="s">
        <v>906</v>
      </c>
      <c r="G1007" s="35"/>
      <c r="H1007" s="36">
        <v>41913.759722222225</v>
      </c>
      <c r="I1007" s="36">
        <v>41913.822916666664</v>
      </c>
      <c r="J1007" s="1" t="s">
        <v>56</v>
      </c>
      <c r="K1007" s="37">
        <f t="shared" si="30"/>
        <v>6.3194444439432118E-2</v>
      </c>
      <c r="L1007" s="38">
        <f t="shared" si="31"/>
        <v>6.3194444439432118E-2</v>
      </c>
      <c r="M1007" s="166">
        <f>NETWORKDAYS.INTL(DATE(YEAR(H1007),MONTH(I1007),DAY(H1007)),DATE(YEAR(I1007),MONTH(I1007),DAY(I1007)),1,LISTAFERIADOS!$B$2:$B$194)</f>
        <v>1</v>
      </c>
      <c r="N1007" s="170" t="str">
        <f>CONCATENATE(HOUR(Tabela13[[#This Row],[DATA INICIO]]),":",MINUTE(Tabela13[[#This Row],[DATA INICIO]]))</f>
        <v>18:14</v>
      </c>
      <c r="P1007"/>
    </row>
    <row r="1008" spans="1:16" ht="25.5" hidden="1" customHeight="1" x14ac:dyDescent="0.25">
      <c r="A1008" s="6" t="s">
        <v>278</v>
      </c>
      <c r="B1008" s="33" t="s">
        <v>669</v>
      </c>
      <c r="C1008" s="1" t="s">
        <v>578</v>
      </c>
      <c r="D1008" s="67" t="s">
        <v>1252</v>
      </c>
      <c r="E1008" s="66" t="str">
        <f>CONCATENATE(Tabela13[[#This Row],[TRAMITE_SETOR]],"_Atualiz")</f>
        <v>SLIC_Atualiz</v>
      </c>
      <c r="F1008" s="35" t="s">
        <v>928</v>
      </c>
      <c r="G1008" s="35"/>
      <c r="H1008" s="36">
        <v>41913.822916666664</v>
      </c>
      <c r="I1008" s="36">
        <v>41925.675694444442</v>
      </c>
      <c r="J1008" s="1" t="s">
        <v>389</v>
      </c>
      <c r="K1008" s="37">
        <f t="shared" si="30"/>
        <v>11.852777777778101</v>
      </c>
      <c r="L1008" s="38">
        <f t="shared" si="31"/>
        <v>11.852777777778101</v>
      </c>
      <c r="M1008" s="166">
        <f>NETWORKDAYS.INTL(DATE(YEAR(H1008),MONTH(I1008),DAY(H1008)),DATE(YEAR(I1008),MONTH(I1008),DAY(I1008)),1,LISTAFERIADOS!$B$2:$B$194)</f>
        <v>9</v>
      </c>
      <c r="N1008" s="170" t="str">
        <f>CONCATENATE(HOUR(Tabela13[[#This Row],[DATA INICIO]]),":",MINUTE(Tabela13[[#This Row],[DATA INICIO]]))</f>
        <v>19:45</v>
      </c>
      <c r="P1008"/>
    </row>
    <row r="1009" spans="1:16" ht="25.5" hidden="1" customHeight="1" x14ac:dyDescent="0.25">
      <c r="A1009" s="6" t="s">
        <v>278</v>
      </c>
      <c r="B1009" s="33" t="s">
        <v>669</v>
      </c>
      <c r="C1009" s="1" t="s">
        <v>578</v>
      </c>
      <c r="D1009" s="67" t="s">
        <v>1234</v>
      </c>
      <c r="E1009" s="66" t="str">
        <f>CONCATENATE(Tabela13[[#This Row],[TRAMITE_SETOR]],"_Atualiz")</f>
        <v>CPL_Atualiz</v>
      </c>
      <c r="F1009" s="35" t="s">
        <v>915</v>
      </c>
      <c r="G1009" s="35"/>
      <c r="H1009" s="36">
        <v>41925.675694444442</v>
      </c>
      <c r="I1009" s="36">
        <v>41925.800000000003</v>
      </c>
      <c r="J1009" s="1" t="s">
        <v>651</v>
      </c>
      <c r="K1009" s="37">
        <f t="shared" si="30"/>
        <v>0.12430555556056788</v>
      </c>
      <c r="L1009" s="38">
        <f t="shared" si="31"/>
        <v>0.12430555556056788</v>
      </c>
      <c r="M1009" s="166">
        <f>NETWORKDAYS.INTL(DATE(YEAR(H1009),MONTH(I1009),DAY(H1009)),DATE(YEAR(I1009),MONTH(I1009),DAY(I1009)),1,LISTAFERIADOS!$B$2:$B$194)</f>
        <v>1</v>
      </c>
      <c r="N1009" s="170" t="str">
        <f>CONCATENATE(HOUR(Tabela13[[#This Row],[DATA INICIO]]),":",MINUTE(Tabela13[[#This Row],[DATA INICIO]]))</f>
        <v>16:13</v>
      </c>
      <c r="P1009"/>
    </row>
    <row r="1010" spans="1:16" ht="25.5" hidden="1" customHeight="1" x14ac:dyDescent="0.25">
      <c r="A1010" s="6" t="s">
        <v>278</v>
      </c>
      <c r="B1010" s="33" t="s">
        <v>669</v>
      </c>
      <c r="C1010" s="1" t="s">
        <v>578</v>
      </c>
      <c r="D1010" s="67" t="s">
        <v>1252</v>
      </c>
      <c r="E1010" s="66" t="str">
        <f>CONCATENATE(Tabela13[[#This Row],[TRAMITE_SETOR]],"_Atualiz")</f>
        <v>SLIC_Atualiz</v>
      </c>
      <c r="F1010" s="35" t="s">
        <v>928</v>
      </c>
      <c r="G1010" s="35"/>
      <c r="H1010" s="36">
        <v>41925.800000000003</v>
      </c>
      <c r="I1010" s="36">
        <v>41927.792361111111</v>
      </c>
      <c r="J1010" s="1" t="s">
        <v>180</v>
      </c>
      <c r="K1010" s="37">
        <f t="shared" si="30"/>
        <v>1.992361111108039</v>
      </c>
      <c r="L1010" s="38">
        <f t="shared" si="31"/>
        <v>1.992361111108039</v>
      </c>
      <c r="M1010" s="166">
        <f>NETWORKDAYS.INTL(DATE(YEAR(H1010),MONTH(I1010),DAY(H1010)),DATE(YEAR(I1010),MONTH(I1010),DAY(I1010)),1,LISTAFERIADOS!$B$2:$B$194)</f>
        <v>3</v>
      </c>
      <c r="N1010" s="170" t="str">
        <f>CONCATENATE(HOUR(Tabela13[[#This Row],[DATA INICIO]]),":",MINUTE(Tabela13[[#This Row],[DATA INICIO]]))</f>
        <v>19:12</v>
      </c>
      <c r="P1010"/>
    </row>
    <row r="1011" spans="1:16" ht="25.5" hidden="1" customHeight="1" x14ac:dyDescent="0.25">
      <c r="A1011" s="6" t="s">
        <v>278</v>
      </c>
      <c r="B1011" s="33" t="s">
        <v>669</v>
      </c>
      <c r="C1011" s="1" t="s">
        <v>578</v>
      </c>
      <c r="D1011" s="67" t="s">
        <v>1234</v>
      </c>
      <c r="E1011" s="66" t="str">
        <f>CONCATENATE(Tabela13[[#This Row],[TRAMITE_SETOR]],"_Atualiz")</f>
        <v>CPL_Atualiz</v>
      </c>
      <c r="F1011" s="35" t="s">
        <v>915</v>
      </c>
      <c r="G1011" s="35"/>
      <c r="H1011" s="36">
        <v>41927.792361111111</v>
      </c>
      <c r="I1011" s="36">
        <v>41935.635416666664</v>
      </c>
      <c r="J1011" s="1" t="s">
        <v>181</v>
      </c>
      <c r="K1011" s="37">
        <f t="shared" si="30"/>
        <v>7.8430555555532919</v>
      </c>
      <c r="L1011" s="38">
        <f t="shared" si="31"/>
        <v>7.8430555555532919</v>
      </c>
      <c r="M1011" s="166">
        <f>NETWORKDAYS.INTL(DATE(YEAR(H1011),MONTH(I1011),DAY(H1011)),DATE(YEAR(I1011),MONTH(I1011),DAY(I1011)),1,LISTAFERIADOS!$B$2:$B$194)</f>
        <v>7</v>
      </c>
      <c r="N1011" s="170" t="str">
        <f>CONCATENATE(HOUR(Tabela13[[#This Row],[DATA INICIO]]),":",MINUTE(Tabela13[[#This Row],[DATA INICIO]]))</f>
        <v>19:1</v>
      </c>
      <c r="P1011"/>
    </row>
    <row r="1012" spans="1:16" ht="25.5" customHeight="1" x14ac:dyDescent="0.25">
      <c r="A1012" s="6" t="s">
        <v>278</v>
      </c>
      <c r="B1012" s="33" t="s">
        <v>669</v>
      </c>
      <c r="C1012" s="1" t="s">
        <v>578</v>
      </c>
      <c r="D1012" s="67" t="s">
        <v>1267</v>
      </c>
      <c r="E1012" s="66" t="str">
        <f>CONCATENATE(Tabela13[[#This Row],[TRAMITE_SETOR]],"_Atualiz")</f>
        <v>SMIC_Atualiz</v>
      </c>
      <c r="F1012" s="35" t="s">
        <v>892</v>
      </c>
      <c r="G1012" s="90" t="s">
        <v>1127</v>
      </c>
      <c r="H1012" s="36">
        <v>41935.635416666664</v>
      </c>
      <c r="I1012" s="36">
        <v>41935.638888888891</v>
      </c>
      <c r="J1012" s="1" t="s">
        <v>301</v>
      </c>
      <c r="K1012" s="37">
        <f t="shared" si="30"/>
        <v>3.4722222262644209E-3</v>
      </c>
      <c r="L1012" s="38">
        <f t="shared" si="31"/>
        <v>3.4722222262644209E-3</v>
      </c>
      <c r="M1012" s="166">
        <f>NETWORKDAYS.INTL(DATE(YEAR(H1012),MONTH(I1012),DAY(H1012)),DATE(YEAR(I1012),MONTH(I1012),DAY(I1012)),1,LISTAFERIADOS!$B$2:$B$194)</f>
        <v>1</v>
      </c>
      <c r="N1012" s="170" t="str">
        <f>CONCATENATE(HOUR(Tabela13[[#This Row],[DATA INICIO]]),":",MINUTE(Tabela13[[#This Row],[DATA INICIO]]))</f>
        <v>15:15</v>
      </c>
      <c r="P1012"/>
    </row>
    <row r="1013" spans="1:16" ht="25.5" hidden="1" customHeight="1" x14ac:dyDescent="0.25">
      <c r="A1013" s="6" t="s">
        <v>278</v>
      </c>
      <c r="B1013" s="33" t="s">
        <v>669</v>
      </c>
      <c r="C1013" s="1" t="s">
        <v>578</v>
      </c>
      <c r="D1013" s="67" t="s">
        <v>1252</v>
      </c>
      <c r="E1013" s="66" t="str">
        <f>CONCATENATE(Tabela13[[#This Row],[TRAMITE_SETOR]],"_Atualiz")</f>
        <v>SLIC_Atualiz</v>
      </c>
      <c r="F1013" s="35" t="s">
        <v>928</v>
      </c>
      <c r="G1013" s="35"/>
      <c r="H1013" s="36">
        <v>41935.638888888891</v>
      </c>
      <c r="I1013" s="36">
        <v>41935.643055555556</v>
      </c>
      <c r="J1013" s="1" t="s">
        <v>652</v>
      </c>
      <c r="K1013" s="37">
        <f t="shared" si="30"/>
        <v>4.166666665696539E-3</v>
      </c>
      <c r="L1013" s="38">
        <f t="shared" si="31"/>
        <v>4.166666665696539E-3</v>
      </c>
      <c r="M1013" s="166">
        <f>NETWORKDAYS.INTL(DATE(YEAR(H1013),MONTH(I1013),DAY(H1013)),DATE(YEAR(I1013),MONTH(I1013),DAY(I1013)),1,LISTAFERIADOS!$B$2:$B$194)</f>
        <v>1</v>
      </c>
      <c r="N1013" s="170" t="str">
        <f>CONCATENATE(HOUR(Tabela13[[#This Row],[DATA INICIO]]),":",MINUTE(Tabela13[[#This Row],[DATA INICIO]]))</f>
        <v>15:20</v>
      </c>
      <c r="P1013"/>
    </row>
    <row r="1014" spans="1:16" ht="25.5" hidden="1" customHeight="1" x14ac:dyDescent="0.25">
      <c r="A1014" s="6" t="s">
        <v>278</v>
      </c>
      <c r="B1014" s="33" t="s">
        <v>669</v>
      </c>
      <c r="C1014" s="1" t="s">
        <v>578</v>
      </c>
      <c r="D1014" s="67" t="s">
        <v>1234</v>
      </c>
      <c r="E1014" s="66" t="str">
        <f>CONCATENATE(Tabela13[[#This Row],[TRAMITE_SETOR]],"_Atualiz")</f>
        <v>CPL_Atualiz</v>
      </c>
      <c r="F1014" s="35" t="s">
        <v>915</v>
      </c>
      <c r="G1014" s="35"/>
      <c r="H1014" s="36">
        <v>41935.643055555556</v>
      </c>
      <c r="I1014" s="36">
        <v>41935.73541666667</v>
      </c>
      <c r="J1014" s="1" t="s">
        <v>653</v>
      </c>
      <c r="K1014" s="37">
        <f t="shared" si="30"/>
        <v>9.2361111113859806E-2</v>
      </c>
      <c r="L1014" s="38">
        <f t="shared" si="31"/>
        <v>9.2361111113859806E-2</v>
      </c>
      <c r="M1014" s="166">
        <f>NETWORKDAYS.INTL(DATE(YEAR(H1014),MONTH(I1014),DAY(H1014)),DATE(YEAR(I1014),MONTH(I1014),DAY(I1014)),1,LISTAFERIADOS!$B$2:$B$194)</f>
        <v>1</v>
      </c>
      <c r="N1014" s="170" t="str">
        <f>CONCATENATE(HOUR(Tabela13[[#This Row],[DATA INICIO]]),":",MINUTE(Tabela13[[#This Row],[DATA INICIO]]))</f>
        <v>15:26</v>
      </c>
      <c r="P1014"/>
    </row>
    <row r="1015" spans="1:16" ht="25.5" hidden="1" customHeight="1" x14ac:dyDescent="0.25">
      <c r="A1015" s="6" t="s">
        <v>278</v>
      </c>
      <c r="B1015" s="33" t="s">
        <v>669</v>
      </c>
      <c r="C1015" s="1" t="s">
        <v>578</v>
      </c>
      <c r="D1015" s="67" t="s">
        <v>1252</v>
      </c>
      <c r="E1015" s="66" t="str">
        <f>CONCATENATE(Tabela13[[#This Row],[TRAMITE_SETOR]],"_Atualiz")</f>
        <v>SLIC_Atualiz</v>
      </c>
      <c r="F1015" s="35" t="s">
        <v>928</v>
      </c>
      <c r="G1015" s="35"/>
      <c r="H1015" s="36">
        <v>41935.73541666667</v>
      </c>
      <c r="I1015" s="36">
        <v>41936.6875</v>
      </c>
      <c r="J1015" s="1" t="s">
        <v>654</v>
      </c>
      <c r="K1015" s="37">
        <f t="shared" si="30"/>
        <v>0.95208333332993789</v>
      </c>
      <c r="L1015" s="38">
        <f t="shared" si="31"/>
        <v>0.95208333332993789</v>
      </c>
      <c r="M1015" s="166">
        <f>NETWORKDAYS.INTL(DATE(YEAR(H1015),MONTH(I1015),DAY(H1015)),DATE(YEAR(I1015),MONTH(I1015),DAY(I1015)),1,LISTAFERIADOS!$B$2:$B$194)</f>
        <v>2</v>
      </c>
      <c r="N1015" s="170" t="str">
        <f>CONCATENATE(HOUR(Tabela13[[#This Row],[DATA INICIO]]),":",MINUTE(Tabela13[[#This Row],[DATA INICIO]]))</f>
        <v>17:39</v>
      </c>
      <c r="P1015"/>
    </row>
    <row r="1016" spans="1:16" ht="25.5" hidden="1" customHeight="1" x14ac:dyDescent="0.25">
      <c r="A1016" s="6" t="s">
        <v>278</v>
      </c>
      <c r="B1016" s="33" t="s">
        <v>669</v>
      </c>
      <c r="C1016" s="1" t="s">
        <v>578</v>
      </c>
      <c r="D1016" s="67" t="s">
        <v>1234</v>
      </c>
      <c r="E1016" s="66" t="str">
        <f>CONCATENATE(Tabela13[[#This Row],[TRAMITE_SETOR]],"_Atualiz")</f>
        <v>CPL_Atualiz</v>
      </c>
      <c r="F1016" s="35" t="s">
        <v>915</v>
      </c>
      <c r="G1016" s="35"/>
      <c r="H1016" s="36">
        <v>41936.6875</v>
      </c>
      <c r="I1016" s="36">
        <v>41936.767361111109</v>
      </c>
      <c r="J1016" s="1" t="s">
        <v>655</v>
      </c>
      <c r="K1016" s="37">
        <f t="shared" si="30"/>
        <v>7.9861111109494232E-2</v>
      </c>
      <c r="L1016" s="38">
        <f t="shared" si="31"/>
        <v>7.9861111109494232E-2</v>
      </c>
      <c r="M1016" s="166">
        <f>NETWORKDAYS.INTL(DATE(YEAR(H1016),MONTH(I1016),DAY(H1016)),DATE(YEAR(I1016),MONTH(I1016),DAY(I1016)),1,LISTAFERIADOS!$B$2:$B$194)</f>
        <v>1</v>
      </c>
      <c r="N1016" s="170" t="str">
        <f>CONCATENATE(HOUR(Tabela13[[#This Row],[DATA INICIO]]),":",MINUTE(Tabela13[[#This Row],[DATA INICIO]]))</f>
        <v>16:30</v>
      </c>
      <c r="P1016"/>
    </row>
    <row r="1017" spans="1:16" ht="25.5" hidden="1" customHeight="1" x14ac:dyDescent="0.25">
      <c r="A1017" s="6" t="s">
        <v>278</v>
      </c>
      <c r="B1017" s="33" t="s">
        <v>669</v>
      </c>
      <c r="C1017" s="1" t="s">
        <v>578</v>
      </c>
      <c r="D1017" s="67" t="s">
        <v>1235</v>
      </c>
      <c r="E1017" s="66" t="str">
        <f>CONCATENATE(Tabela13[[#This Row],[TRAMITE_SETOR]],"_Atualiz")</f>
        <v>ASSDG_Atualiz</v>
      </c>
      <c r="F1017" s="35" t="s">
        <v>916</v>
      </c>
      <c r="G1017" s="35"/>
      <c r="H1017" s="36">
        <v>41936.767361111109</v>
      </c>
      <c r="I1017" s="36">
        <v>41939.675000000003</v>
      </c>
      <c r="J1017" s="1" t="s">
        <v>656</v>
      </c>
      <c r="K1017" s="37">
        <f t="shared" si="30"/>
        <v>2.9076388888934162</v>
      </c>
      <c r="L1017" s="38">
        <f t="shared" si="31"/>
        <v>2.9076388888934162</v>
      </c>
      <c r="M1017" s="166">
        <f>NETWORKDAYS.INTL(DATE(YEAR(H1017),MONTH(I1017),DAY(H1017)),DATE(YEAR(I1017),MONTH(I1017),DAY(I1017)),1,LISTAFERIADOS!$B$2:$B$194)</f>
        <v>2</v>
      </c>
      <c r="N1017" s="170" t="str">
        <f>CONCATENATE(HOUR(Tabela13[[#This Row],[DATA INICIO]]),":",MINUTE(Tabela13[[#This Row],[DATA INICIO]]))</f>
        <v>18:25</v>
      </c>
      <c r="P1017"/>
    </row>
    <row r="1018" spans="1:16" ht="25.5" hidden="1" customHeight="1" x14ac:dyDescent="0.25">
      <c r="A1018" s="6" t="s">
        <v>278</v>
      </c>
      <c r="B1018" s="33" t="s">
        <v>669</v>
      </c>
      <c r="C1018" s="1" t="s">
        <v>578</v>
      </c>
      <c r="D1018" s="67" t="s">
        <v>1224</v>
      </c>
      <c r="E1018" s="66" t="str">
        <f>CONCATENATE(Tabela13[[#This Row],[TRAMITE_SETOR]],"_Atualiz")</f>
        <v>DG_Atualiz</v>
      </c>
      <c r="F1018" s="35" t="s">
        <v>906</v>
      </c>
      <c r="G1018" s="35"/>
      <c r="H1018" s="36">
        <v>41939.675000000003</v>
      </c>
      <c r="I1018" s="36">
        <v>41939.703472222223</v>
      </c>
      <c r="J1018" s="1" t="s">
        <v>56</v>
      </c>
      <c r="K1018" s="37">
        <f t="shared" si="30"/>
        <v>2.8472222220443655E-2</v>
      </c>
      <c r="L1018" s="38">
        <f t="shared" si="31"/>
        <v>2.8472222220443655E-2</v>
      </c>
      <c r="M1018" s="166">
        <f>NETWORKDAYS.INTL(DATE(YEAR(H1018),MONTH(I1018),DAY(H1018)),DATE(YEAR(I1018),MONTH(I1018),DAY(I1018)),1,LISTAFERIADOS!$B$2:$B$194)</f>
        <v>1</v>
      </c>
      <c r="N1018" s="170" t="str">
        <f>CONCATENATE(HOUR(Tabela13[[#This Row],[DATA INICIO]]),":",MINUTE(Tabela13[[#This Row],[DATA INICIO]]))</f>
        <v>16:12</v>
      </c>
      <c r="P1018"/>
    </row>
    <row r="1019" spans="1:16" ht="25.5" hidden="1" customHeight="1" x14ac:dyDescent="0.25">
      <c r="A1019" s="6" t="s">
        <v>278</v>
      </c>
      <c r="B1019" s="33" t="s">
        <v>669</v>
      </c>
      <c r="C1019" s="1" t="s">
        <v>578</v>
      </c>
      <c r="D1019" s="67" t="s">
        <v>1234</v>
      </c>
      <c r="E1019" s="66" t="str">
        <f>CONCATENATE(Tabela13[[#This Row],[TRAMITE_SETOR]],"_Atualiz")</f>
        <v>CPL_Atualiz</v>
      </c>
      <c r="F1019" s="35" t="s">
        <v>915</v>
      </c>
      <c r="G1019" s="35"/>
      <c r="H1019" s="36">
        <v>41939.703472222223</v>
      </c>
      <c r="I1019" s="36">
        <v>41939.813194444447</v>
      </c>
      <c r="J1019" s="1" t="s">
        <v>225</v>
      </c>
      <c r="K1019" s="37">
        <f t="shared" si="30"/>
        <v>0.10972222222335404</v>
      </c>
      <c r="L1019" s="38">
        <f t="shared" si="31"/>
        <v>0.10972222222335404</v>
      </c>
      <c r="M1019" s="166">
        <f>NETWORKDAYS.INTL(DATE(YEAR(H1019),MONTH(I1019),DAY(H1019)),DATE(YEAR(I1019),MONTH(I1019),DAY(I1019)),1,LISTAFERIADOS!$B$2:$B$194)</f>
        <v>1</v>
      </c>
      <c r="N1019" s="170" t="str">
        <f>CONCATENATE(HOUR(Tabela13[[#This Row],[DATA INICIO]]),":",MINUTE(Tabela13[[#This Row],[DATA INICIO]]))</f>
        <v>16:53</v>
      </c>
      <c r="P1019"/>
    </row>
    <row r="1020" spans="1:16" ht="25.5" hidden="1" customHeight="1" x14ac:dyDescent="0.25">
      <c r="A1020" s="6" t="s">
        <v>278</v>
      </c>
      <c r="B1020" s="33" t="s">
        <v>669</v>
      </c>
      <c r="C1020" s="1" t="s">
        <v>578</v>
      </c>
      <c r="D1020" s="67" t="s">
        <v>1227</v>
      </c>
      <c r="E1020" s="66" t="str">
        <f>CONCATENATE(Tabela13[[#This Row],[TRAMITE_SETOR]],"_Atualiz")</f>
        <v>SECADM_Atualiz</v>
      </c>
      <c r="F1020" s="35" t="s">
        <v>908</v>
      </c>
      <c r="G1020" s="35"/>
      <c r="H1020" s="36">
        <v>41939.813194444447</v>
      </c>
      <c r="I1020" s="36">
        <v>41940.70208333333</v>
      </c>
      <c r="J1020" s="1" t="s">
        <v>657</v>
      </c>
      <c r="K1020" s="37">
        <f t="shared" si="30"/>
        <v>0.88888888888322981</v>
      </c>
      <c r="L1020" s="38">
        <f t="shared" si="31"/>
        <v>0.88888888888322981</v>
      </c>
      <c r="M1020" s="166">
        <f>NETWORKDAYS.INTL(DATE(YEAR(H1020),MONTH(I1020),DAY(H1020)),DATE(YEAR(I1020),MONTH(I1020),DAY(I1020)),1,LISTAFERIADOS!$B$2:$B$194)</f>
        <v>2</v>
      </c>
      <c r="N1020" s="170" t="str">
        <f>CONCATENATE(HOUR(Tabela13[[#This Row],[DATA INICIO]]),":",MINUTE(Tabela13[[#This Row],[DATA INICIO]]))</f>
        <v>19:31</v>
      </c>
      <c r="P1020"/>
    </row>
    <row r="1021" spans="1:16" ht="25.5" customHeight="1" x14ac:dyDescent="0.25">
      <c r="A1021" s="6" t="s">
        <v>278</v>
      </c>
      <c r="B1021" s="33" t="s">
        <v>669</v>
      </c>
      <c r="C1021" s="1" t="s">
        <v>578</v>
      </c>
      <c r="D1021" s="67" t="s">
        <v>1267</v>
      </c>
      <c r="E1021" s="66" t="str">
        <f>CONCATENATE(Tabela13[[#This Row],[TRAMITE_SETOR]],"_Atualiz")</f>
        <v>SMIC_Atualiz</v>
      </c>
      <c r="F1021" s="35" t="s">
        <v>892</v>
      </c>
      <c r="G1021" s="90" t="s">
        <v>1127</v>
      </c>
      <c r="H1021" s="36">
        <v>41940.70208333333</v>
      </c>
      <c r="I1021" s="36">
        <v>41946.794444444444</v>
      </c>
      <c r="J1021" s="1" t="s">
        <v>658</v>
      </c>
      <c r="K1021" s="37">
        <f t="shared" si="30"/>
        <v>6.0923611111138598</v>
      </c>
      <c r="L1021" s="38">
        <f t="shared" si="31"/>
        <v>6.0923611111138598</v>
      </c>
      <c r="M1021" s="166">
        <f>NETWORKDAYS.INTL(DATE(YEAR(H1021),MONTH(I1021),DAY(H1021)),DATE(YEAR(I1021),MONTH(I1021),DAY(I1021)),1,LISTAFERIADOS!$B$2:$B$194)</f>
        <v>-20</v>
      </c>
      <c r="N1021" s="170" t="str">
        <f>CONCATENATE(HOUR(Tabela13[[#This Row],[DATA INICIO]]),":",MINUTE(Tabela13[[#This Row],[DATA INICIO]]))</f>
        <v>16:51</v>
      </c>
      <c r="P1021"/>
    </row>
    <row r="1022" spans="1:16" ht="25.5" hidden="1" customHeight="1" x14ac:dyDescent="0.25">
      <c r="A1022" s="6" t="s">
        <v>278</v>
      </c>
      <c r="B1022" s="33" t="s">
        <v>669</v>
      </c>
      <c r="C1022" s="1" t="s">
        <v>578</v>
      </c>
      <c r="D1022" s="67" t="s">
        <v>1252</v>
      </c>
      <c r="E1022" s="66" t="str">
        <f>CONCATENATE(Tabela13[[#This Row],[TRAMITE_SETOR]],"_Atualiz")</f>
        <v>SLIC_Atualiz</v>
      </c>
      <c r="F1022" s="35" t="s">
        <v>928</v>
      </c>
      <c r="G1022" s="35"/>
      <c r="H1022" s="36">
        <v>41946.794444444444</v>
      </c>
      <c r="I1022" s="36">
        <v>41950.649305555555</v>
      </c>
      <c r="J1022" s="1" t="s">
        <v>659</v>
      </c>
      <c r="K1022" s="37">
        <f t="shared" si="30"/>
        <v>3.8548611111109494</v>
      </c>
      <c r="L1022" s="38">
        <f t="shared" si="31"/>
        <v>3.8548611111109494</v>
      </c>
      <c r="M1022" s="166">
        <f>NETWORKDAYS.INTL(DATE(YEAR(H1022),MONTH(I1022),DAY(H1022)),DATE(YEAR(I1022),MONTH(I1022),DAY(I1022)),1,LISTAFERIADOS!$B$2:$B$194)</f>
        <v>5</v>
      </c>
      <c r="N1022" s="170" t="str">
        <f>CONCATENATE(HOUR(Tabela13[[#This Row],[DATA INICIO]]),":",MINUTE(Tabela13[[#This Row],[DATA INICIO]]))</f>
        <v>19:4</v>
      </c>
      <c r="P1022"/>
    </row>
    <row r="1023" spans="1:16" ht="25.5" hidden="1" customHeight="1" x14ac:dyDescent="0.25">
      <c r="A1023" s="6" t="s">
        <v>278</v>
      </c>
      <c r="B1023" s="33" t="s">
        <v>669</v>
      </c>
      <c r="C1023" s="1" t="s">
        <v>578</v>
      </c>
      <c r="D1023" s="67" t="s">
        <v>1234</v>
      </c>
      <c r="E1023" s="66" t="str">
        <f>CONCATENATE(Tabela13[[#This Row],[TRAMITE_SETOR]],"_Atualiz")</f>
        <v>CPL_Atualiz</v>
      </c>
      <c r="F1023" s="35" t="s">
        <v>915</v>
      </c>
      <c r="G1023" s="35"/>
      <c r="H1023" s="36">
        <v>41950.649305555555</v>
      </c>
      <c r="I1023" s="36">
        <v>41950.65</v>
      </c>
      <c r="J1023" s="1" t="s">
        <v>390</v>
      </c>
      <c r="K1023" s="37">
        <f t="shared" si="30"/>
        <v>6.944444467080757E-4</v>
      </c>
      <c r="L1023" s="38">
        <f t="shared" si="31"/>
        <v>6.944444467080757E-4</v>
      </c>
      <c r="M1023" s="166">
        <f>NETWORKDAYS.INTL(DATE(YEAR(H1023),MONTH(I1023),DAY(H1023)),DATE(YEAR(I1023),MONTH(I1023),DAY(I1023)),1,LISTAFERIADOS!$B$2:$B$194)</f>
        <v>1</v>
      </c>
      <c r="N1023" s="170" t="str">
        <f>CONCATENATE(HOUR(Tabela13[[#This Row],[DATA INICIO]]),":",MINUTE(Tabela13[[#This Row],[DATA INICIO]]))</f>
        <v>15:35</v>
      </c>
      <c r="P1023"/>
    </row>
    <row r="1024" spans="1:16" ht="25.5" hidden="1" customHeight="1" x14ac:dyDescent="0.25">
      <c r="A1024" s="6" t="s">
        <v>278</v>
      </c>
      <c r="B1024" s="33" t="s">
        <v>669</v>
      </c>
      <c r="C1024" s="1" t="s">
        <v>578</v>
      </c>
      <c r="D1024" s="67" t="s">
        <v>1252</v>
      </c>
      <c r="E1024" s="66" t="str">
        <f>CONCATENATE(Tabela13[[#This Row],[TRAMITE_SETOR]],"_Atualiz")</f>
        <v>SLIC_Atualiz</v>
      </c>
      <c r="F1024" s="35" t="s">
        <v>928</v>
      </c>
      <c r="G1024" s="35"/>
      <c r="H1024" s="36">
        <v>41950.65</v>
      </c>
      <c r="I1024" s="36">
        <v>41953.62777777778</v>
      </c>
      <c r="J1024" s="1" t="s">
        <v>180</v>
      </c>
      <c r="K1024" s="37">
        <f t="shared" si="30"/>
        <v>2.9777777777781012</v>
      </c>
      <c r="L1024" s="38">
        <f t="shared" si="31"/>
        <v>2.9777777777781012</v>
      </c>
      <c r="M1024" s="166">
        <f>NETWORKDAYS.INTL(DATE(YEAR(H1024),MONTH(I1024),DAY(H1024)),DATE(YEAR(I1024),MONTH(I1024),DAY(I1024)),1,LISTAFERIADOS!$B$2:$B$194)</f>
        <v>2</v>
      </c>
      <c r="N1024" s="170" t="str">
        <f>CONCATENATE(HOUR(Tabela13[[#This Row],[DATA INICIO]]),":",MINUTE(Tabela13[[#This Row],[DATA INICIO]]))</f>
        <v>15:36</v>
      </c>
      <c r="P1024"/>
    </row>
    <row r="1025" spans="1:16" ht="25.5" hidden="1" customHeight="1" x14ac:dyDescent="0.25">
      <c r="A1025" s="6" t="s">
        <v>278</v>
      </c>
      <c r="B1025" s="33" t="s">
        <v>669</v>
      </c>
      <c r="C1025" s="1" t="s">
        <v>578</v>
      </c>
      <c r="D1025" s="67" t="s">
        <v>1234</v>
      </c>
      <c r="E1025" s="66" t="str">
        <f>CONCATENATE(Tabela13[[#This Row],[TRAMITE_SETOR]],"_Atualiz")</f>
        <v>CPL_Atualiz</v>
      </c>
      <c r="F1025" s="35" t="s">
        <v>915</v>
      </c>
      <c r="G1025" s="35"/>
      <c r="H1025" s="36">
        <v>41953.62777777778</v>
      </c>
      <c r="I1025" s="36">
        <v>41953.694444444445</v>
      </c>
      <c r="J1025" s="1" t="s">
        <v>451</v>
      </c>
      <c r="K1025" s="37">
        <f t="shared" si="30"/>
        <v>6.6666666665696539E-2</v>
      </c>
      <c r="L1025" s="38">
        <f t="shared" si="31"/>
        <v>6.6666666665696539E-2</v>
      </c>
      <c r="M1025" s="166">
        <f>NETWORKDAYS.INTL(DATE(YEAR(H1025),MONTH(I1025),DAY(H1025)),DATE(YEAR(I1025),MONTH(I1025),DAY(I1025)),1,LISTAFERIADOS!$B$2:$B$194)</f>
        <v>1</v>
      </c>
      <c r="N1025" s="170" t="str">
        <f>CONCATENATE(HOUR(Tabela13[[#This Row],[DATA INICIO]]),":",MINUTE(Tabela13[[#This Row],[DATA INICIO]]))</f>
        <v>15:4</v>
      </c>
      <c r="P1025"/>
    </row>
    <row r="1026" spans="1:16" ht="25.5" customHeight="1" x14ac:dyDescent="0.25">
      <c r="A1026" s="6" t="s">
        <v>278</v>
      </c>
      <c r="B1026" s="33" t="s">
        <v>669</v>
      </c>
      <c r="C1026" s="1" t="s">
        <v>578</v>
      </c>
      <c r="D1026" s="67" t="s">
        <v>1267</v>
      </c>
      <c r="E1026" s="66" t="str">
        <f>CONCATENATE(Tabela13[[#This Row],[TRAMITE_SETOR]],"_Atualiz")</f>
        <v>SMIC_Atualiz</v>
      </c>
      <c r="F1026" s="35" t="s">
        <v>892</v>
      </c>
      <c r="G1026" s="90" t="s">
        <v>1127</v>
      </c>
      <c r="H1026" s="36">
        <v>41953.694444444445</v>
      </c>
      <c r="I1026" s="36">
        <v>41953.851388888892</v>
      </c>
      <c r="J1026" s="1" t="s">
        <v>202</v>
      </c>
      <c r="K1026" s="37">
        <f t="shared" si="30"/>
        <v>0.15694444444670808</v>
      </c>
      <c r="L1026" s="38">
        <f t="shared" si="31"/>
        <v>0.15694444444670808</v>
      </c>
      <c r="M1026" s="166">
        <f>NETWORKDAYS.INTL(DATE(YEAR(H1026),MONTH(I1026),DAY(H1026)),DATE(YEAR(I1026),MONTH(I1026),DAY(I1026)),1,LISTAFERIADOS!$B$2:$B$194)</f>
        <v>1</v>
      </c>
      <c r="N1026" s="170" t="str">
        <f>CONCATENATE(HOUR(Tabela13[[#This Row],[DATA INICIO]]),":",MINUTE(Tabela13[[#This Row],[DATA INICIO]]))</f>
        <v>16:40</v>
      </c>
      <c r="P1026"/>
    </row>
    <row r="1027" spans="1:16" ht="25.5" hidden="1" customHeight="1" x14ac:dyDescent="0.25">
      <c r="A1027" s="6" t="s">
        <v>278</v>
      </c>
      <c r="B1027" s="33" t="s">
        <v>669</v>
      </c>
      <c r="C1027" s="1" t="s">
        <v>578</v>
      </c>
      <c r="D1027" s="67" t="s">
        <v>1252</v>
      </c>
      <c r="E1027" s="66" t="str">
        <f>CONCATENATE(Tabela13[[#This Row],[TRAMITE_SETOR]],"_Atualiz")</f>
        <v>SLIC_Atualiz</v>
      </c>
      <c r="F1027" s="35" t="s">
        <v>928</v>
      </c>
      <c r="G1027" s="35"/>
      <c r="H1027" s="36">
        <v>41953.851388888892</v>
      </c>
      <c r="I1027" s="36">
        <v>41954.59652777778</v>
      </c>
      <c r="J1027" s="1" t="s">
        <v>408</v>
      </c>
      <c r="K1027" s="37">
        <f t="shared" ref="K1027:K1090" si="32">IF(OR(H1027="-",I1027="-"),0,I1027-H1027)</f>
        <v>0.74513888888759539</v>
      </c>
      <c r="L1027" s="38">
        <f t="shared" ref="L1027:L1090" si="33">K1027</f>
        <v>0.74513888888759539</v>
      </c>
      <c r="M1027" s="166">
        <f>NETWORKDAYS.INTL(DATE(YEAR(H1027),MONTH(I1027),DAY(H1027)),DATE(YEAR(I1027),MONTH(I1027),DAY(I1027)),1,LISTAFERIADOS!$B$2:$B$194)</f>
        <v>2</v>
      </c>
      <c r="N1027" s="170" t="str">
        <f>CONCATENATE(HOUR(Tabela13[[#This Row],[DATA INICIO]]),":",MINUTE(Tabela13[[#This Row],[DATA INICIO]]))</f>
        <v>20:26</v>
      </c>
      <c r="P1027"/>
    </row>
    <row r="1028" spans="1:16" ht="25.5" hidden="1" customHeight="1" x14ac:dyDescent="0.25">
      <c r="A1028" s="6" t="s">
        <v>278</v>
      </c>
      <c r="B1028" s="33" t="s">
        <v>669</v>
      </c>
      <c r="C1028" s="1" t="s">
        <v>578</v>
      </c>
      <c r="D1028" s="67" t="s">
        <v>1234</v>
      </c>
      <c r="E1028" s="66" t="str">
        <f>CONCATENATE(Tabela13[[#This Row],[TRAMITE_SETOR]],"_Atualiz")</f>
        <v>CPL_Atualiz</v>
      </c>
      <c r="F1028" s="35" t="s">
        <v>915</v>
      </c>
      <c r="G1028" s="35"/>
      <c r="H1028" s="36">
        <v>41954.59652777778</v>
      </c>
      <c r="I1028" s="36">
        <v>41954.756249999999</v>
      </c>
      <c r="J1028" s="1" t="s">
        <v>660</v>
      </c>
      <c r="K1028" s="37">
        <f t="shared" si="32"/>
        <v>0.15972222221898846</v>
      </c>
      <c r="L1028" s="38">
        <f t="shared" si="33"/>
        <v>0.15972222221898846</v>
      </c>
      <c r="M1028" s="166">
        <f>NETWORKDAYS.INTL(DATE(YEAR(H1028),MONTH(I1028),DAY(H1028)),DATE(YEAR(I1028),MONTH(I1028),DAY(I1028)),1,LISTAFERIADOS!$B$2:$B$194)</f>
        <v>1</v>
      </c>
      <c r="N1028" s="170" t="str">
        <f>CONCATENATE(HOUR(Tabela13[[#This Row],[DATA INICIO]]),":",MINUTE(Tabela13[[#This Row],[DATA INICIO]]))</f>
        <v>14:19</v>
      </c>
      <c r="P1028"/>
    </row>
    <row r="1029" spans="1:16" ht="25.5" hidden="1" customHeight="1" x14ac:dyDescent="0.25">
      <c r="A1029" s="6" t="s">
        <v>278</v>
      </c>
      <c r="B1029" s="33" t="s">
        <v>669</v>
      </c>
      <c r="C1029" s="1" t="s">
        <v>578</v>
      </c>
      <c r="D1029" s="67" t="s">
        <v>1252</v>
      </c>
      <c r="E1029" s="66" t="str">
        <f>CONCATENATE(Tabela13[[#This Row],[TRAMITE_SETOR]],"_Atualiz")</f>
        <v>SLIC_Atualiz</v>
      </c>
      <c r="F1029" s="35" t="s">
        <v>928</v>
      </c>
      <c r="G1029" s="35"/>
      <c r="H1029" s="36">
        <v>41954.756249999999</v>
      </c>
      <c r="I1029" s="36">
        <v>41955.570138888892</v>
      </c>
      <c r="J1029" s="1" t="s">
        <v>180</v>
      </c>
      <c r="K1029" s="37">
        <f t="shared" si="32"/>
        <v>0.81388888889341615</v>
      </c>
      <c r="L1029" s="38">
        <f t="shared" si="33"/>
        <v>0.81388888889341615</v>
      </c>
      <c r="M1029" s="166">
        <f>NETWORKDAYS.INTL(DATE(YEAR(H1029),MONTH(I1029),DAY(H1029)),DATE(YEAR(I1029),MONTH(I1029),DAY(I1029)),1,LISTAFERIADOS!$B$2:$B$194)</f>
        <v>2</v>
      </c>
      <c r="N1029" s="170" t="str">
        <f>CONCATENATE(HOUR(Tabela13[[#This Row],[DATA INICIO]]),":",MINUTE(Tabela13[[#This Row],[DATA INICIO]]))</f>
        <v>18:9</v>
      </c>
      <c r="P1029"/>
    </row>
    <row r="1030" spans="1:16" ht="25.5" hidden="1" customHeight="1" x14ac:dyDescent="0.25">
      <c r="A1030" s="6" t="s">
        <v>278</v>
      </c>
      <c r="B1030" s="33" t="s">
        <v>669</v>
      </c>
      <c r="C1030" s="1" t="s">
        <v>578</v>
      </c>
      <c r="D1030" s="67" t="s">
        <v>1234</v>
      </c>
      <c r="E1030" s="66" t="str">
        <f>CONCATENATE(Tabela13[[#This Row],[TRAMITE_SETOR]],"_Atualiz")</f>
        <v>CPL_Atualiz</v>
      </c>
      <c r="F1030" s="35" t="s">
        <v>915</v>
      </c>
      <c r="G1030" s="35"/>
      <c r="H1030" s="36">
        <v>41955.570138888892</v>
      </c>
      <c r="I1030" s="36">
        <v>41967.713888888888</v>
      </c>
      <c r="J1030" s="1" t="s">
        <v>661</v>
      </c>
      <c r="K1030" s="37">
        <f t="shared" si="32"/>
        <v>12.143749999995634</v>
      </c>
      <c r="L1030" s="38">
        <f t="shared" si="33"/>
        <v>12.143749999995634</v>
      </c>
      <c r="M1030" s="166">
        <f>NETWORKDAYS.INTL(DATE(YEAR(H1030),MONTH(I1030),DAY(H1030)),DATE(YEAR(I1030),MONTH(I1030),DAY(I1030)),1,LISTAFERIADOS!$B$2:$B$194)</f>
        <v>9</v>
      </c>
      <c r="N1030" s="170" t="str">
        <f>CONCATENATE(HOUR(Tabela13[[#This Row],[DATA INICIO]]),":",MINUTE(Tabela13[[#This Row],[DATA INICIO]]))</f>
        <v>13:41</v>
      </c>
      <c r="P1030"/>
    </row>
    <row r="1031" spans="1:16" ht="25.5" customHeight="1" x14ac:dyDescent="0.25">
      <c r="A1031" s="6" t="s">
        <v>278</v>
      </c>
      <c r="B1031" s="33" t="s">
        <v>669</v>
      </c>
      <c r="C1031" s="1" t="s">
        <v>578</v>
      </c>
      <c r="D1031" s="67" t="s">
        <v>1267</v>
      </c>
      <c r="E1031" s="66" t="str">
        <f>CONCATENATE(Tabela13[[#This Row],[TRAMITE_SETOR]],"_Atualiz")</f>
        <v>SMIC_Atualiz</v>
      </c>
      <c r="F1031" s="35" t="s">
        <v>892</v>
      </c>
      <c r="G1031" s="90" t="s">
        <v>1127</v>
      </c>
      <c r="H1031" s="36">
        <v>41967.713888888888</v>
      </c>
      <c r="I1031" s="36">
        <v>41968.674305555556</v>
      </c>
      <c r="J1031" s="1" t="s">
        <v>202</v>
      </c>
      <c r="K1031" s="37">
        <f t="shared" si="32"/>
        <v>0.96041666666860692</v>
      </c>
      <c r="L1031" s="38">
        <f t="shared" si="33"/>
        <v>0.96041666666860692</v>
      </c>
      <c r="M1031" s="166">
        <f>NETWORKDAYS.INTL(DATE(YEAR(H1031),MONTH(I1031),DAY(H1031)),DATE(YEAR(I1031),MONTH(I1031),DAY(I1031)),1,LISTAFERIADOS!$B$2:$B$194)</f>
        <v>2</v>
      </c>
      <c r="N1031" s="170" t="str">
        <f>CONCATENATE(HOUR(Tabela13[[#This Row],[DATA INICIO]]),":",MINUTE(Tabela13[[#This Row],[DATA INICIO]]))</f>
        <v>17:8</v>
      </c>
      <c r="P1031"/>
    </row>
    <row r="1032" spans="1:16" ht="25.5" hidden="1" customHeight="1" x14ac:dyDescent="0.25">
      <c r="A1032" s="6" t="s">
        <v>278</v>
      </c>
      <c r="B1032" s="33" t="s">
        <v>669</v>
      </c>
      <c r="C1032" s="1" t="s">
        <v>578</v>
      </c>
      <c r="D1032" s="67" t="s">
        <v>1234</v>
      </c>
      <c r="E1032" s="66" t="str">
        <f>CONCATENATE(Tabela13[[#This Row],[TRAMITE_SETOR]],"_Atualiz")</f>
        <v>CPL_Atualiz</v>
      </c>
      <c r="F1032" s="35" t="s">
        <v>915</v>
      </c>
      <c r="G1032" s="35"/>
      <c r="H1032" s="36">
        <v>41968.674305555556</v>
      </c>
      <c r="I1032" s="36">
        <v>41969.73333333333</v>
      </c>
      <c r="J1032" s="1" t="s">
        <v>662</v>
      </c>
      <c r="K1032" s="37">
        <f t="shared" si="32"/>
        <v>1.0590277777737356</v>
      </c>
      <c r="L1032" s="38">
        <f t="shared" si="33"/>
        <v>1.0590277777737356</v>
      </c>
      <c r="M1032" s="166">
        <f>NETWORKDAYS.INTL(DATE(YEAR(H1032),MONTH(I1032),DAY(H1032)),DATE(YEAR(I1032),MONTH(I1032),DAY(I1032)),1,LISTAFERIADOS!$B$2:$B$194)</f>
        <v>2</v>
      </c>
      <c r="N1032" s="170" t="str">
        <f>CONCATENATE(HOUR(Tabela13[[#This Row],[DATA INICIO]]),":",MINUTE(Tabela13[[#This Row],[DATA INICIO]]))</f>
        <v>16:11</v>
      </c>
      <c r="P1032"/>
    </row>
    <row r="1033" spans="1:16" ht="25.5" customHeight="1" x14ac:dyDescent="0.25">
      <c r="A1033" s="6" t="s">
        <v>278</v>
      </c>
      <c r="B1033" s="33" t="s">
        <v>669</v>
      </c>
      <c r="C1033" s="1" t="s">
        <v>578</v>
      </c>
      <c r="D1033" s="67" t="s">
        <v>1267</v>
      </c>
      <c r="E1033" s="66" t="str">
        <f>CONCATENATE(Tabela13[[#This Row],[TRAMITE_SETOR]],"_Atualiz")</f>
        <v>SMIC_Atualiz</v>
      </c>
      <c r="F1033" s="35" t="s">
        <v>892</v>
      </c>
      <c r="G1033" s="90" t="s">
        <v>1127</v>
      </c>
      <c r="H1033" s="36">
        <v>41969.73333333333</v>
      </c>
      <c r="I1033" s="36">
        <v>41974.461111111108</v>
      </c>
      <c r="J1033" s="1" t="s">
        <v>202</v>
      </c>
      <c r="K1033" s="37">
        <f t="shared" si="32"/>
        <v>4.7277777777781012</v>
      </c>
      <c r="L1033" s="38">
        <f t="shared" si="33"/>
        <v>4.7277777777781012</v>
      </c>
      <c r="M1033" s="166">
        <f>NETWORKDAYS.INTL(DATE(YEAR(H1033),MONTH(I1033),DAY(H1033)),DATE(YEAR(I1033),MONTH(I1033),DAY(I1033)),1,LISTAFERIADOS!$B$2:$B$194)</f>
        <v>-13</v>
      </c>
      <c r="N1033" s="170" t="str">
        <f>CONCATENATE(HOUR(Tabela13[[#This Row],[DATA INICIO]]),":",MINUTE(Tabela13[[#This Row],[DATA INICIO]]))</f>
        <v>17:36</v>
      </c>
      <c r="P1033"/>
    </row>
    <row r="1034" spans="1:16" ht="25.5" hidden="1" customHeight="1" x14ac:dyDescent="0.25">
      <c r="A1034" s="6" t="s">
        <v>278</v>
      </c>
      <c r="B1034" s="33" t="s">
        <v>669</v>
      </c>
      <c r="C1034" s="1" t="s">
        <v>578</v>
      </c>
      <c r="D1034" s="67" t="s">
        <v>1234</v>
      </c>
      <c r="E1034" s="66" t="str">
        <f>CONCATENATE(Tabela13[[#This Row],[TRAMITE_SETOR]],"_Atualiz")</f>
        <v>CPL_Atualiz</v>
      </c>
      <c r="F1034" s="35" t="s">
        <v>915</v>
      </c>
      <c r="G1034" s="35"/>
      <c r="H1034" s="36">
        <v>41974.461111111108</v>
      </c>
      <c r="I1034" s="36">
        <v>41974.68472222222</v>
      </c>
      <c r="J1034" s="1" t="s">
        <v>663</v>
      </c>
      <c r="K1034" s="37">
        <f t="shared" si="32"/>
        <v>0.22361111111240461</v>
      </c>
      <c r="L1034" s="38">
        <f t="shared" si="33"/>
        <v>0.22361111111240461</v>
      </c>
      <c r="M1034" s="166">
        <f>NETWORKDAYS.INTL(DATE(YEAR(H1034),MONTH(I1034),DAY(H1034)),DATE(YEAR(I1034),MONTH(I1034),DAY(I1034)),1,LISTAFERIADOS!$B$2:$B$194)</f>
        <v>1</v>
      </c>
      <c r="N1034" s="170" t="str">
        <f>CONCATENATE(HOUR(Tabela13[[#This Row],[DATA INICIO]]),":",MINUTE(Tabela13[[#This Row],[DATA INICIO]]))</f>
        <v>11:4</v>
      </c>
      <c r="P1034"/>
    </row>
    <row r="1035" spans="1:16" ht="25.5" customHeight="1" x14ac:dyDescent="0.25">
      <c r="A1035" s="6" t="s">
        <v>278</v>
      </c>
      <c r="B1035" s="33" t="s">
        <v>669</v>
      </c>
      <c r="C1035" s="1" t="s">
        <v>578</v>
      </c>
      <c r="D1035" s="67" t="s">
        <v>1267</v>
      </c>
      <c r="E1035" s="66" t="str">
        <f>CONCATENATE(Tabela13[[#This Row],[TRAMITE_SETOR]],"_Atualiz")</f>
        <v>SMIC_Atualiz</v>
      </c>
      <c r="F1035" s="35" t="s">
        <v>892</v>
      </c>
      <c r="G1035" s="90" t="s">
        <v>1127</v>
      </c>
      <c r="H1035" s="36">
        <v>41974.68472222222</v>
      </c>
      <c r="I1035" s="36">
        <v>41976.804861111108</v>
      </c>
      <c r="J1035" s="1" t="s">
        <v>664</v>
      </c>
      <c r="K1035" s="37">
        <f t="shared" si="32"/>
        <v>2.1201388888875954</v>
      </c>
      <c r="L1035" s="38">
        <f t="shared" si="33"/>
        <v>2.1201388888875954</v>
      </c>
      <c r="M1035" s="166">
        <f>NETWORKDAYS.INTL(DATE(YEAR(H1035),MONTH(I1035),DAY(H1035)),DATE(YEAR(I1035),MONTH(I1035),DAY(I1035)),1,LISTAFERIADOS!$B$2:$B$194)</f>
        <v>3</v>
      </c>
      <c r="N1035" s="170" t="str">
        <f>CONCATENATE(HOUR(Tabela13[[#This Row],[DATA INICIO]]),":",MINUTE(Tabela13[[#This Row],[DATA INICIO]]))</f>
        <v>16:26</v>
      </c>
      <c r="P1035"/>
    </row>
    <row r="1036" spans="1:16" ht="25.5" hidden="1" customHeight="1" x14ac:dyDescent="0.25">
      <c r="A1036" s="6" t="s">
        <v>278</v>
      </c>
      <c r="B1036" s="33" t="s">
        <v>669</v>
      </c>
      <c r="C1036" s="1" t="s">
        <v>578</v>
      </c>
      <c r="D1036" s="67" t="s">
        <v>1234</v>
      </c>
      <c r="E1036" s="66" t="str">
        <f>CONCATENATE(Tabela13[[#This Row],[TRAMITE_SETOR]],"_Atualiz")</f>
        <v>CPL_Atualiz</v>
      </c>
      <c r="F1036" s="35" t="s">
        <v>915</v>
      </c>
      <c r="G1036" s="35"/>
      <c r="H1036" s="36">
        <v>41976.804861111108</v>
      </c>
      <c r="I1036" s="36">
        <v>41991.633333333331</v>
      </c>
      <c r="J1036" s="1" t="s">
        <v>665</v>
      </c>
      <c r="K1036" s="37">
        <f t="shared" si="32"/>
        <v>14.828472222223354</v>
      </c>
      <c r="L1036" s="38">
        <f t="shared" si="33"/>
        <v>14.828472222223354</v>
      </c>
      <c r="M1036" s="166">
        <f>NETWORKDAYS.INTL(DATE(YEAR(H1036),MONTH(I1036),DAY(H1036)),DATE(YEAR(I1036),MONTH(I1036),DAY(I1036)),1,LISTAFERIADOS!$B$2:$B$194)</f>
        <v>11</v>
      </c>
      <c r="N1036" s="170" t="str">
        <f>CONCATENATE(HOUR(Tabela13[[#This Row],[DATA INICIO]]),":",MINUTE(Tabela13[[#This Row],[DATA INICIO]]))</f>
        <v>19:19</v>
      </c>
      <c r="P1036"/>
    </row>
    <row r="1037" spans="1:16" ht="25.5" hidden="1" customHeight="1" x14ac:dyDescent="0.25">
      <c r="A1037" s="6" t="s">
        <v>278</v>
      </c>
      <c r="B1037" s="33" t="s">
        <v>669</v>
      </c>
      <c r="C1037" s="1" t="s">
        <v>578</v>
      </c>
      <c r="D1037" s="67" t="s">
        <v>1235</v>
      </c>
      <c r="E1037" s="66" t="str">
        <f>CONCATENATE(Tabela13[[#This Row],[TRAMITE_SETOR]],"_Atualiz")</f>
        <v>ASSDG_Atualiz</v>
      </c>
      <c r="F1037" s="35" t="s">
        <v>916</v>
      </c>
      <c r="G1037" s="35"/>
      <c r="H1037" s="36">
        <v>41991.633333333331</v>
      </c>
      <c r="I1037" s="36">
        <v>41991.732638888891</v>
      </c>
      <c r="J1037" s="1" t="s">
        <v>12</v>
      </c>
      <c r="K1037" s="37">
        <f t="shared" si="32"/>
        <v>9.930555555911269E-2</v>
      </c>
      <c r="L1037" s="38">
        <f t="shared" si="33"/>
        <v>9.930555555911269E-2</v>
      </c>
      <c r="M1037" s="166">
        <f>NETWORKDAYS.INTL(DATE(YEAR(H1037),MONTH(I1037),DAY(H1037)),DATE(YEAR(I1037),MONTH(I1037),DAY(I1037)),1,LISTAFERIADOS!$B$2:$B$194)</f>
        <v>1</v>
      </c>
      <c r="N1037" s="170" t="str">
        <f>CONCATENATE(HOUR(Tabela13[[#This Row],[DATA INICIO]]),":",MINUTE(Tabela13[[#This Row],[DATA INICIO]]))</f>
        <v>15:12</v>
      </c>
      <c r="P1037"/>
    </row>
    <row r="1038" spans="1:16" ht="25.5" hidden="1" customHeight="1" x14ac:dyDescent="0.25">
      <c r="A1038" s="6" t="s">
        <v>278</v>
      </c>
      <c r="B1038" s="33" t="s">
        <v>669</v>
      </c>
      <c r="C1038" s="1" t="s">
        <v>578</v>
      </c>
      <c r="D1038" s="67" t="s">
        <v>1224</v>
      </c>
      <c r="E1038" s="66" t="str">
        <f>CONCATENATE(Tabela13[[#This Row],[TRAMITE_SETOR]],"_Atualiz")</f>
        <v>DG_Atualiz</v>
      </c>
      <c r="F1038" s="35" t="s">
        <v>906</v>
      </c>
      <c r="G1038" s="35"/>
      <c r="H1038" s="36">
        <v>41991.732638888891</v>
      </c>
      <c r="I1038" s="36">
        <v>41991.848611111112</v>
      </c>
      <c r="J1038" s="1" t="s">
        <v>56</v>
      </c>
      <c r="K1038" s="37">
        <f t="shared" si="32"/>
        <v>0.11597222222189885</v>
      </c>
      <c r="L1038" s="38">
        <f t="shared" si="33"/>
        <v>0.11597222222189885</v>
      </c>
      <c r="M1038" s="166">
        <f>NETWORKDAYS.INTL(DATE(YEAR(H1038),MONTH(I1038),DAY(H1038)),DATE(YEAR(I1038),MONTH(I1038),DAY(I1038)),1,LISTAFERIADOS!$B$2:$B$194)</f>
        <v>1</v>
      </c>
      <c r="N1038" s="170" t="str">
        <f>CONCATENATE(HOUR(Tabela13[[#This Row],[DATA INICIO]]),":",MINUTE(Tabela13[[#This Row],[DATA INICIO]]))</f>
        <v>17:35</v>
      </c>
      <c r="P1038"/>
    </row>
    <row r="1039" spans="1:16" ht="25.5" hidden="1" customHeight="1" x14ac:dyDescent="0.25">
      <c r="A1039" s="6" t="s">
        <v>278</v>
      </c>
      <c r="B1039" s="33" t="s">
        <v>669</v>
      </c>
      <c r="C1039" s="1" t="s">
        <v>578</v>
      </c>
      <c r="D1039" s="67" t="s">
        <v>1234</v>
      </c>
      <c r="E1039" s="66" t="str">
        <f>CONCATENATE(Tabela13[[#This Row],[TRAMITE_SETOR]],"_Atualiz")</f>
        <v>CPL_Atualiz</v>
      </c>
      <c r="F1039" s="35" t="s">
        <v>915</v>
      </c>
      <c r="G1039" s="35"/>
      <c r="H1039" s="36">
        <v>41991.848611111112</v>
      </c>
      <c r="I1039" s="36">
        <v>41992.70416666667</v>
      </c>
      <c r="J1039" s="1" t="s">
        <v>225</v>
      </c>
      <c r="K1039" s="37">
        <f t="shared" si="32"/>
        <v>0.8555555555576575</v>
      </c>
      <c r="L1039" s="38">
        <f t="shared" si="33"/>
        <v>0.8555555555576575</v>
      </c>
      <c r="M1039" s="166">
        <f>NETWORKDAYS.INTL(DATE(YEAR(H1039),MONTH(I1039),DAY(H1039)),DATE(YEAR(I1039),MONTH(I1039),DAY(I1039)),1,LISTAFERIADOS!$B$2:$B$194)</f>
        <v>1</v>
      </c>
      <c r="N1039" s="170" t="str">
        <f>CONCATENATE(HOUR(Tabela13[[#This Row],[DATA INICIO]]),":",MINUTE(Tabela13[[#This Row],[DATA INICIO]]))</f>
        <v>20:22</v>
      </c>
      <c r="P1039"/>
    </row>
    <row r="1040" spans="1:16" ht="25.5" hidden="1" customHeight="1" x14ac:dyDescent="0.25">
      <c r="A1040" s="6" t="s">
        <v>278</v>
      </c>
      <c r="B1040" s="33" t="s">
        <v>669</v>
      </c>
      <c r="C1040" s="1" t="s">
        <v>578</v>
      </c>
      <c r="D1040" s="67" t="s">
        <v>1235</v>
      </c>
      <c r="E1040" s="66" t="str">
        <f>CONCATENATE(Tabela13[[#This Row],[TRAMITE_SETOR]],"_Atualiz")</f>
        <v>ASSDG_Atualiz</v>
      </c>
      <c r="F1040" s="35" t="s">
        <v>916</v>
      </c>
      <c r="G1040" s="35"/>
      <c r="H1040" s="36">
        <v>41992.70416666667</v>
      </c>
      <c r="I1040" s="36">
        <v>41996.506249999999</v>
      </c>
      <c r="J1040" s="1" t="s">
        <v>666</v>
      </c>
      <c r="K1040" s="37">
        <f t="shared" si="32"/>
        <v>3.8020833333284827</v>
      </c>
      <c r="L1040" s="38">
        <f t="shared" si="33"/>
        <v>3.8020833333284827</v>
      </c>
      <c r="M1040" s="166">
        <f>NETWORKDAYS.INTL(DATE(YEAR(H1040),MONTH(I1040),DAY(H1040)),DATE(YEAR(I1040),MONTH(I1040),DAY(I1040)),1,LISTAFERIADOS!$B$2:$B$194)</f>
        <v>0</v>
      </c>
      <c r="N1040" s="170" t="str">
        <f>CONCATENATE(HOUR(Tabela13[[#This Row],[DATA INICIO]]),":",MINUTE(Tabela13[[#This Row],[DATA INICIO]]))</f>
        <v>16:54</v>
      </c>
      <c r="P1040"/>
    </row>
    <row r="1041" spans="1:16" ht="25.5" hidden="1" customHeight="1" x14ac:dyDescent="0.25">
      <c r="A1041" s="6" t="s">
        <v>278</v>
      </c>
      <c r="B1041" s="33" t="s">
        <v>669</v>
      </c>
      <c r="C1041" s="1" t="s">
        <v>578</v>
      </c>
      <c r="D1041" s="67" t="s">
        <v>1224</v>
      </c>
      <c r="E1041" s="66" t="str">
        <f>CONCATENATE(Tabela13[[#This Row],[TRAMITE_SETOR]],"_Atualiz")</f>
        <v>DG_Atualiz</v>
      </c>
      <c r="F1041" s="35" t="s">
        <v>906</v>
      </c>
      <c r="G1041" s="35"/>
      <c r="H1041" s="36">
        <v>41996.506249999999</v>
      </c>
      <c r="I1041" s="36">
        <v>41996.590277777781</v>
      </c>
      <c r="J1041" s="1" t="s">
        <v>56</v>
      </c>
      <c r="K1041" s="37">
        <f t="shared" si="32"/>
        <v>8.4027777782466728E-2</v>
      </c>
      <c r="L1041" s="38">
        <f t="shared" si="33"/>
        <v>8.4027777782466728E-2</v>
      </c>
      <c r="M1041" s="166">
        <f>NETWORKDAYS.INTL(DATE(YEAR(H1041),MONTH(I1041),DAY(H1041)),DATE(YEAR(I1041),MONTH(I1041),DAY(I1041)),1,LISTAFERIADOS!$B$2:$B$194)</f>
        <v>0</v>
      </c>
      <c r="N1041" s="170" t="str">
        <f>CONCATENATE(HOUR(Tabela13[[#This Row],[DATA INICIO]]),":",MINUTE(Tabela13[[#This Row],[DATA INICIO]]))</f>
        <v>12:9</v>
      </c>
      <c r="P1041"/>
    </row>
    <row r="1042" spans="1:16" ht="25.5" customHeight="1" x14ac:dyDescent="0.25">
      <c r="A1042" s="6" t="s">
        <v>278</v>
      </c>
      <c r="B1042" s="33" t="s">
        <v>669</v>
      </c>
      <c r="C1042" s="1" t="s">
        <v>578</v>
      </c>
      <c r="D1042" s="67" t="s">
        <v>1267</v>
      </c>
      <c r="E1042" s="66" t="str">
        <f>CONCATENATE(Tabela13[[#This Row],[TRAMITE_SETOR]],"_Atualiz")</f>
        <v>SMIC_Atualiz</v>
      </c>
      <c r="F1042" s="35" t="s">
        <v>892</v>
      </c>
      <c r="G1042" s="90" t="s">
        <v>1127</v>
      </c>
      <c r="H1042" s="36">
        <v>41996.590277777781</v>
      </c>
      <c r="I1042" s="36">
        <v>41996.683333333334</v>
      </c>
      <c r="J1042" s="1" t="s">
        <v>667</v>
      </c>
      <c r="K1042" s="37">
        <f t="shared" si="32"/>
        <v>9.3055555553291924E-2</v>
      </c>
      <c r="L1042" s="38">
        <f t="shared" si="33"/>
        <v>9.3055555553291924E-2</v>
      </c>
      <c r="M1042" s="166">
        <f>NETWORKDAYS.INTL(DATE(YEAR(H1042),MONTH(I1042),DAY(H1042)),DATE(YEAR(I1042),MONTH(I1042),DAY(I1042)),1,LISTAFERIADOS!$B$2:$B$194)</f>
        <v>0</v>
      </c>
      <c r="N1042" s="170" t="str">
        <f>CONCATENATE(HOUR(Tabela13[[#This Row],[DATA INICIO]]),":",MINUTE(Tabela13[[#This Row],[DATA INICIO]]))</f>
        <v>14:10</v>
      </c>
      <c r="P1042"/>
    </row>
    <row r="1043" spans="1:16" ht="25.5" hidden="1" customHeight="1" x14ac:dyDescent="0.25">
      <c r="A1043" s="6" t="s">
        <v>278</v>
      </c>
      <c r="B1043" s="33" t="s">
        <v>669</v>
      </c>
      <c r="C1043" s="1" t="s">
        <v>578</v>
      </c>
      <c r="D1043" s="67" t="s">
        <v>1284</v>
      </c>
      <c r="E1043" s="66" t="str">
        <f>CONCATENATE(Tabela13[[#This Row],[TRAMITE_SETOR]],"_Atualiz")</f>
        <v>GABDG_Atualiz</v>
      </c>
      <c r="F1043" s="35" t="s">
        <v>948</v>
      </c>
      <c r="G1043" s="35"/>
      <c r="H1043" s="36">
        <v>41996.683333333334</v>
      </c>
      <c r="I1043" s="36">
        <v>41996.719444444447</v>
      </c>
      <c r="J1043" s="1" t="s">
        <v>668</v>
      </c>
      <c r="K1043" s="37">
        <f t="shared" si="32"/>
        <v>3.6111111112404615E-2</v>
      </c>
      <c r="L1043" s="38">
        <f t="shared" si="33"/>
        <v>3.6111111112404615E-2</v>
      </c>
      <c r="M1043" s="166">
        <f>NETWORKDAYS.INTL(DATE(YEAR(H1043),MONTH(I1043),DAY(H1043)),DATE(YEAR(I1043),MONTH(I1043),DAY(I1043)),1,LISTAFERIADOS!$B$2:$B$194)</f>
        <v>0</v>
      </c>
      <c r="N1043" s="170" t="str">
        <f>CONCATENATE(HOUR(Tabela13[[#This Row],[DATA INICIO]]),":",MINUTE(Tabela13[[#This Row],[DATA INICIO]]))</f>
        <v>16:24</v>
      </c>
      <c r="P1043"/>
    </row>
    <row r="1044" spans="1:16" ht="25.5" hidden="1" customHeight="1" x14ac:dyDescent="0.25">
      <c r="A1044" s="6" t="s">
        <v>278</v>
      </c>
      <c r="B1044" s="33" t="s">
        <v>669</v>
      </c>
      <c r="C1044" s="33" t="s">
        <v>578</v>
      </c>
      <c r="D1044" s="113" t="s">
        <v>1234</v>
      </c>
      <c r="E1044" s="66" t="str">
        <f>CONCATENATE(Tabela13[[#This Row],[TRAMITE_SETOR]],"_Atualiz")</f>
        <v>CPL_Atualiz</v>
      </c>
      <c r="F1044" s="35" t="s">
        <v>915</v>
      </c>
      <c r="G1044" s="35"/>
      <c r="H1044" s="36">
        <v>41996.719444444447</v>
      </c>
      <c r="I1044" s="36">
        <v>41996.743750000001</v>
      </c>
      <c r="J1044" s="1" t="s">
        <v>602</v>
      </c>
      <c r="K1044" s="37">
        <f t="shared" si="32"/>
        <v>2.4305555554747116E-2</v>
      </c>
      <c r="L1044" s="38">
        <f t="shared" si="33"/>
        <v>2.4305555554747116E-2</v>
      </c>
      <c r="M1044" s="166">
        <f>NETWORKDAYS.INTL(DATE(YEAR(H1044),MONTH(I1044),DAY(H1044)),DATE(YEAR(I1044),MONTH(I1044),DAY(I1044)),1,LISTAFERIADOS!$B$2:$B$194)</f>
        <v>0</v>
      </c>
      <c r="N1044" s="170" t="str">
        <f>CONCATENATE(HOUR(Tabela13[[#This Row],[DATA INICIO]]),":",MINUTE(Tabela13[[#This Row],[DATA INICIO]]))</f>
        <v>17:16</v>
      </c>
      <c r="P1044"/>
    </row>
    <row r="1045" spans="1:16" ht="25.5" hidden="1" customHeight="1" x14ac:dyDescent="0.25">
      <c r="A1045" s="6" t="s">
        <v>278</v>
      </c>
      <c r="B1045" s="33" t="s">
        <v>683</v>
      </c>
      <c r="C1045" s="1" t="s">
        <v>578</v>
      </c>
      <c r="D1045" s="67" t="s">
        <v>1278</v>
      </c>
      <c r="E1045" s="66" t="str">
        <f>CONCATENATE(Tabela13[[#This Row],[TRAMITE_SETOR]],"_Atualiz")</f>
        <v>SMCI_Atualiz</v>
      </c>
      <c r="F1045" s="35" t="s">
        <v>943</v>
      </c>
      <c r="G1045" s="35"/>
      <c r="H1045" s="36">
        <v>40944.797222222223</v>
      </c>
      <c r="I1045" s="36">
        <v>40945.797222222223</v>
      </c>
      <c r="J1045" s="1" t="s">
        <v>7</v>
      </c>
      <c r="K1045" s="37">
        <f t="shared" si="32"/>
        <v>1</v>
      </c>
      <c r="L1045" s="38">
        <f t="shared" si="33"/>
        <v>1</v>
      </c>
      <c r="M1045" s="166">
        <f>NETWORKDAYS.INTL(DATE(YEAR(H1045),MONTH(I1045),DAY(H1045)),DATE(YEAR(I1045),MONTH(I1045),DAY(I1045)),1,LISTAFERIADOS!$B$2:$B$194)</f>
        <v>1</v>
      </c>
      <c r="N1045" s="170" t="str">
        <f>CONCATENATE(HOUR(Tabela13[[#This Row],[DATA INICIO]]),":",MINUTE(Tabela13[[#This Row],[DATA INICIO]]))</f>
        <v>19:8</v>
      </c>
      <c r="P1045"/>
    </row>
    <row r="1046" spans="1:16" ht="25.5" customHeight="1" x14ac:dyDescent="0.25">
      <c r="A1046" s="6" t="s">
        <v>278</v>
      </c>
      <c r="B1046" s="33" t="s">
        <v>683</v>
      </c>
      <c r="C1046" s="1" t="s">
        <v>578</v>
      </c>
      <c r="D1046" s="67" t="s">
        <v>1226</v>
      </c>
      <c r="E1046" s="66" t="str">
        <f>CONCATENATE(Tabela13[[#This Row],[TRAMITE_SETOR]],"_Atualiz")</f>
        <v>CIP_Atualiz</v>
      </c>
      <c r="F1046" s="35" t="s">
        <v>885</v>
      </c>
      <c r="G1046" s="90" t="s">
        <v>1127</v>
      </c>
      <c r="H1046" s="36">
        <v>40945.797222222223</v>
      </c>
      <c r="I1046" s="36">
        <v>40946.597916666666</v>
      </c>
      <c r="J1046" s="1" t="s">
        <v>56</v>
      </c>
      <c r="K1046" s="37">
        <f t="shared" si="32"/>
        <v>0.8006944444423425</v>
      </c>
      <c r="L1046" s="38">
        <f t="shared" si="33"/>
        <v>0.8006944444423425</v>
      </c>
      <c r="M1046" s="166">
        <f>NETWORKDAYS.INTL(DATE(YEAR(H1046),MONTH(I1046),DAY(H1046)),DATE(YEAR(I1046),MONTH(I1046),DAY(I1046)),1,LISTAFERIADOS!$B$2:$B$194)</f>
        <v>2</v>
      </c>
      <c r="N1046" s="170" t="str">
        <f>CONCATENATE(HOUR(Tabela13[[#This Row],[DATA INICIO]]),":",MINUTE(Tabela13[[#This Row],[DATA INICIO]]))</f>
        <v>19:8</v>
      </c>
      <c r="P1046"/>
    </row>
    <row r="1047" spans="1:16" ht="25.5" hidden="1" customHeight="1" x14ac:dyDescent="0.25">
      <c r="A1047" s="6" t="s">
        <v>278</v>
      </c>
      <c r="B1047" s="33" t="s">
        <v>683</v>
      </c>
      <c r="C1047" s="1" t="s">
        <v>578</v>
      </c>
      <c r="D1047" s="67" t="s">
        <v>1227</v>
      </c>
      <c r="E1047" s="66" t="str">
        <f>CONCATENATE(Tabela13[[#This Row],[TRAMITE_SETOR]],"_Atualiz")</f>
        <v>SECADM_Atualiz</v>
      </c>
      <c r="F1047" s="35" t="s">
        <v>908</v>
      </c>
      <c r="G1047" s="35"/>
      <c r="H1047" s="36">
        <v>40946.597916666666</v>
      </c>
      <c r="I1047" s="36">
        <v>40946.912499999999</v>
      </c>
      <c r="J1047" s="1" t="s">
        <v>294</v>
      </c>
      <c r="K1047" s="37">
        <f t="shared" si="32"/>
        <v>0.31458333333284827</v>
      </c>
      <c r="L1047" s="38">
        <f t="shared" si="33"/>
        <v>0.31458333333284827</v>
      </c>
      <c r="M1047" s="166">
        <f>NETWORKDAYS.INTL(DATE(YEAR(H1047),MONTH(I1047),DAY(H1047)),DATE(YEAR(I1047),MONTH(I1047),DAY(I1047)),1,LISTAFERIADOS!$B$2:$B$194)</f>
        <v>1</v>
      </c>
      <c r="N1047" s="170" t="str">
        <f>CONCATENATE(HOUR(Tabela13[[#This Row],[DATA INICIO]]),":",MINUTE(Tabela13[[#This Row],[DATA INICIO]]))</f>
        <v>14:21</v>
      </c>
      <c r="P1047"/>
    </row>
    <row r="1048" spans="1:16" ht="25.5" hidden="1" customHeight="1" x14ac:dyDescent="0.25">
      <c r="A1048" s="6" t="s">
        <v>278</v>
      </c>
      <c r="B1048" s="33" t="s">
        <v>683</v>
      </c>
      <c r="C1048" s="1" t="s">
        <v>578</v>
      </c>
      <c r="D1048" s="67" t="s">
        <v>1231</v>
      </c>
      <c r="E1048" s="66" t="str">
        <f>CONCATENATE(Tabela13[[#This Row],[TRAMITE_SETOR]],"_Atualiz")</f>
        <v>CLC_Atualiz</v>
      </c>
      <c r="F1048" s="35" t="s">
        <v>912</v>
      </c>
      <c r="G1048" s="35"/>
      <c r="H1048" s="36">
        <v>40946.912499999999</v>
      </c>
      <c r="I1048" s="36">
        <v>40948.704861111109</v>
      </c>
      <c r="J1048" s="1" t="s">
        <v>163</v>
      </c>
      <c r="K1048" s="37">
        <f t="shared" si="32"/>
        <v>1.7923611111109494</v>
      </c>
      <c r="L1048" s="38">
        <f t="shared" si="33"/>
        <v>1.7923611111109494</v>
      </c>
      <c r="M1048" s="166">
        <f>NETWORKDAYS.INTL(DATE(YEAR(H1048),MONTH(I1048),DAY(H1048)),DATE(YEAR(I1048),MONTH(I1048),DAY(I1048)),1,LISTAFERIADOS!$B$2:$B$194)</f>
        <v>3</v>
      </c>
      <c r="N1048" s="170" t="str">
        <f>CONCATENATE(HOUR(Tabela13[[#This Row],[DATA INICIO]]),":",MINUTE(Tabela13[[#This Row],[DATA INICIO]]))</f>
        <v>21:54</v>
      </c>
      <c r="P1048"/>
    </row>
    <row r="1049" spans="1:16" ht="25.5" hidden="1" customHeight="1" x14ac:dyDescent="0.25">
      <c r="A1049" s="6" t="s">
        <v>278</v>
      </c>
      <c r="B1049" s="33" t="s">
        <v>683</v>
      </c>
      <c r="C1049" s="1" t="s">
        <v>578</v>
      </c>
      <c r="D1049" s="67" t="s">
        <v>1232</v>
      </c>
      <c r="E1049" s="66" t="str">
        <f>CONCATENATE(Tabela13[[#This Row],[TRAMITE_SETOR]],"_Atualiz")</f>
        <v>SC_Atualiz</v>
      </c>
      <c r="F1049" s="35" t="s">
        <v>913</v>
      </c>
      <c r="G1049" s="35"/>
      <c r="H1049" s="36">
        <v>40948.704861111109</v>
      </c>
      <c r="I1049" s="36">
        <v>41001.752083333333</v>
      </c>
      <c r="J1049" s="1" t="s">
        <v>163</v>
      </c>
      <c r="K1049" s="37">
        <f t="shared" si="32"/>
        <v>53.047222222223354</v>
      </c>
      <c r="L1049" s="38">
        <f t="shared" si="33"/>
        <v>53.047222222223354</v>
      </c>
      <c r="M1049" s="166">
        <f>NETWORKDAYS.INTL(DATE(YEAR(H1049),MONTH(I1049),DAY(H1049)),DATE(YEAR(I1049),MONTH(I1049),DAY(I1049)),1,LISTAFERIADOS!$B$2:$B$194)</f>
        <v>-3</v>
      </c>
      <c r="N1049" s="170" t="str">
        <f>CONCATENATE(HOUR(Tabela13[[#This Row],[DATA INICIO]]),":",MINUTE(Tabela13[[#This Row],[DATA INICIO]]))</f>
        <v>16:55</v>
      </c>
      <c r="P1049"/>
    </row>
    <row r="1050" spans="1:16" ht="25.5" hidden="1" customHeight="1" x14ac:dyDescent="0.25">
      <c r="A1050" s="6" t="s">
        <v>278</v>
      </c>
      <c r="B1050" s="33" t="s">
        <v>683</v>
      </c>
      <c r="C1050" s="1" t="s">
        <v>578</v>
      </c>
      <c r="D1050" s="67" t="s">
        <v>1231</v>
      </c>
      <c r="E1050" s="66" t="str">
        <f>CONCATENATE(Tabela13[[#This Row],[TRAMITE_SETOR]],"_Atualiz")</f>
        <v>CLC_Atualiz</v>
      </c>
      <c r="F1050" s="35" t="s">
        <v>912</v>
      </c>
      <c r="G1050" s="35"/>
      <c r="H1050" s="36">
        <v>41001.752083333333</v>
      </c>
      <c r="I1050" s="36">
        <v>41002.591666666667</v>
      </c>
      <c r="J1050" s="1" t="s">
        <v>27</v>
      </c>
      <c r="K1050" s="37">
        <f t="shared" si="32"/>
        <v>0.83958333333430346</v>
      </c>
      <c r="L1050" s="38">
        <f t="shared" si="33"/>
        <v>0.83958333333430346</v>
      </c>
      <c r="M1050" s="166">
        <f>NETWORKDAYS.INTL(DATE(YEAR(H1050),MONTH(I1050),DAY(H1050)),DATE(YEAR(I1050),MONTH(I1050),DAY(I1050)),1,LISTAFERIADOS!$B$2:$B$194)</f>
        <v>2</v>
      </c>
      <c r="N1050" s="170" t="str">
        <f>CONCATENATE(HOUR(Tabela13[[#This Row],[DATA INICIO]]),":",MINUTE(Tabela13[[#This Row],[DATA INICIO]]))</f>
        <v>18:3</v>
      </c>
      <c r="P1050"/>
    </row>
    <row r="1051" spans="1:16" ht="25.5" hidden="1" customHeight="1" x14ac:dyDescent="0.25">
      <c r="A1051" s="6" t="s">
        <v>278</v>
      </c>
      <c r="B1051" s="33" t="s">
        <v>683</v>
      </c>
      <c r="C1051" s="1" t="s">
        <v>578</v>
      </c>
      <c r="D1051" s="67" t="s">
        <v>1227</v>
      </c>
      <c r="E1051" s="66" t="str">
        <f>CONCATENATE(Tabela13[[#This Row],[TRAMITE_SETOR]],"_Atualiz")</f>
        <v>SECADM_Atualiz</v>
      </c>
      <c r="F1051" s="35" t="s">
        <v>908</v>
      </c>
      <c r="G1051" s="35"/>
      <c r="H1051" s="36">
        <v>41002.591666666667</v>
      </c>
      <c r="I1051" s="36">
        <v>41010.60833333333</v>
      </c>
      <c r="J1051" s="1" t="s">
        <v>649</v>
      </c>
      <c r="K1051" s="37">
        <f t="shared" si="32"/>
        <v>8.0166666666627862</v>
      </c>
      <c r="L1051" s="38">
        <f t="shared" si="33"/>
        <v>8.0166666666627862</v>
      </c>
      <c r="M1051" s="166">
        <f>NETWORKDAYS.INTL(DATE(YEAR(H1051),MONTH(I1051),DAY(H1051)),DATE(YEAR(I1051),MONTH(I1051),DAY(I1051)),1,LISTAFERIADOS!$B$2:$B$194)</f>
        <v>4</v>
      </c>
      <c r="N1051" s="170" t="str">
        <f>CONCATENATE(HOUR(Tabela13[[#This Row],[DATA INICIO]]),":",MINUTE(Tabela13[[#This Row],[DATA INICIO]]))</f>
        <v>14:12</v>
      </c>
      <c r="P1051"/>
    </row>
    <row r="1052" spans="1:16" ht="25.5" hidden="1" customHeight="1" x14ac:dyDescent="0.25">
      <c r="A1052" s="6" t="s">
        <v>278</v>
      </c>
      <c r="B1052" s="33" t="s">
        <v>683</v>
      </c>
      <c r="C1052" s="1" t="s">
        <v>578</v>
      </c>
      <c r="D1052" s="67" t="s">
        <v>1224</v>
      </c>
      <c r="E1052" s="66" t="str">
        <f>CONCATENATE(Tabela13[[#This Row],[TRAMITE_SETOR]],"_Atualiz")</f>
        <v>DG_Atualiz</v>
      </c>
      <c r="F1052" s="35" t="s">
        <v>906</v>
      </c>
      <c r="G1052" s="35"/>
      <c r="H1052" s="36">
        <v>41010.60833333333</v>
      </c>
      <c r="I1052" s="36">
        <v>41010.835416666669</v>
      </c>
      <c r="J1052" s="1" t="s">
        <v>670</v>
      </c>
      <c r="K1052" s="37">
        <f t="shared" si="32"/>
        <v>0.22708333333866904</v>
      </c>
      <c r="L1052" s="38">
        <f t="shared" si="33"/>
        <v>0.22708333333866904</v>
      </c>
      <c r="M1052" s="166">
        <f>NETWORKDAYS.INTL(DATE(YEAR(H1052),MONTH(I1052),DAY(H1052)),DATE(YEAR(I1052),MONTH(I1052),DAY(I1052)),1,LISTAFERIADOS!$B$2:$B$194)</f>
        <v>1</v>
      </c>
      <c r="N1052" s="170" t="str">
        <f>CONCATENATE(HOUR(Tabela13[[#This Row],[DATA INICIO]]),":",MINUTE(Tabela13[[#This Row],[DATA INICIO]]))</f>
        <v>14:36</v>
      </c>
      <c r="P1052"/>
    </row>
    <row r="1053" spans="1:16" ht="25.5" hidden="1" customHeight="1" x14ac:dyDescent="0.25">
      <c r="A1053" s="6" t="s">
        <v>278</v>
      </c>
      <c r="B1053" s="33" t="s">
        <v>683</v>
      </c>
      <c r="C1053" s="1" t="s">
        <v>578</v>
      </c>
      <c r="D1053" s="67" t="s">
        <v>1232</v>
      </c>
      <c r="E1053" s="66" t="str">
        <f>CONCATENATE(Tabela13[[#This Row],[TRAMITE_SETOR]],"_Atualiz")</f>
        <v>SC_Atualiz</v>
      </c>
      <c r="F1053" s="35" t="s">
        <v>913</v>
      </c>
      <c r="G1053" s="35"/>
      <c r="H1053" s="36">
        <v>41010.835416666669</v>
      </c>
      <c r="I1053" s="36">
        <v>41017.768750000003</v>
      </c>
      <c r="J1053" s="1" t="s">
        <v>671</v>
      </c>
      <c r="K1053" s="37">
        <f t="shared" si="32"/>
        <v>6.9333333333343035</v>
      </c>
      <c r="L1053" s="38">
        <f t="shared" si="33"/>
        <v>6.9333333333343035</v>
      </c>
      <c r="M1053" s="166">
        <f>NETWORKDAYS.INTL(DATE(YEAR(H1053),MONTH(I1053),DAY(H1053)),DATE(YEAR(I1053),MONTH(I1053),DAY(I1053)),1,LISTAFERIADOS!$B$2:$B$194)</f>
        <v>6</v>
      </c>
      <c r="N1053" s="170" t="str">
        <f>CONCATENATE(HOUR(Tabela13[[#This Row],[DATA INICIO]]),":",MINUTE(Tabela13[[#This Row],[DATA INICIO]]))</f>
        <v>20:3</v>
      </c>
      <c r="P1053"/>
    </row>
    <row r="1054" spans="1:16" ht="25.5" hidden="1" customHeight="1" x14ac:dyDescent="0.25">
      <c r="A1054" s="6" t="s">
        <v>278</v>
      </c>
      <c r="B1054" s="33" t="s">
        <v>683</v>
      </c>
      <c r="C1054" s="1" t="s">
        <v>578</v>
      </c>
      <c r="D1054" s="67" t="s">
        <v>1231</v>
      </c>
      <c r="E1054" s="66" t="str">
        <f>CONCATENATE(Tabela13[[#This Row],[TRAMITE_SETOR]],"_Atualiz")</f>
        <v>CLC_Atualiz</v>
      </c>
      <c r="F1054" s="35" t="s">
        <v>912</v>
      </c>
      <c r="G1054" s="35"/>
      <c r="H1054" s="36">
        <v>41017.768750000003</v>
      </c>
      <c r="I1054" s="36">
        <v>41018.781944444447</v>
      </c>
      <c r="J1054" s="1" t="s">
        <v>672</v>
      </c>
      <c r="K1054" s="37">
        <f t="shared" si="32"/>
        <v>1.0131944444437977</v>
      </c>
      <c r="L1054" s="38">
        <f t="shared" si="33"/>
        <v>1.0131944444437977</v>
      </c>
      <c r="M1054" s="166">
        <f>NETWORKDAYS.INTL(DATE(YEAR(H1054),MONTH(I1054),DAY(H1054)),DATE(YEAR(I1054),MONTH(I1054),DAY(I1054)),1,LISTAFERIADOS!$B$2:$B$194)</f>
        <v>2</v>
      </c>
      <c r="N1054" s="170" t="str">
        <f>CONCATENATE(HOUR(Tabela13[[#This Row],[DATA INICIO]]),":",MINUTE(Tabela13[[#This Row],[DATA INICIO]]))</f>
        <v>18:27</v>
      </c>
      <c r="P1054"/>
    </row>
    <row r="1055" spans="1:16" ht="25.5" hidden="1" customHeight="1" x14ac:dyDescent="0.25">
      <c r="A1055" s="6" t="s">
        <v>278</v>
      </c>
      <c r="B1055" s="33" t="s">
        <v>683</v>
      </c>
      <c r="C1055" s="1" t="s">
        <v>578</v>
      </c>
      <c r="D1055" s="67" t="s">
        <v>1227</v>
      </c>
      <c r="E1055" s="66" t="str">
        <f>CONCATENATE(Tabela13[[#This Row],[TRAMITE_SETOR]],"_Atualiz")</f>
        <v>SECADM_Atualiz</v>
      </c>
      <c r="F1055" s="35" t="s">
        <v>908</v>
      </c>
      <c r="G1055" s="35"/>
      <c r="H1055" s="36">
        <v>41018.781944444447</v>
      </c>
      <c r="I1055" s="36">
        <v>41023.741666666669</v>
      </c>
      <c r="J1055" s="1" t="s">
        <v>673</v>
      </c>
      <c r="K1055" s="37">
        <f t="shared" si="32"/>
        <v>4.9597222222218988</v>
      </c>
      <c r="L1055" s="38">
        <f t="shared" si="33"/>
        <v>4.9597222222218988</v>
      </c>
      <c r="M1055" s="166">
        <f>NETWORKDAYS.INTL(DATE(YEAR(H1055),MONTH(I1055),DAY(H1055)),DATE(YEAR(I1055),MONTH(I1055),DAY(I1055)),1,LISTAFERIADOS!$B$2:$B$194)</f>
        <v>4</v>
      </c>
      <c r="N1055" s="170" t="str">
        <f>CONCATENATE(HOUR(Tabela13[[#This Row],[DATA INICIO]]),":",MINUTE(Tabela13[[#This Row],[DATA INICIO]]))</f>
        <v>18:46</v>
      </c>
      <c r="P1055"/>
    </row>
    <row r="1056" spans="1:16" ht="25.5" hidden="1" customHeight="1" x14ac:dyDescent="0.25">
      <c r="A1056" s="6" t="s">
        <v>278</v>
      </c>
      <c r="B1056" s="33" t="s">
        <v>683</v>
      </c>
      <c r="C1056" s="1" t="s">
        <v>578</v>
      </c>
      <c r="D1056" s="67" t="s">
        <v>1231</v>
      </c>
      <c r="E1056" s="66" t="str">
        <f>CONCATENATE(Tabela13[[#This Row],[TRAMITE_SETOR]],"_Atualiz")</f>
        <v>CLC_Atualiz</v>
      </c>
      <c r="F1056" s="35" t="s">
        <v>912</v>
      </c>
      <c r="G1056" s="35"/>
      <c r="H1056" s="36">
        <v>41023.741666666669</v>
      </c>
      <c r="I1056" s="36">
        <v>41024.698611111111</v>
      </c>
      <c r="J1056" s="1" t="s">
        <v>202</v>
      </c>
      <c r="K1056" s="37">
        <f t="shared" si="32"/>
        <v>0.9569444444423425</v>
      </c>
      <c r="L1056" s="38">
        <f t="shared" si="33"/>
        <v>0.9569444444423425</v>
      </c>
      <c r="M1056" s="166">
        <f>NETWORKDAYS.INTL(DATE(YEAR(H1056),MONTH(I1056),DAY(H1056)),DATE(YEAR(I1056),MONTH(I1056),DAY(I1056)),1,LISTAFERIADOS!$B$2:$B$194)</f>
        <v>2</v>
      </c>
      <c r="N1056" s="170" t="str">
        <f>CONCATENATE(HOUR(Tabela13[[#This Row],[DATA INICIO]]),":",MINUTE(Tabela13[[#This Row],[DATA INICIO]]))</f>
        <v>17:48</v>
      </c>
      <c r="P1056"/>
    </row>
    <row r="1057" spans="1:16" ht="25.5" hidden="1" customHeight="1" x14ac:dyDescent="0.25">
      <c r="A1057" s="6" t="s">
        <v>278</v>
      </c>
      <c r="B1057" s="33" t="s">
        <v>683</v>
      </c>
      <c r="C1057" s="1" t="s">
        <v>578</v>
      </c>
      <c r="D1057" s="67" t="s">
        <v>1252</v>
      </c>
      <c r="E1057" s="66" t="str">
        <f>CONCATENATE(Tabela13[[#This Row],[TRAMITE_SETOR]],"_Atualiz")</f>
        <v>SLIC_Atualiz</v>
      </c>
      <c r="F1057" s="35" t="s">
        <v>928</v>
      </c>
      <c r="G1057" s="35"/>
      <c r="H1057" s="36">
        <v>41024.698611111111</v>
      </c>
      <c r="I1057" s="36">
        <v>41036.790972222225</v>
      </c>
      <c r="J1057" s="1" t="s">
        <v>169</v>
      </c>
      <c r="K1057" s="37">
        <f t="shared" si="32"/>
        <v>12.09236111111386</v>
      </c>
      <c r="L1057" s="38">
        <f t="shared" si="33"/>
        <v>12.09236111111386</v>
      </c>
      <c r="M1057" s="166">
        <f>NETWORKDAYS.INTL(DATE(YEAR(H1057),MONTH(I1057),DAY(H1057)),DATE(YEAR(I1057),MONTH(I1057),DAY(I1057)),1,LISTAFERIADOS!$B$2:$B$194)</f>
        <v>-15</v>
      </c>
      <c r="N1057" s="170" t="str">
        <f>CONCATENATE(HOUR(Tabela13[[#This Row],[DATA INICIO]]),":",MINUTE(Tabela13[[#This Row],[DATA INICIO]]))</f>
        <v>16:46</v>
      </c>
      <c r="P1057"/>
    </row>
    <row r="1058" spans="1:16" ht="25.5" hidden="1" customHeight="1" x14ac:dyDescent="0.25">
      <c r="A1058" s="6" t="s">
        <v>278</v>
      </c>
      <c r="B1058" s="33" t="s">
        <v>683</v>
      </c>
      <c r="C1058" s="1" t="s">
        <v>578</v>
      </c>
      <c r="D1058" s="67" t="s">
        <v>1232</v>
      </c>
      <c r="E1058" s="66" t="str">
        <f>CONCATENATE(Tabela13[[#This Row],[TRAMITE_SETOR]],"_Atualiz")</f>
        <v>SC_Atualiz</v>
      </c>
      <c r="F1058" s="35" t="s">
        <v>913</v>
      </c>
      <c r="G1058" s="35"/>
      <c r="H1058" s="36">
        <v>41036.790972222225</v>
      </c>
      <c r="I1058" s="36">
        <v>41036.798611111109</v>
      </c>
      <c r="J1058" s="1" t="s">
        <v>674</v>
      </c>
      <c r="K1058" s="37">
        <f t="shared" si="32"/>
        <v>7.6388888846850023E-3</v>
      </c>
      <c r="L1058" s="38">
        <f t="shared" si="33"/>
        <v>7.6388888846850023E-3</v>
      </c>
      <c r="M1058" s="166">
        <f>NETWORKDAYS.INTL(DATE(YEAR(H1058),MONTH(I1058),DAY(H1058)),DATE(YEAR(I1058),MONTH(I1058),DAY(I1058)),1,LISTAFERIADOS!$B$2:$B$194)</f>
        <v>1</v>
      </c>
      <c r="N1058" s="170" t="str">
        <f>CONCATENATE(HOUR(Tabela13[[#This Row],[DATA INICIO]]),":",MINUTE(Tabela13[[#This Row],[DATA INICIO]]))</f>
        <v>18:59</v>
      </c>
      <c r="P1058"/>
    </row>
    <row r="1059" spans="1:16" ht="25.5" hidden="1" customHeight="1" x14ac:dyDescent="0.25">
      <c r="A1059" s="6" t="s">
        <v>278</v>
      </c>
      <c r="B1059" s="33" t="s">
        <v>683</v>
      </c>
      <c r="C1059" s="1" t="s">
        <v>578</v>
      </c>
      <c r="D1059" s="67" t="s">
        <v>1252</v>
      </c>
      <c r="E1059" s="66" t="str">
        <f>CONCATENATE(Tabela13[[#This Row],[TRAMITE_SETOR]],"_Atualiz")</f>
        <v>SLIC_Atualiz</v>
      </c>
      <c r="F1059" s="35" t="s">
        <v>928</v>
      </c>
      <c r="G1059" s="35"/>
      <c r="H1059" s="36">
        <v>41036.798611111109</v>
      </c>
      <c r="I1059" s="36">
        <v>41038.602083333331</v>
      </c>
      <c r="J1059" s="1" t="s">
        <v>675</v>
      </c>
      <c r="K1059" s="37">
        <f t="shared" si="32"/>
        <v>1.8034722222218988</v>
      </c>
      <c r="L1059" s="38">
        <f t="shared" si="33"/>
        <v>1.8034722222218988</v>
      </c>
      <c r="M1059" s="166">
        <f>NETWORKDAYS.INTL(DATE(YEAR(H1059),MONTH(I1059),DAY(H1059)),DATE(YEAR(I1059),MONTH(I1059),DAY(I1059)),1,LISTAFERIADOS!$B$2:$B$194)</f>
        <v>3</v>
      </c>
      <c r="N1059" s="170" t="str">
        <f>CONCATENATE(HOUR(Tabela13[[#This Row],[DATA INICIO]]),":",MINUTE(Tabela13[[#This Row],[DATA INICIO]]))</f>
        <v>19:10</v>
      </c>
      <c r="P1059"/>
    </row>
    <row r="1060" spans="1:16" ht="25.5" hidden="1" customHeight="1" x14ac:dyDescent="0.25">
      <c r="A1060" s="6" t="s">
        <v>278</v>
      </c>
      <c r="B1060" s="33" t="s">
        <v>683</v>
      </c>
      <c r="C1060" s="1" t="s">
        <v>578</v>
      </c>
      <c r="D1060" s="67" t="s">
        <v>1234</v>
      </c>
      <c r="E1060" s="66" t="str">
        <f>CONCATENATE(Tabela13[[#This Row],[TRAMITE_SETOR]],"_Atualiz")</f>
        <v>CPL_Atualiz</v>
      </c>
      <c r="F1060" s="35" t="s">
        <v>915</v>
      </c>
      <c r="G1060" s="35"/>
      <c r="H1060" s="36">
        <v>41038.602083333331</v>
      </c>
      <c r="I1060" s="36">
        <v>41038.760416666664</v>
      </c>
      <c r="J1060" s="1" t="s">
        <v>386</v>
      </c>
      <c r="K1060" s="37">
        <f t="shared" si="32"/>
        <v>0.15833333333284827</v>
      </c>
      <c r="L1060" s="38">
        <f t="shared" si="33"/>
        <v>0.15833333333284827</v>
      </c>
      <c r="M1060" s="166">
        <f>NETWORKDAYS.INTL(DATE(YEAR(H1060),MONTH(I1060),DAY(H1060)),DATE(YEAR(I1060),MONTH(I1060),DAY(I1060)),1,LISTAFERIADOS!$B$2:$B$194)</f>
        <v>1</v>
      </c>
      <c r="N1060" s="170" t="str">
        <f>CONCATENATE(HOUR(Tabela13[[#This Row],[DATA INICIO]]),":",MINUTE(Tabela13[[#This Row],[DATA INICIO]]))</f>
        <v>14:27</v>
      </c>
      <c r="P1060"/>
    </row>
    <row r="1061" spans="1:16" ht="25.5" hidden="1" customHeight="1" x14ac:dyDescent="0.25">
      <c r="A1061" s="6" t="s">
        <v>278</v>
      </c>
      <c r="B1061" s="33" t="s">
        <v>683</v>
      </c>
      <c r="C1061" s="1" t="s">
        <v>578</v>
      </c>
      <c r="D1061" s="67" t="s">
        <v>1235</v>
      </c>
      <c r="E1061" s="66" t="str">
        <f>CONCATENATE(Tabela13[[#This Row],[TRAMITE_SETOR]],"_Atualiz")</f>
        <v>ASSDG_Atualiz</v>
      </c>
      <c r="F1061" s="35" t="s">
        <v>916</v>
      </c>
      <c r="G1061" s="35"/>
      <c r="H1061" s="36">
        <v>41038.760416666664</v>
      </c>
      <c r="I1061" s="36">
        <v>41040.613888888889</v>
      </c>
      <c r="J1061" s="1" t="s">
        <v>638</v>
      </c>
      <c r="K1061" s="37">
        <f t="shared" si="32"/>
        <v>1.8534722222248092</v>
      </c>
      <c r="L1061" s="38">
        <f t="shared" si="33"/>
        <v>1.8534722222248092</v>
      </c>
      <c r="M1061" s="166">
        <f>NETWORKDAYS.INTL(DATE(YEAR(H1061),MONTH(I1061),DAY(H1061)),DATE(YEAR(I1061),MONTH(I1061),DAY(I1061)),1,LISTAFERIADOS!$B$2:$B$194)</f>
        <v>3</v>
      </c>
      <c r="N1061" s="170" t="str">
        <f>CONCATENATE(HOUR(Tabela13[[#This Row],[DATA INICIO]]),":",MINUTE(Tabela13[[#This Row],[DATA INICIO]]))</f>
        <v>18:15</v>
      </c>
      <c r="P1061"/>
    </row>
    <row r="1062" spans="1:16" ht="25.5" hidden="1" customHeight="1" x14ac:dyDescent="0.25">
      <c r="A1062" s="6" t="s">
        <v>278</v>
      </c>
      <c r="B1062" s="33" t="s">
        <v>683</v>
      </c>
      <c r="C1062" s="1" t="s">
        <v>578</v>
      </c>
      <c r="D1062" s="67" t="s">
        <v>1252</v>
      </c>
      <c r="E1062" s="66" t="str">
        <f>CONCATENATE(Tabela13[[#This Row],[TRAMITE_SETOR]],"_Atualiz")</f>
        <v>SLIC_Atualiz</v>
      </c>
      <c r="F1062" s="35" t="s">
        <v>928</v>
      </c>
      <c r="G1062" s="35"/>
      <c r="H1062" s="36">
        <v>41040.613888888889</v>
      </c>
      <c r="I1062" s="36">
        <v>41047.695833333331</v>
      </c>
      <c r="J1062" s="1" t="s">
        <v>505</v>
      </c>
      <c r="K1062" s="37">
        <f t="shared" si="32"/>
        <v>7.0819444444423425</v>
      </c>
      <c r="L1062" s="38">
        <f t="shared" si="33"/>
        <v>7.0819444444423425</v>
      </c>
      <c r="M1062" s="166">
        <f>NETWORKDAYS.INTL(DATE(YEAR(H1062),MONTH(I1062),DAY(H1062)),DATE(YEAR(I1062),MONTH(I1062),DAY(I1062)),1,LISTAFERIADOS!$B$2:$B$194)</f>
        <v>6</v>
      </c>
      <c r="N1062" s="170" t="str">
        <f>CONCATENATE(HOUR(Tabela13[[#This Row],[DATA INICIO]]),":",MINUTE(Tabela13[[#This Row],[DATA INICIO]]))</f>
        <v>14:44</v>
      </c>
      <c r="P1062"/>
    </row>
    <row r="1063" spans="1:16" ht="25.5" hidden="1" customHeight="1" x14ac:dyDescent="0.25">
      <c r="A1063" s="6" t="s">
        <v>278</v>
      </c>
      <c r="B1063" s="33" t="s">
        <v>683</v>
      </c>
      <c r="C1063" s="1" t="s">
        <v>578</v>
      </c>
      <c r="D1063" s="67" t="s">
        <v>1234</v>
      </c>
      <c r="E1063" s="66" t="str">
        <f>CONCATENATE(Tabela13[[#This Row],[TRAMITE_SETOR]],"_Atualiz")</f>
        <v>CPL_Atualiz</v>
      </c>
      <c r="F1063" s="35" t="s">
        <v>915</v>
      </c>
      <c r="G1063" s="35"/>
      <c r="H1063" s="36">
        <v>41047.695833333331</v>
      </c>
      <c r="I1063" s="36">
        <v>41047.708333333336</v>
      </c>
      <c r="J1063" s="1" t="s">
        <v>676</v>
      </c>
      <c r="K1063" s="37">
        <f t="shared" si="32"/>
        <v>1.2500000004365575E-2</v>
      </c>
      <c r="L1063" s="38">
        <f t="shared" si="33"/>
        <v>1.2500000004365575E-2</v>
      </c>
      <c r="M1063" s="166">
        <f>NETWORKDAYS.INTL(DATE(YEAR(H1063),MONTH(I1063),DAY(H1063)),DATE(YEAR(I1063),MONTH(I1063),DAY(I1063)),1,LISTAFERIADOS!$B$2:$B$194)</f>
        <v>1</v>
      </c>
      <c r="N1063" s="170" t="str">
        <f>CONCATENATE(HOUR(Tabela13[[#This Row],[DATA INICIO]]),":",MINUTE(Tabela13[[#This Row],[DATA INICIO]]))</f>
        <v>16:42</v>
      </c>
      <c r="P1063"/>
    </row>
    <row r="1064" spans="1:16" ht="25.5" hidden="1" customHeight="1" x14ac:dyDescent="0.25">
      <c r="A1064" s="6" t="s">
        <v>278</v>
      </c>
      <c r="B1064" s="33" t="s">
        <v>683</v>
      </c>
      <c r="C1064" s="1" t="s">
        <v>578</v>
      </c>
      <c r="D1064" s="67" t="s">
        <v>1252</v>
      </c>
      <c r="E1064" s="66" t="str">
        <f>CONCATENATE(Tabela13[[#This Row],[TRAMITE_SETOR]],"_Atualiz")</f>
        <v>SLIC_Atualiz</v>
      </c>
      <c r="F1064" s="35" t="s">
        <v>928</v>
      </c>
      <c r="G1064" s="35"/>
      <c r="H1064" s="36">
        <v>41047.708333333336</v>
      </c>
      <c r="I1064" s="36">
        <v>41050.575694444444</v>
      </c>
      <c r="J1064" s="1" t="s">
        <v>677</v>
      </c>
      <c r="K1064" s="37">
        <f t="shared" si="32"/>
        <v>2.867361111108039</v>
      </c>
      <c r="L1064" s="38">
        <f t="shared" si="33"/>
        <v>2.867361111108039</v>
      </c>
      <c r="M1064" s="166">
        <f>NETWORKDAYS.INTL(DATE(YEAR(H1064),MONTH(I1064),DAY(H1064)),DATE(YEAR(I1064),MONTH(I1064),DAY(I1064)),1,LISTAFERIADOS!$B$2:$B$194)</f>
        <v>2</v>
      </c>
      <c r="N1064" s="170" t="str">
        <f>CONCATENATE(HOUR(Tabela13[[#This Row],[DATA INICIO]]),":",MINUTE(Tabela13[[#This Row],[DATA INICIO]]))</f>
        <v>17:0</v>
      </c>
      <c r="P1064"/>
    </row>
    <row r="1065" spans="1:16" ht="25.5" hidden="1" customHeight="1" x14ac:dyDescent="0.25">
      <c r="A1065" s="6" t="s">
        <v>278</v>
      </c>
      <c r="B1065" s="33" t="s">
        <v>683</v>
      </c>
      <c r="C1065" s="1" t="s">
        <v>578</v>
      </c>
      <c r="D1065" s="67" t="s">
        <v>1234</v>
      </c>
      <c r="E1065" s="66" t="str">
        <f>CONCATENATE(Tabela13[[#This Row],[TRAMITE_SETOR]],"_Atualiz")</f>
        <v>CPL_Atualiz</v>
      </c>
      <c r="F1065" s="35" t="s">
        <v>915</v>
      </c>
      <c r="G1065" s="35"/>
      <c r="H1065" s="36">
        <v>41050.575694444444</v>
      </c>
      <c r="I1065" s="36">
        <v>41072.80972222222</v>
      </c>
      <c r="J1065" s="1" t="s">
        <v>678</v>
      </c>
      <c r="K1065" s="37">
        <f t="shared" si="32"/>
        <v>22.234027777776646</v>
      </c>
      <c r="L1065" s="38">
        <f t="shared" si="33"/>
        <v>22.234027777776646</v>
      </c>
      <c r="M1065" s="166">
        <f>NETWORKDAYS.INTL(DATE(YEAR(H1065),MONTH(I1065),DAY(H1065)),DATE(YEAR(I1065),MONTH(I1065),DAY(I1065)),1,LISTAFERIADOS!$B$2:$B$194)</f>
        <v>-8</v>
      </c>
      <c r="N1065" s="170" t="str">
        <f>CONCATENATE(HOUR(Tabela13[[#This Row],[DATA INICIO]]),":",MINUTE(Tabela13[[#This Row],[DATA INICIO]]))</f>
        <v>13:49</v>
      </c>
      <c r="P1065"/>
    </row>
    <row r="1066" spans="1:16" ht="25.5" hidden="1" customHeight="1" x14ac:dyDescent="0.25">
      <c r="A1066" s="6" t="s">
        <v>278</v>
      </c>
      <c r="B1066" s="33" t="s">
        <v>683</v>
      </c>
      <c r="C1066" s="1" t="s">
        <v>578</v>
      </c>
      <c r="D1066" s="67" t="s">
        <v>1235</v>
      </c>
      <c r="E1066" s="66" t="str">
        <f>CONCATENATE(Tabela13[[#This Row],[TRAMITE_SETOR]],"_Atualiz")</f>
        <v>ASSDG_Atualiz</v>
      </c>
      <c r="F1066" s="35" t="s">
        <v>916</v>
      </c>
      <c r="G1066" s="35"/>
      <c r="H1066" s="36">
        <v>41072.80972222222</v>
      </c>
      <c r="I1066" s="36">
        <v>41073.750694444447</v>
      </c>
      <c r="J1066" s="1" t="s">
        <v>391</v>
      </c>
      <c r="K1066" s="37">
        <f t="shared" si="32"/>
        <v>0.94097222222626442</v>
      </c>
      <c r="L1066" s="38">
        <f t="shared" si="33"/>
        <v>0.94097222222626442</v>
      </c>
      <c r="M1066" s="166">
        <f>NETWORKDAYS.INTL(DATE(YEAR(H1066),MONTH(I1066),DAY(H1066)),DATE(YEAR(I1066),MONTH(I1066),DAY(I1066)),1,LISTAFERIADOS!$B$2:$B$194)</f>
        <v>2</v>
      </c>
      <c r="N1066" s="170" t="str">
        <f>CONCATENATE(HOUR(Tabela13[[#This Row],[DATA INICIO]]),":",MINUTE(Tabela13[[#This Row],[DATA INICIO]]))</f>
        <v>19:26</v>
      </c>
      <c r="P1066"/>
    </row>
    <row r="1067" spans="1:16" ht="25.5" hidden="1" customHeight="1" x14ac:dyDescent="0.25">
      <c r="A1067" s="6" t="s">
        <v>278</v>
      </c>
      <c r="B1067" s="33" t="s">
        <v>683</v>
      </c>
      <c r="C1067" s="1" t="s">
        <v>578</v>
      </c>
      <c r="D1067" s="67" t="s">
        <v>1224</v>
      </c>
      <c r="E1067" s="66" t="str">
        <f>CONCATENATE(Tabela13[[#This Row],[TRAMITE_SETOR]],"_Atualiz")</f>
        <v>DG_Atualiz</v>
      </c>
      <c r="F1067" s="35" t="s">
        <v>906</v>
      </c>
      <c r="G1067" s="35"/>
      <c r="H1067" s="36">
        <v>41073.750694444447</v>
      </c>
      <c r="I1067" s="36">
        <v>41073.762499999997</v>
      </c>
      <c r="J1067" s="1" t="s">
        <v>56</v>
      </c>
      <c r="K1067" s="37">
        <f t="shared" si="32"/>
        <v>1.1805555550381541E-2</v>
      </c>
      <c r="L1067" s="38">
        <f t="shared" si="33"/>
        <v>1.1805555550381541E-2</v>
      </c>
      <c r="M1067" s="166">
        <f>NETWORKDAYS.INTL(DATE(YEAR(H1067),MONTH(I1067),DAY(H1067)),DATE(YEAR(I1067),MONTH(I1067),DAY(I1067)),1,LISTAFERIADOS!$B$2:$B$194)</f>
        <v>1</v>
      </c>
      <c r="N1067" s="170" t="str">
        <f>CONCATENATE(HOUR(Tabela13[[#This Row],[DATA INICIO]]),":",MINUTE(Tabela13[[#This Row],[DATA INICIO]]))</f>
        <v>18:1</v>
      </c>
      <c r="P1067"/>
    </row>
    <row r="1068" spans="1:16" ht="25.5" hidden="1" customHeight="1" x14ac:dyDescent="0.25">
      <c r="A1068" s="6" t="s">
        <v>278</v>
      </c>
      <c r="B1068" s="33" t="s">
        <v>683</v>
      </c>
      <c r="C1068" s="1" t="s">
        <v>578</v>
      </c>
      <c r="D1068" s="67" t="s">
        <v>1234</v>
      </c>
      <c r="E1068" s="66" t="str">
        <f>CONCATENATE(Tabela13[[#This Row],[TRAMITE_SETOR]],"_Atualiz")</f>
        <v>CPL_Atualiz</v>
      </c>
      <c r="F1068" s="35" t="s">
        <v>915</v>
      </c>
      <c r="G1068" s="35"/>
      <c r="H1068" s="36">
        <v>41073.762499999997</v>
      </c>
      <c r="I1068" s="36">
        <v>41074.553472222222</v>
      </c>
      <c r="J1068" s="1" t="s">
        <v>679</v>
      </c>
      <c r="K1068" s="37">
        <f t="shared" si="32"/>
        <v>0.79097222222480923</v>
      </c>
      <c r="L1068" s="38">
        <f t="shared" si="33"/>
        <v>0.79097222222480923</v>
      </c>
      <c r="M1068" s="166">
        <f>NETWORKDAYS.INTL(DATE(YEAR(H1068),MONTH(I1068),DAY(H1068)),DATE(YEAR(I1068),MONTH(I1068),DAY(I1068)),1,LISTAFERIADOS!$B$2:$B$194)</f>
        <v>2</v>
      </c>
      <c r="N1068" s="170" t="str">
        <f>CONCATENATE(HOUR(Tabela13[[#This Row],[DATA INICIO]]),":",MINUTE(Tabela13[[#This Row],[DATA INICIO]]))</f>
        <v>18:18</v>
      </c>
      <c r="P1068"/>
    </row>
    <row r="1069" spans="1:16" ht="25.5" hidden="1" customHeight="1" x14ac:dyDescent="0.25">
      <c r="A1069" s="6" t="s">
        <v>278</v>
      </c>
      <c r="B1069" s="33" t="s">
        <v>683</v>
      </c>
      <c r="C1069" s="1" t="s">
        <v>578</v>
      </c>
      <c r="D1069" s="67" t="s">
        <v>1278</v>
      </c>
      <c r="E1069" s="66" t="str">
        <f>CONCATENATE(Tabela13[[#This Row],[TRAMITE_SETOR]],"_Atualiz")</f>
        <v>SMCI_Atualiz</v>
      </c>
      <c r="F1069" s="35" t="s">
        <v>943</v>
      </c>
      <c r="G1069" s="35"/>
      <c r="H1069" s="36">
        <v>41074.553472222222</v>
      </c>
      <c r="I1069" s="36">
        <v>41101.716666666667</v>
      </c>
      <c r="J1069" s="1" t="s">
        <v>680</v>
      </c>
      <c r="K1069" s="37">
        <f t="shared" si="32"/>
        <v>27.163194444445253</v>
      </c>
      <c r="L1069" s="38">
        <f t="shared" si="33"/>
        <v>27.163194444445253</v>
      </c>
      <c r="M1069" s="166">
        <f>NETWORKDAYS.INTL(DATE(YEAR(H1069),MONTH(I1069),DAY(H1069)),DATE(YEAR(I1069),MONTH(I1069),DAY(I1069)),1,LISTAFERIADOS!$B$2:$B$194)</f>
        <v>-3</v>
      </c>
      <c r="N1069" s="170" t="str">
        <f>CONCATENATE(HOUR(Tabela13[[#This Row],[DATA INICIO]]),":",MINUTE(Tabela13[[#This Row],[DATA INICIO]]))</f>
        <v>13:17</v>
      </c>
      <c r="P1069"/>
    </row>
    <row r="1070" spans="1:16" ht="25.5" hidden="1" customHeight="1" x14ac:dyDescent="0.25">
      <c r="A1070" s="6" t="s">
        <v>278</v>
      </c>
      <c r="B1070" s="33" t="s">
        <v>683</v>
      </c>
      <c r="C1070" s="1" t="s">
        <v>578</v>
      </c>
      <c r="D1070" s="67" t="s">
        <v>1224</v>
      </c>
      <c r="E1070" s="66" t="str">
        <f>CONCATENATE(Tabela13[[#This Row],[TRAMITE_SETOR]],"_Atualiz")</f>
        <v>DG_Atualiz</v>
      </c>
      <c r="F1070" s="35" t="s">
        <v>906</v>
      </c>
      <c r="G1070" s="35"/>
      <c r="H1070" s="36">
        <v>41101.716666666667</v>
      </c>
      <c r="I1070" s="36">
        <v>41101.724999999999</v>
      </c>
      <c r="J1070" s="1" t="s">
        <v>681</v>
      </c>
      <c r="K1070" s="37">
        <f t="shared" si="32"/>
        <v>8.333333331393078E-3</v>
      </c>
      <c r="L1070" s="38">
        <f t="shared" si="33"/>
        <v>8.333333331393078E-3</v>
      </c>
      <c r="M1070" s="166">
        <f>NETWORKDAYS.INTL(DATE(YEAR(H1070),MONTH(I1070),DAY(H1070)),DATE(YEAR(I1070),MONTH(I1070),DAY(I1070)),1,LISTAFERIADOS!$B$2:$B$194)</f>
        <v>1</v>
      </c>
      <c r="N1070" s="170" t="str">
        <f>CONCATENATE(HOUR(Tabela13[[#This Row],[DATA INICIO]]),":",MINUTE(Tabela13[[#This Row],[DATA INICIO]]))</f>
        <v>17:12</v>
      </c>
      <c r="P1070"/>
    </row>
    <row r="1071" spans="1:16" ht="25.5" hidden="1" customHeight="1" x14ac:dyDescent="0.25">
      <c r="A1071" s="6" t="s">
        <v>278</v>
      </c>
      <c r="B1071" s="33" t="s">
        <v>683</v>
      </c>
      <c r="C1071" s="1" t="s">
        <v>578</v>
      </c>
      <c r="D1071" s="67" t="s">
        <v>1278</v>
      </c>
      <c r="E1071" s="66" t="str">
        <f>CONCATENATE(Tabela13[[#This Row],[TRAMITE_SETOR]],"_Atualiz")</f>
        <v>SMCI_Atualiz</v>
      </c>
      <c r="F1071" s="35" t="s">
        <v>943</v>
      </c>
      <c r="G1071" s="35"/>
      <c r="H1071" s="36">
        <v>41101.724999999999</v>
      </c>
      <c r="I1071" s="36">
        <v>41102.605555555558</v>
      </c>
      <c r="J1071" s="1" t="s">
        <v>602</v>
      </c>
      <c r="K1071" s="37">
        <f t="shared" si="32"/>
        <v>0.88055555555911269</v>
      </c>
      <c r="L1071" s="38">
        <f t="shared" si="33"/>
        <v>0.88055555555911269</v>
      </c>
      <c r="M1071" s="166">
        <f>NETWORKDAYS.INTL(DATE(YEAR(H1071),MONTH(I1071),DAY(H1071)),DATE(YEAR(I1071),MONTH(I1071),DAY(I1071)),1,LISTAFERIADOS!$B$2:$B$194)</f>
        <v>2</v>
      </c>
      <c r="N1071" s="170" t="str">
        <f>CONCATENATE(HOUR(Tabela13[[#This Row],[DATA INICIO]]),":",MINUTE(Tabela13[[#This Row],[DATA INICIO]]))</f>
        <v>17:24</v>
      </c>
      <c r="P1071"/>
    </row>
    <row r="1072" spans="1:16" ht="25.5" hidden="1" customHeight="1" x14ac:dyDescent="0.25">
      <c r="A1072" s="6" t="s">
        <v>278</v>
      </c>
      <c r="B1072" s="33" t="s">
        <v>683</v>
      </c>
      <c r="C1072" s="1" t="s">
        <v>578</v>
      </c>
      <c r="D1072" s="67" t="s">
        <v>1234</v>
      </c>
      <c r="E1072" s="66" t="str">
        <f>CONCATENATE(Tabela13[[#This Row],[TRAMITE_SETOR]],"_Atualiz")</f>
        <v>CPL_Atualiz</v>
      </c>
      <c r="F1072" s="35" t="s">
        <v>915</v>
      </c>
      <c r="G1072" s="35"/>
      <c r="H1072" s="36">
        <v>41102.605555555558</v>
      </c>
      <c r="I1072" s="36">
        <v>41102.708333333336</v>
      </c>
      <c r="J1072" s="1" t="s">
        <v>42</v>
      </c>
      <c r="K1072" s="37">
        <f t="shared" si="32"/>
        <v>0.10277777777810115</v>
      </c>
      <c r="L1072" s="38">
        <f t="shared" si="33"/>
        <v>0.10277777777810115</v>
      </c>
      <c r="M1072" s="166">
        <f>NETWORKDAYS.INTL(DATE(YEAR(H1072),MONTH(I1072),DAY(H1072)),DATE(YEAR(I1072),MONTH(I1072),DAY(I1072)),1,LISTAFERIADOS!$B$2:$B$194)</f>
        <v>1</v>
      </c>
      <c r="N1072" s="170" t="str">
        <f>CONCATENATE(HOUR(Tabela13[[#This Row],[DATA INICIO]]),":",MINUTE(Tabela13[[#This Row],[DATA INICIO]]))</f>
        <v>14:32</v>
      </c>
      <c r="P1072"/>
    </row>
    <row r="1073" spans="1:16" ht="25.5" hidden="1" customHeight="1" x14ac:dyDescent="0.25">
      <c r="A1073" s="6" t="s">
        <v>278</v>
      </c>
      <c r="B1073" s="33" t="s">
        <v>683</v>
      </c>
      <c r="C1073" s="1" t="s">
        <v>578</v>
      </c>
      <c r="D1073" s="67" t="s">
        <v>1261</v>
      </c>
      <c r="E1073" s="66" t="str">
        <f>CONCATENATE(Tabela13[[#This Row],[TRAMITE_SETOR]],"_Atualiz")</f>
        <v>CMP_Atualiz</v>
      </c>
      <c r="F1073" s="35" t="s">
        <v>931</v>
      </c>
      <c r="G1073" s="35"/>
      <c r="H1073" s="36">
        <v>41102.708333333336</v>
      </c>
      <c r="I1073" s="36">
        <v>41103.655555555553</v>
      </c>
      <c r="J1073" s="1" t="s">
        <v>682</v>
      </c>
      <c r="K1073" s="37">
        <f t="shared" si="32"/>
        <v>0.94722222221753327</v>
      </c>
      <c r="L1073" s="38">
        <f t="shared" si="33"/>
        <v>0.94722222221753327</v>
      </c>
      <c r="M1073" s="166">
        <f>NETWORKDAYS.INTL(DATE(YEAR(H1073),MONTH(I1073),DAY(H1073)),DATE(YEAR(I1073),MONTH(I1073),DAY(I1073)),1,LISTAFERIADOS!$B$2:$B$194)</f>
        <v>2</v>
      </c>
      <c r="N1073" s="170" t="str">
        <f>CONCATENATE(HOUR(Tabela13[[#This Row],[DATA INICIO]]),":",MINUTE(Tabela13[[#This Row],[DATA INICIO]]))</f>
        <v>17:0</v>
      </c>
      <c r="P1073"/>
    </row>
    <row r="1074" spans="1:16" ht="25.5" hidden="1" customHeight="1" x14ac:dyDescent="0.25">
      <c r="A1074" s="6" t="s">
        <v>278</v>
      </c>
      <c r="B1074" s="33" t="s">
        <v>710</v>
      </c>
      <c r="C1074" s="1" t="s">
        <v>578</v>
      </c>
      <c r="D1074" s="67" t="s">
        <v>1278</v>
      </c>
      <c r="E1074" s="66" t="str">
        <f>CONCATENATE(Tabela13[[#This Row],[TRAMITE_SETOR]],"_Atualiz")</f>
        <v>SMCI_Atualiz</v>
      </c>
      <c r="F1074" s="35" t="s">
        <v>943</v>
      </c>
      <c r="G1074" s="35"/>
      <c r="H1074" s="36">
        <v>41410.785416666666</v>
      </c>
      <c r="I1074" s="36">
        <v>41411.785416666666</v>
      </c>
      <c r="J1074" s="1" t="s">
        <v>7</v>
      </c>
      <c r="K1074" s="37">
        <f t="shared" si="32"/>
        <v>1</v>
      </c>
      <c r="L1074" s="38">
        <f t="shared" si="33"/>
        <v>1</v>
      </c>
      <c r="M1074" s="166">
        <f>NETWORKDAYS.INTL(DATE(YEAR(H1074),MONTH(I1074),DAY(H1074)),DATE(YEAR(I1074),MONTH(I1074),DAY(I1074)),1,LISTAFERIADOS!$B$2:$B$194)</f>
        <v>2</v>
      </c>
      <c r="N1074" s="170" t="str">
        <f>CONCATENATE(HOUR(Tabela13[[#This Row],[DATA INICIO]]),":",MINUTE(Tabela13[[#This Row],[DATA INICIO]]))</f>
        <v>18:51</v>
      </c>
      <c r="P1074"/>
    </row>
    <row r="1075" spans="1:16" ht="25.5" customHeight="1" x14ac:dyDescent="0.25">
      <c r="A1075" s="6" t="s">
        <v>278</v>
      </c>
      <c r="B1075" s="33" t="s">
        <v>710</v>
      </c>
      <c r="C1075" s="1" t="s">
        <v>578</v>
      </c>
      <c r="D1075" s="67" t="s">
        <v>1226</v>
      </c>
      <c r="E1075" s="66" t="str">
        <f>CONCATENATE(Tabela13[[#This Row],[TRAMITE_SETOR]],"_Atualiz")</f>
        <v>CIP_Atualiz</v>
      </c>
      <c r="F1075" s="35" t="s">
        <v>885</v>
      </c>
      <c r="G1075" s="90" t="s">
        <v>1127</v>
      </c>
      <c r="H1075" s="36">
        <v>41411.785416666666</v>
      </c>
      <c r="I1075" s="36">
        <v>41414.532638888886</v>
      </c>
      <c r="J1075" s="1" t="s">
        <v>56</v>
      </c>
      <c r="K1075" s="37">
        <f t="shared" si="32"/>
        <v>2.7472222222204437</v>
      </c>
      <c r="L1075" s="38">
        <f t="shared" si="33"/>
        <v>2.7472222222204437</v>
      </c>
      <c r="M1075" s="166">
        <f>NETWORKDAYS.INTL(DATE(YEAR(H1075),MONTH(I1075),DAY(H1075)),DATE(YEAR(I1075),MONTH(I1075),DAY(I1075)),1,LISTAFERIADOS!$B$2:$B$194)</f>
        <v>2</v>
      </c>
      <c r="N1075" s="170" t="str">
        <f>CONCATENATE(HOUR(Tabela13[[#This Row],[DATA INICIO]]),":",MINUTE(Tabela13[[#This Row],[DATA INICIO]]))</f>
        <v>18:51</v>
      </c>
      <c r="P1075"/>
    </row>
    <row r="1076" spans="1:16" ht="25.5" hidden="1" customHeight="1" x14ac:dyDescent="0.25">
      <c r="A1076" s="6" t="s">
        <v>278</v>
      </c>
      <c r="B1076" s="33" t="s">
        <v>710</v>
      </c>
      <c r="C1076" s="1" t="s">
        <v>578</v>
      </c>
      <c r="D1076" s="67" t="s">
        <v>1278</v>
      </c>
      <c r="E1076" s="66" t="str">
        <f>CONCATENATE(Tabela13[[#This Row],[TRAMITE_SETOR]],"_Atualiz")</f>
        <v>SMCI_Atualiz</v>
      </c>
      <c r="F1076" s="35" t="s">
        <v>943</v>
      </c>
      <c r="G1076" s="35"/>
      <c r="H1076" s="36">
        <v>41414.532638888886</v>
      </c>
      <c r="I1076" s="36">
        <v>41416.749305555553</v>
      </c>
      <c r="J1076" s="1" t="s">
        <v>684</v>
      </c>
      <c r="K1076" s="37">
        <f t="shared" si="32"/>
        <v>2.2166666666671517</v>
      </c>
      <c r="L1076" s="38">
        <f t="shared" si="33"/>
        <v>2.2166666666671517</v>
      </c>
      <c r="M1076" s="166">
        <f>NETWORKDAYS.INTL(DATE(YEAR(H1076),MONTH(I1076),DAY(H1076)),DATE(YEAR(I1076),MONTH(I1076),DAY(I1076)),1,LISTAFERIADOS!$B$2:$B$194)</f>
        <v>3</v>
      </c>
      <c r="N1076" s="170" t="str">
        <f>CONCATENATE(HOUR(Tabela13[[#This Row],[DATA INICIO]]),":",MINUTE(Tabela13[[#This Row],[DATA INICIO]]))</f>
        <v>12:47</v>
      </c>
      <c r="P1076"/>
    </row>
    <row r="1077" spans="1:16" ht="25.5" customHeight="1" x14ac:dyDescent="0.25">
      <c r="A1077" s="6" t="s">
        <v>278</v>
      </c>
      <c r="B1077" s="33" t="s">
        <v>710</v>
      </c>
      <c r="C1077" s="1" t="s">
        <v>578</v>
      </c>
      <c r="D1077" s="67" t="s">
        <v>1226</v>
      </c>
      <c r="E1077" s="66" t="str">
        <f>CONCATENATE(Tabela13[[#This Row],[TRAMITE_SETOR]],"_Atualiz")</f>
        <v>CIP_Atualiz</v>
      </c>
      <c r="F1077" s="35" t="s">
        <v>885</v>
      </c>
      <c r="G1077" s="90" t="s">
        <v>1127</v>
      </c>
      <c r="H1077" s="36">
        <v>41416.749305555553</v>
      </c>
      <c r="I1077" s="36">
        <v>41416.776388888888</v>
      </c>
      <c r="J1077" s="1" t="s">
        <v>56</v>
      </c>
      <c r="K1077" s="37">
        <f t="shared" si="32"/>
        <v>2.7083333334303461E-2</v>
      </c>
      <c r="L1077" s="38">
        <f t="shared" si="33"/>
        <v>2.7083333334303461E-2</v>
      </c>
      <c r="M1077" s="166">
        <f>NETWORKDAYS.INTL(DATE(YEAR(H1077),MONTH(I1077),DAY(H1077)),DATE(YEAR(I1077),MONTH(I1077),DAY(I1077)),1,LISTAFERIADOS!$B$2:$B$194)</f>
        <v>1</v>
      </c>
      <c r="N1077" s="170" t="str">
        <f>CONCATENATE(HOUR(Tabela13[[#This Row],[DATA INICIO]]),":",MINUTE(Tabela13[[#This Row],[DATA INICIO]]))</f>
        <v>17:59</v>
      </c>
      <c r="P1077"/>
    </row>
    <row r="1078" spans="1:16" ht="25.5" hidden="1" customHeight="1" x14ac:dyDescent="0.25">
      <c r="A1078" s="6" t="s">
        <v>278</v>
      </c>
      <c r="B1078" s="33" t="s">
        <v>710</v>
      </c>
      <c r="C1078" s="1" t="s">
        <v>578</v>
      </c>
      <c r="D1078" s="67" t="s">
        <v>1227</v>
      </c>
      <c r="E1078" s="66" t="str">
        <f>CONCATENATE(Tabela13[[#This Row],[TRAMITE_SETOR]],"_Atualiz")</f>
        <v>SECADM_Atualiz</v>
      </c>
      <c r="F1078" s="35" t="s">
        <v>908</v>
      </c>
      <c r="G1078" s="35"/>
      <c r="H1078" s="36">
        <v>41416.776388888888</v>
      </c>
      <c r="I1078" s="36">
        <v>41421.663194444445</v>
      </c>
      <c r="J1078" s="1" t="s">
        <v>685</v>
      </c>
      <c r="K1078" s="37">
        <f t="shared" si="32"/>
        <v>4.8868055555576575</v>
      </c>
      <c r="L1078" s="38">
        <f t="shared" si="33"/>
        <v>4.8868055555576575</v>
      </c>
      <c r="M1078" s="166">
        <f>NETWORKDAYS.INTL(DATE(YEAR(H1078),MONTH(I1078),DAY(H1078)),DATE(YEAR(I1078),MONTH(I1078),DAY(I1078)),1,LISTAFERIADOS!$B$2:$B$194)</f>
        <v>4</v>
      </c>
      <c r="N1078" s="170" t="str">
        <f>CONCATENATE(HOUR(Tabela13[[#This Row],[DATA INICIO]]),":",MINUTE(Tabela13[[#This Row],[DATA INICIO]]))</f>
        <v>18:38</v>
      </c>
      <c r="P1078"/>
    </row>
    <row r="1079" spans="1:16" ht="25.5" hidden="1" customHeight="1" x14ac:dyDescent="0.25">
      <c r="A1079" s="6" t="s">
        <v>278</v>
      </c>
      <c r="B1079" s="33" t="s">
        <v>710</v>
      </c>
      <c r="C1079" s="1" t="s">
        <v>578</v>
      </c>
      <c r="D1079" s="67" t="s">
        <v>1231</v>
      </c>
      <c r="E1079" s="66" t="str">
        <f>CONCATENATE(Tabela13[[#This Row],[TRAMITE_SETOR]],"_Atualiz")</f>
        <v>CLC_Atualiz</v>
      </c>
      <c r="F1079" s="35" t="s">
        <v>912</v>
      </c>
      <c r="G1079" s="35"/>
      <c r="H1079" s="36">
        <v>41421.663194444445</v>
      </c>
      <c r="I1079" s="36">
        <v>41421.79583333333</v>
      </c>
      <c r="J1079" s="1" t="s">
        <v>163</v>
      </c>
      <c r="K1079" s="37">
        <f t="shared" si="32"/>
        <v>0.132638888884685</v>
      </c>
      <c r="L1079" s="38">
        <f t="shared" si="33"/>
        <v>0.132638888884685</v>
      </c>
      <c r="M1079" s="166">
        <f>NETWORKDAYS.INTL(DATE(YEAR(H1079),MONTH(I1079),DAY(H1079)),DATE(YEAR(I1079),MONTH(I1079),DAY(I1079)),1,LISTAFERIADOS!$B$2:$B$194)</f>
        <v>1</v>
      </c>
      <c r="N1079" s="170" t="str">
        <f>CONCATENATE(HOUR(Tabela13[[#This Row],[DATA INICIO]]),":",MINUTE(Tabela13[[#This Row],[DATA INICIO]]))</f>
        <v>15:55</v>
      </c>
      <c r="P1079"/>
    </row>
    <row r="1080" spans="1:16" ht="25.5" customHeight="1" x14ac:dyDescent="0.25">
      <c r="A1080" s="6" t="s">
        <v>278</v>
      </c>
      <c r="B1080" s="33" t="s">
        <v>710</v>
      </c>
      <c r="C1080" s="1" t="s">
        <v>578</v>
      </c>
      <c r="D1080" s="67" t="s">
        <v>1226</v>
      </c>
      <c r="E1080" s="66" t="str">
        <f>CONCATENATE(Tabela13[[#This Row],[TRAMITE_SETOR]],"_Atualiz")</f>
        <v>CIP_Atualiz</v>
      </c>
      <c r="F1080" s="35" t="s">
        <v>885</v>
      </c>
      <c r="G1080" s="90" t="s">
        <v>1127</v>
      </c>
      <c r="H1080" s="36">
        <v>41421.79583333333</v>
      </c>
      <c r="I1080" s="36">
        <v>41422.779166666667</v>
      </c>
      <c r="J1080" s="1" t="s">
        <v>686</v>
      </c>
      <c r="K1080" s="37">
        <f t="shared" si="32"/>
        <v>0.98333333333721384</v>
      </c>
      <c r="L1080" s="38">
        <f t="shared" si="33"/>
        <v>0.98333333333721384</v>
      </c>
      <c r="M1080" s="166">
        <f>NETWORKDAYS.INTL(DATE(YEAR(H1080),MONTH(I1080),DAY(H1080)),DATE(YEAR(I1080),MONTH(I1080),DAY(I1080)),1,LISTAFERIADOS!$B$2:$B$194)</f>
        <v>2</v>
      </c>
      <c r="N1080" s="170" t="str">
        <f>CONCATENATE(HOUR(Tabela13[[#This Row],[DATA INICIO]]),":",MINUTE(Tabela13[[#This Row],[DATA INICIO]]))</f>
        <v>19:6</v>
      </c>
      <c r="P1080"/>
    </row>
    <row r="1081" spans="1:16" ht="25.5" hidden="1" customHeight="1" x14ac:dyDescent="0.25">
      <c r="A1081" s="6" t="s">
        <v>278</v>
      </c>
      <c r="B1081" s="33" t="s">
        <v>710</v>
      </c>
      <c r="C1081" s="1" t="s">
        <v>578</v>
      </c>
      <c r="D1081" s="67" t="s">
        <v>1231</v>
      </c>
      <c r="E1081" s="66" t="str">
        <f>CONCATENATE(Tabela13[[#This Row],[TRAMITE_SETOR]],"_Atualiz")</f>
        <v>CLC_Atualiz</v>
      </c>
      <c r="F1081" s="35" t="s">
        <v>912</v>
      </c>
      <c r="G1081" s="35"/>
      <c r="H1081" s="36">
        <v>41422.779166666667</v>
      </c>
      <c r="I1081" s="36">
        <v>41430.742361111108</v>
      </c>
      <c r="J1081" s="1" t="s">
        <v>687</v>
      </c>
      <c r="K1081" s="37">
        <f t="shared" si="32"/>
        <v>7.9631944444408873</v>
      </c>
      <c r="L1081" s="38">
        <f t="shared" si="33"/>
        <v>7.9631944444408873</v>
      </c>
      <c r="M1081" s="166">
        <f>NETWORKDAYS.INTL(DATE(YEAR(H1081),MONTH(I1081),DAY(H1081)),DATE(YEAR(I1081),MONTH(I1081),DAY(I1081)),1,LISTAFERIADOS!$B$2:$B$194)</f>
        <v>-18</v>
      </c>
      <c r="N1081" s="170" t="str">
        <f>CONCATENATE(HOUR(Tabela13[[#This Row],[DATA INICIO]]),":",MINUTE(Tabela13[[#This Row],[DATA INICIO]]))</f>
        <v>18:42</v>
      </c>
      <c r="P1081"/>
    </row>
    <row r="1082" spans="1:16" ht="25.5" customHeight="1" x14ac:dyDescent="0.25">
      <c r="A1082" s="6" t="s">
        <v>278</v>
      </c>
      <c r="B1082" s="33" t="s">
        <v>710</v>
      </c>
      <c r="C1082" s="1" t="s">
        <v>578</v>
      </c>
      <c r="D1082" s="67" t="s">
        <v>1226</v>
      </c>
      <c r="E1082" s="66" t="str">
        <f>CONCATENATE(Tabela13[[#This Row],[TRAMITE_SETOR]],"_Atualiz")</f>
        <v>CIP_Atualiz</v>
      </c>
      <c r="F1082" s="35" t="s">
        <v>885</v>
      </c>
      <c r="G1082" s="90" t="s">
        <v>1127</v>
      </c>
      <c r="H1082" s="36">
        <v>41430.742361111108</v>
      </c>
      <c r="I1082" s="36">
        <v>41430.756944444445</v>
      </c>
      <c r="J1082" s="1" t="s">
        <v>688</v>
      </c>
      <c r="K1082" s="37">
        <f t="shared" si="32"/>
        <v>1.4583333337213844E-2</v>
      </c>
      <c r="L1082" s="38">
        <f t="shared" si="33"/>
        <v>1.4583333337213844E-2</v>
      </c>
      <c r="M1082" s="166">
        <f>NETWORKDAYS.INTL(DATE(YEAR(H1082),MONTH(I1082),DAY(H1082)),DATE(YEAR(I1082),MONTH(I1082),DAY(I1082)),1,LISTAFERIADOS!$B$2:$B$194)</f>
        <v>1</v>
      </c>
      <c r="N1082" s="170" t="str">
        <f>CONCATENATE(HOUR(Tabela13[[#This Row],[DATA INICIO]]),":",MINUTE(Tabela13[[#This Row],[DATA INICIO]]))</f>
        <v>17:49</v>
      </c>
      <c r="P1082"/>
    </row>
    <row r="1083" spans="1:16" ht="25.5" hidden="1" customHeight="1" x14ac:dyDescent="0.25">
      <c r="A1083" s="6" t="s">
        <v>278</v>
      </c>
      <c r="B1083" s="33" t="s">
        <v>710</v>
      </c>
      <c r="C1083" s="1" t="s">
        <v>578</v>
      </c>
      <c r="D1083" s="67" t="s">
        <v>1278</v>
      </c>
      <c r="E1083" s="66" t="str">
        <f>CONCATENATE(Tabela13[[#This Row],[TRAMITE_SETOR]],"_Atualiz")</f>
        <v>SMCI_Atualiz</v>
      </c>
      <c r="F1083" s="35" t="s">
        <v>943</v>
      </c>
      <c r="G1083" s="35"/>
      <c r="H1083" s="36">
        <v>41430.756944444445</v>
      </c>
      <c r="I1083" s="36">
        <v>41431.773611111108</v>
      </c>
      <c r="J1083" s="1" t="s">
        <v>689</v>
      </c>
      <c r="K1083" s="37">
        <f t="shared" si="32"/>
        <v>1.0166666666627862</v>
      </c>
      <c r="L1083" s="38">
        <f t="shared" si="33"/>
        <v>1.0166666666627862</v>
      </c>
      <c r="M1083" s="166">
        <f>NETWORKDAYS.INTL(DATE(YEAR(H1083),MONTH(I1083),DAY(H1083)),DATE(YEAR(I1083),MONTH(I1083),DAY(I1083)),1,LISTAFERIADOS!$B$2:$B$194)</f>
        <v>2</v>
      </c>
      <c r="N1083" s="170" t="str">
        <f>CONCATENATE(HOUR(Tabela13[[#This Row],[DATA INICIO]]),":",MINUTE(Tabela13[[#This Row],[DATA INICIO]]))</f>
        <v>18:10</v>
      </c>
      <c r="P1083"/>
    </row>
    <row r="1084" spans="1:16" ht="25.5" customHeight="1" x14ac:dyDescent="0.25">
      <c r="A1084" s="6" t="s">
        <v>278</v>
      </c>
      <c r="B1084" s="33" t="s">
        <v>710</v>
      </c>
      <c r="C1084" s="1" t="s">
        <v>578</v>
      </c>
      <c r="D1084" s="67" t="s">
        <v>1226</v>
      </c>
      <c r="E1084" s="66" t="str">
        <f>CONCATENATE(Tabela13[[#This Row],[TRAMITE_SETOR]],"_Atualiz")</f>
        <v>CIP_Atualiz</v>
      </c>
      <c r="F1084" s="35" t="s">
        <v>885</v>
      </c>
      <c r="G1084" s="90" t="s">
        <v>1127</v>
      </c>
      <c r="H1084" s="36">
        <v>41431.773611111108</v>
      </c>
      <c r="I1084" s="36">
        <v>41432.593055555553</v>
      </c>
      <c r="J1084" s="1" t="s">
        <v>690</v>
      </c>
      <c r="K1084" s="37">
        <f t="shared" si="32"/>
        <v>0.81944444444525288</v>
      </c>
      <c r="L1084" s="38">
        <f t="shared" si="33"/>
        <v>0.81944444444525288</v>
      </c>
      <c r="M1084" s="166">
        <f>NETWORKDAYS.INTL(DATE(YEAR(H1084),MONTH(I1084),DAY(H1084)),DATE(YEAR(I1084),MONTH(I1084),DAY(I1084)),1,LISTAFERIADOS!$B$2:$B$194)</f>
        <v>2</v>
      </c>
      <c r="N1084" s="170" t="str">
        <f>CONCATENATE(HOUR(Tabela13[[#This Row],[DATA INICIO]]),":",MINUTE(Tabela13[[#This Row],[DATA INICIO]]))</f>
        <v>18:34</v>
      </c>
      <c r="P1084"/>
    </row>
    <row r="1085" spans="1:16" ht="25.5" hidden="1" customHeight="1" x14ac:dyDescent="0.25">
      <c r="A1085" s="6" t="s">
        <v>278</v>
      </c>
      <c r="B1085" s="33" t="s">
        <v>710</v>
      </c>
      <c r="C1085" s="1" t="s">
        <v>578</v>
      </c>
      <c r="D1085" s="67" t="s">
        <v>1231</v>
      </c>
      <c r="E1085" s="66" t="str">
        <f>CONCATENATE(Tabela13[[#This Row],[TRAMITE_SETOR]],"_Atualiz")</f>
        <v>CLC_Atualiz</v>
      </c>
      <c r="F1085" s="35" t="s">
        <v>912</v>
      </c>
      <c r="G1085" s="35"/>
      <c r="H1085" s="36">
        <v>41432.593055555553</v>
      </c>
      <c r="I1085" s="36">
        <v>41432.724999999999</v>
      </c>
      <c r="J1085" s="1" t="s">
        <v>691</v>
      </c>
      <c r="K1085" s="37">
        <f t="shared" si="32"/>
        <v>0.13194444444525288</v>
      </c>
      <c r="L1085" s="38">
        <f t="shared" si="33"/>
        <v>0.13194444444525288</v>
      </c>
      <c r="M1085" s="166">
        <f>NETWORKDAYS.INTL(DATE(YEAR(H1085),MONTH(I1085),DAY(H1085)),DATE(YEAR(I1085),MONTH(I1085),DAY(I1085)),1,LISTAFERIADOS!$B$2:$B$194)</f>
        <v>1</v>
      </c>
      <c r="N1085" s="170" t="str">
        <f>CONCATENATE(HOUR(Tabela13[[#This Row],[DATA INICIO]]),":",MINUTE(Tabela13[[#This Row],[DATA INICIO]]))</f>
        <v>14:14</v>
      </c>
      <c r="P1085"/>
    </row>
    <row r="1086" spans="1:16" ht="25.5" hidden="1" customHeight="1" x14ac:dyDescent="0.25">
      <c r="A1086" s="6" t="s">
        <v>278</v>
      </c>
      <c r="B1086" s="33" t="s">
        <v>710</v>
      </c>
      <c r="C1086" s="1" t="s">
        <v>578</v>
      </c>
      <c r="D1086" s="67" t="s">
        <v>1232</v>
      </c>
      <c r="E1086" s="66" t="str">
        <f>CONCATENATE(Tabela13[[#This Row],[TRAMITE_SETOR]],"_Atualiz")</f>
        <v>SC_Atualiz</v>
      </c>
      <c r="F1086" s="35" t="s">
        <v>913</v>
      </c>
      <c r="G1086" s="35"/>
      <c r="H1086" s="36">
        <v>41432.724999999999</v>
      </c>
      <c r="I1086" s="36">
        <v>41452.651388888888</v>
      </c>
      <c r="J1086" s="1" t="s">
        <v>163</v>
      </c>
      <c r="K1086" s="37">
        <f t="shared" si="32"/>
        <v>19.926388888889051</v>
      </c>
      <c r="L1086" s="38">
        <f t="shared" si="33"/>
        <v>19.926388888889051</v>
      </c>
      <c r="M1086" s="166">
        <f>NETWORKDAYS.INTL(DATE(YEAR(H1086),MONTH(I1086),DAY(H1086)),DATE(YEAR(I1086),MONTH(I1086),DAY(I1086)),1,LISTAFERIADOS!$B$2:$B$194)</f>
        <v>15</v>
      </c>
      <c r="N1086" s="170" t="str">
        <f>CONCATENATE(HOUR(Tabela13[[#This Row],[DATA INICIO]]),":",MINUTE(Tabela13[[#This Row],[DATA INICIO]]))</f>
        <v>17:24</v>
      </c>
      <c r="P1086"/>
    </row>
    <row r="1087" spans="1:16" ht="25.5" hidden="1" customHeight="1" x14ac:dyDescent="0.25">
      <c r="A1087" s="6" t="s">
        <v>278</v>
      </c>
      <c r="B1087" s="33" t="s">
        <v>710</v>
      </c>
      <c r="C1087" s="1" t="s">
        <v>578</v>
      </c>
      <c r="D1087" s="67" t="s">
        <v>1231</v>
      </c>
      <c r="E1087" s="66" t="str">
        <f>CONCATENATE(Tabela13[[#This Row],[TRAMITE_SETOR]],"_Atualiz")</f>
        <v>CLC_Atualiz</v>
      </c>
      <c r="F1087" s="35" t="s">
        <v>912</v>
      </c>
      <c r="G1087" s="35"/>
      <c r="H1087" s="36">
        <v>41452.651388888888</v>
      </c>
      <c r="I1087" s="36">
        <v>41453.666666666664</v>
      </c>
      <c r="J1087" s="1" t="s">
        <v>320</v>
      </c>
      <c r="K1087" s="37">
        <f t="shared" si="32"/>
        <v>1.015277777776646</v>
      </c>
      <c r="L1087" s="38">
        <f t="shared" si="33"/>
        <v>1.015277777776646</v>
      </c>
      <c r="M1087" s="166">
        <f>NETWORKDAYS.INTL(DATE(YEAR(H1087),MONTH(I1087),DAY(H1087)),DATE(YEAR(I1087),MONTH(I1087),DAY(I1087)),1,LISTAFERIADOS!$B$2:$B$194)</f>
        <v>2</v>
      </c>
      <c r="N1087" s="170" t="str">
        <f>CONCATENATE(HOUR(Tabela13[[#This Row],[DATA INICIO]]),":",MINUTE(Tabela13[[#This Row],[DATA INICIO]]))</f>
        <v>15:38</v>
      </c>
      <c r="P1087"/>
    </row>
    <row r="1088" spans="1:16" ht="25.5" hidden="1" customHeight="1" x14ac:dyDescent="0.25">
      <c r="A1088" s="6" t="s">
        <v>278</v>
      </c>
      <c r="B1088" s="33" t="s">
        <v>710</v>
      </c>
      <c r="C1088" s="1" t="s">
        <v>578</v>
      </c>
      <c r="D1088" s="67" t="s">
        <v>1227</v>
      </c>
      <c r="E1088" s="66" t="str">
        <f>CONCATENATE(Tabela13[[#This Row],[TRAMITE_SETOR]],"_Atualiz")</f>
        <v>SECADM_Atualiz</v>
      </c>
      <c r="F1088" s="35" t="s">
        <v>908</v>
      </c>
      <c r="G1088" s="35"/>
      <c r="H1088" s="36">
        <v>41453.666666666664</v>
      </c>
      <c r="I1088" s="36">
        <v>41463.584722222222</v>
      </c>
      <c r="J1088" s="1" t="s">
        <v>649</v>
      </c>
      <c r="K1088" s="37">
        <f t="shared" si="32"/>
        <v>9.9180555555576575</v>
      </c>
      <c r="L1088" s="38">
        <f t="shared" si="33"/>
        <v>9.9180555555576575</v>
      </c>
      <c r="M1088" s="166">
        <f>NETWORKDAYS.INTL(DATE(YEAR(H1088),MONTH(I1088),DAY(H1088)),DATE(YEAR(I1088),MONTH(I1088),DAY(I1088)),1,LISTAFERIADOS!$B$2:$B$194)</f>
        <v>-15</v>
      </c>
      <c r="N1088" s="170" t="str">
        <f>CONCATENATE(HOUR(Tabela13[[#This Row],[DATA INICIO]]),":",MINUTE(Tabela13[[#This Row],[DATA INICIO]]))</f>
        <v>16:0</v>
      </c>
      <c r="P1088"/>
    </row>
    <row r="1089" spans="1:16" ht="25.5" hidden="1" customHeight="1" x14ac:dyDescent="0.25">
      <c r="A1089" s="6" t="s">
        <v>278</v>
      </c>
      <c r="B1089" s="33" t="s">
        <v>710</v>
      </c>
      <c r="C1089" s="1" t="s">
        <v>578</v>
      </c>
      <c r="D1089" s="67" t="s">
        <v>1224</v>
      </c>
      <c r="E1089" s="66" t="str">
        <f>CONCATENATE(Tabela13[[#This Row],[TRAMITE_SETOR]],"_Atualiz")</f>
        <v>DG_Atualiz</v>
      </c>
      <c r="F1089" s="35" t="s">
        <v>906</v>
      </c>
      <c r="G1089" s="35"/>
      <c r="H1089" s="36">
        <v>41463.584722222222</v>
      </c>
      <c r="I1089" s="36">
        <v>41463.597222222219</v>
      </c>
      <c r="J1089" s="1" t="s">
        <v>692</v>
      </c>
      <c r="K1089" s="37">
        <f t="shared" si="32"/>
        <v>1.2499999997089617E-2</v>
      </c>
      <c r="L1089" s="38">
        <f t="shared" si="33"/>
        <v>1.2499999997089617E-2</v>
      </c>
      <c r="M1089" s="166">
        <f>NETWORKDAYS.INTL(DATE(YEAR(H1089),MONTH(I1089),DAY(H1089)),DATE(YEAR(I1089),MONTH(I1089),DAY(I1089)),1,LISTAFERIADOS!$B$2:$B$194)</f>
        <v>1</v>
      </c>
      <c r="N1089" s="170" t="str">
        <f>CONCATENATE(HOUR(Tabela13[[#This Row],[DATA INICIO]]),":",MINUTE(Tabela13[[#This Row],[DATA INICIO]]))</f>
        <v>14:2</v>
      </c>
      <c r="P1089"/>
    </row>
    <row r="1090" spans="1:16" ht="25.5" hidden="1" customHeight="1" x14ac:dyDescent="0.25">
      <c r="A1090" s="6" t="s">
        <v>278</v>
      </c>
      <c r="B1090" s="33" t="s">
        <v>710</v>
      </c>
      <c r="C1090" s="1" t="s">
        <v>578</v>
      </c>
      <c r="D1090" s="67" t="s">
        <v>1231</v>
      </c>
      <c r="E1090" s="66" t="str">
        <f>CONCATENATE(Tabela13[[#This Row],[TRAMITE_SETOR]],"_Atualiz")</f>
        <v>CLC_Atualiz</v>
      </c>
      <c r="F1090" s="35" t="s">
        <v>912</v>
      </c>
      <c r="G1090" s="35"/>
      <c r="H1090" s="36">
        <v>41463.597222222219</v>
      </c>
      <c r="I1090" s="36">
        <v>41463.605555555558</v>
      </c>
      <c r="J1090" s="1" t="s">
        <v>671</v>
      </c>
      <c r="K1090" s="37">
        <f t="shared" si="32"/>
        <v>8.3333333386690356E-3</v>
      </c>
      <c r="L1090" s="38">
        <f t="shared" si="33"/>
        <v>8.3333333386690356E-3</v>
      </c>
      <c r="M1090" s="166">
        <f>NETWORKDAYS.INTL(DATE(YEAR(H1090),MONTH(I1090),DAY(H1090)),DATE(YEAR(I1090),MONTH(I1090),DAY(I1090)),1,LISTAFERIADOS!$B$2:$B$194)</f>
        <v>1</v>
      </c>
      <c r="N1090" s="170" t="str">
        <f>CONCATENATE(HOUR(Tabela13[[#This Row],[DATA INICIO]]),":",MINUTE(Tabela13[[#This Row],[DATA INICIO]]))</f>
        <v>14:20</v>
      </c>
      <c r="P1090"/>
    </row>
    <row r="1091" spans="1:16" ht="25.5" hidden="1" customHeight="1" x14ac:dyDescent="0.25">
      <c r="A1091" s="6" t="s">
        <v>278</v>
      </c>
      <c r="B1091" s="33" t="s">
        <v>710</v>
      </c>
      <c r="C1091" s="1" t="s">
        <v>578</v>
      </c>
      <c r="D1091" s="67" t="s">
        <v>1232</v>
      </c>
      <c r="E1091" s="66" t="str">
        <f>CONCATENATE(Tabela13[[#This Row],[TRAMITE_SETOR]],"_Atualiz")</f>
        <v>SC_Atualiz</v>
      </c>
      <c r="F1091" s="35" t="s">
        <v>913</v>
      </c>
      <c r="G1091" s="35"/>
      <c r="H1091" s="36">
        <v>41463.605555555558</v>
      </c>
      <c r="I1091" s="36">
        <v>41464.681250000001</v>
      </c>
      <c r="J1091" s="1" t="s">
        <v>693</v>
      </c>
      <c r="K1091" s="37">
        <f t="shared" ref="K1091:K1154" si="34">IF(OR(H1091="-",I1091="-"),0,I1091-H1091)</f>
        <v>1.0756944444437977</v>
      </c>
      <c r="L1091" s="38">
        <f t="shared" ref="L1091:L1154" si="35">K1091</f>
        <v>1.0756944444437977</v>
      </c>
      <c r="M1091" s="166">
        <f>NETWORKDAYS.INTL(DATE(YEAR(H1091),MONTH(I1091),DAY(H1091)),DATE(YEAR(I1091),MONTH(I1091),DAY(I1091)),1,LISTAFERIADOS!$B$2:$B$194)</f>
        <v>2</v>
      </c>
      <c r="N1091" s="170" t="str">
        <f>CONCATENATE(HOUR(Tabela13[[#This Row],[DATA INICIO]]),":",MINUTE(Tabela13[[#This Row],[DATA INICIO]]))</f>
        <v>14:32</v>
      </c>
      <c r="P1091"/>
    </row>
    <row r="1092" spans="1:16" ht="25.5" hidden="1" customHeight="1" x14ac:dyDescent="0.25">
      <c r="A1092" s="6" t="s">
        <v>278</v>
      </c>
      <c r="B1092" s="33" t="s">
        <v>710</v>
      </c>
      <c r="C1092" s="1" t="s">
        <v>578</v>
      </c>
      <c r="D1092" s="67" t="s">
        <v>1231</v>
      </c>
      <c r="E1092" s="66" t="str">
        <f>CONCATENATE(Tabela13[[#This Row],[TRAMITE_SETOR]],"_Atualiz")</f>
        <v>CLC_Atualiz</v>
      </c>
      <c r="F1092" s="35" t="s">
        <v>912</v>
      </c>
      <c r="G1092" s="35"/>
      <c r="H1092" s="36">
        <v>41464.681250000001</v>
      </c>
      <c r="I1092" s="36">
        <v>41464.734722222223</v>
      </c>
      <c r="J1092" s="1" t="s">
        <v>694</v>
      </c>
      <c r="K1092" s="37">
        <f t="shared" si="34"/>
        <v>5.3472222221898846E-2</v>
      </c>
      <c r="L1092" s="38">
        <f t="shared" si="35"/>
        <v>5.3472222221898846E-2</v>
      </c>
      <c r="M1092" s="166">
        <f>NETWORKDAYS.INTL(DATE(YEAR(H1092),MONTH(I1092),DAY(H1092)),DATE(YEAR(I1092),MONTH(I1092),DAY(I1092)),1,LISTAFERIADOS!$B$2:$B$194)</f>
        <v>1</v>
      </c>
      <c r="N1092" s="170" t="str">
        <f>CONCATENATE(HOUR(Tabela13[[#This Row],[DATA INICIO]]),":",MINUTE(Tabela13[[#This Row],[DATA INICIO]]))</f>
        <v>16:21</v>
      </c>
      <c r="P1092"/>
    </row>
    <row r="1093" spans="1:16" ht="25.5" hidden="1" customHeight="1" x14ac:dyDescent="0.25">
      <c r="A1093" s="6" t="s">
        <v>278</v>
      </c>
      <c r="B1093" s="33" t="s">
        <v>710</v>
      </c>
      <c r="C1093" s="1" t="s">
        <v>578</v>
      </c>
      <c r="D1093" s="67" t="s">
        <v>1252</v>
      </c>
      <c r="E1093" s="66" t="str">
        <f>CONCATENATE(Tabela13[[#This Row],[TRAMITE_SETOR]],"_Atualiz")</f>
        <v>SLIC_Atualiz</v>
      </c>
      <c r="F1093" s="35" t="s">
        <v>928</v>
      </c>
      <c r="G1093" s="35"/>
      <c r="H1093" s="36">
        <v>41464.734722222223</v>
      </c>
      <c r="I1093" s="36">
        <v>41480.793749999997</v>
      </c>
      <c r="J1093" s="1" t="s">
        <v>288</v>
      </c>
      <c r="K1093" s="37">
        <f t="shared" si="34"/>
        <v>16.059027777773736</v>
      </c>
      <c r="L1093" s="38">
        <f t="shared" si="35"/>
        <v>16.059027777773736</v>
      </c>
      <c r="M1093" s="166">
        <f>NETWORKDAYS.INTL(DATE(YEAR(H1093),MONTH(I1093),DAY(H1093)),DATE(YEAR(I1093),MONTH(I1093),DAY(I1093)),1,LISTAFERIADOS!$B$2:$B$194)</f>
        <v>13</v>
      </c>
      <c r="N1093" s="170" t="str">
        <f>CONCATENATE(HOUR(Tabela13[[#This Row],[DATA INICIO]]),":",MINUTE(Tabela13[[#This Row],[DATA INICIO]]))</f>
        <v>17:38</v>
      </c>
      <c r="P1093"/>
    </row>
    <row r="1094" spans="1:16" ht="25.5" hidden="1" customHeight="1" x14ac:dyDescent="0.25">
      <c r="A1094" s="6" t="s">
        <v>278</v>
      </c>
      <c r="B1094" s="33" t="s">
        <v>710</v>
      </c>
      <c r="C1094" s="1" t="s">
        <v>578</v>
      </c>
      <c r="D1094" s="67" t="s">
        <v>1231</v>
      </c>
      <c r="E1094" s="66" t="str">
        <f>CONCATENATE(Tabela13[[#This Row],[TRAMITE_SETOR]],"_Atualiz")</f>
        <v>CLC_Atualiz</v>
      </c>
      <c r="F1094" s="35" t="s">
        <v>912</v>
      </c>
      <c r="G1094" s="35"/>
      <c r="H1094" s="36">
        <v>41480.793749999997</v>
      </c>
      <c r="I1094" s="36">
        <v>41481.606944444444</v>
      </c>
      <c r="J1094" s="1" t="s">
        <v>695</v>
      </c>
      <c r="K1094" s="37">
        <f t="shared" si="34"/>
        <v>0.81319444444670808</v>
      </c>
      <c r="L1094" s="38">
        <f t="shared" si="35"/>
        <v>0.81319444444670808</v>
      </c>
      <c r="M1094" s="166">
        <f>NETWORKDAYS.INTL(DATE(YEAR(H1094),MONTH(I1094),DAY(H1094)),DATE(YEAR(I1094),MONTH(I1094),DAY(I1094)),1,LISTAFERIADOS!$B$2:$B$194)</f>
        <v>2</v>
      </c>
      <c r="N1094" s="170" t="str">
        <f>CONCATENATE(HOUR(Tabela13[[#This Row],[DATA INICIO]]),":",MINUTE(Tabela13[[#This Row],[DATA INICIO]]))</f>
        <v>19:3</v>
      </c>
      <c r="P1094"/>
    </row>
    <row r="1095" spans="1:16" ht="25.5" hidden="1" customHeight="1" x14ac:dyDescent="0.25">
      <c r="A1095" s="6" t="s">
        <v>278</v>
      </c>
      <c r="B1095" s="33" t="s">
        <v>710</v>
      </c>
      <c r="C1095" s="1" t="s">
        <v>578</v>
      </c>
      <c r="D1095" s="67" t="s">
        <v>1278</v>
      </c>
      <c r="E1095" s="66" t="str">
        <f>CONCATENATE(Tabela13[[#This Row],[TRAMITE_SETOR]],"_Atualiz")</f>
        <v>SMCI_Atualiz</v>
      </c>
      <c r="F1095" s="35" t="s">
        <v>943</v>
      </c>
      <c r="G1095" s="35"/>
      <c r="H1095" s="36">
        <v>41481.606944444444</v>
      </c>
      <c r="I1095" s="36">
        <v>41481.713194444441</v>
      </c>
      <c r="J1095" s="1" t="s">
        <v>26</v>
      </c>
      <c r="K1095" s="37">
        <f t="shared" si="34"/>
        <v>0.10624999999708962</v>
      </c>
      <c r="L1095" s="38">
        <f t="shared" si="35"/>
        <v>0.10624999999708962</v>
      </c>
      <c r="M1095" s="166">
        <f>NETWORKDAYS.INTL(DATE(YEAR(H1095),MONTH(I1095),DAY(H1095)),DATE(YEAR(I1095),MONTH(I1095),DAY(I1095)),1,LISTAFERIADOS!$B$2:$B$194)</f>
        <v>1</v>
      </c>
      <c r="N1095" s="170" t="str">
        <f>CONCATENATE(HOUR(Tabela13[[#This Row],[DATA INICIO]]),":",MINUTE(Tabela13[[#This Row],[DATA INICIO]]))</f>
        <v>14:34</v>
      </c>
      <c r="P1095"/>
    </row>
    <row r="1096" spans="1:16" ht="25.5" hidden="1" customHeight="1" x14ac:dyDescent="0.25">
      <c r="A1096" s="6" t="s">
        <v>278</v>
      </c>
      <c r="B1096" s="33" t="s">
        <v>710</v>
      </c>
      <c r="C1096" s="1" t="s">
        <v>578</v>
      </c>
      <c r="D1096" s="67" t="s">
        <v>1231</v>
      </c>
      <c r="E1096" s="66" t="str">
        <f>CONCATENATE(Tabela13[[#This Row],[TRAMITE_SETOR]],"_Atualiz")</f>
        <v>CLC_Atualiz</v>
      </c>
      <c r="F1096" s="35" t="s">
        <v>912</v>
      </c>
      <c r="G1096" s="35"/>
      <c r="H1096" s="36">
        <v>41481.713194444441</v>
      </c>
      <c r="I1096" s="36">
        <v>41481.727083333331</v>
      </c>
      <c r="J1096" s="1" t="s">
        <v>403</v>
      </c>
      <c r="K1096" s="37">
        <f t="shared" si="34"/>
        <v>1.3888888890505768E-2</v>
      </c>
      <c r="L1096" s="38">
        <f t="shared" si="35"/>
        <v>1.3888888890505768E-2</v>
      </c>
      <c r="M1096" s="166">
        <f>NETWORKDAYS.INTL(DATE(YEAR(H1096),MONTH(I1096),DAY(H1096)),DATE(YEAR(I1096),MONTH(I1096),DAY(I1096)),1,LISTAFERIADOS!$B$2:$B$194)</f>
        <v>1</v>
      </c>
      <c r="N1096" s="170" t="str">
        <f>CONCATENATE(HOUR(Tabela13[[#This Row],[DATA INICIO]]),":",MINUTE(Tabela13[[#This Row],[DATA INICIO]]))</f>
        <v>17:7</v>
      </c>
      <c r="P1096"/>
    </row>
    <row r="1097" spans="1:16" ht="25.5" hidden="1" customHeight="1" x14ac:dyDescent="0.25">
      <c r="A1097" s="6" t="s">
        <v>278</v>
      </c>
      <c r="B1097" s="33" t="s">
        <v>710</v>
      </c>
      <c r="C1097" s="1" t="s">
        <v>578</v>
      </c>
      <c r="D1097" s="67" t="s">
        <v>1232</v>
      </c>
      <c r="E1097" s="66" t="str">
        <f>CONCATENATE(Tabela13[[#This Row],[TRAMITE_SETOR]],"_Atualiz")</f>
        <v>SC_Atualiz</v>
      </c>
      <c r="F1097" s="35" t="s">
        <v>913</v>
      </c>
      <c r="G1097" s="35"/>
      <c r="H1097" s="36">
        <v>41481.727083333331</v>
      </c>
      <c r="I1097" s="36">
        <v>41484.618750000001</v>
      </c>
      <c r="J1097" s="1" t="s">
        <v>696</v>
      </c>
      <c r="K1097" s="37">
        <f t="shared" si="34"/>
        <v>2.8916666666700621</v>
      </c>
      <c r="L1097" s="38">
        <f t="shared" si="35"/>
        <v>2.8916666666700621</v>
      </c>
      <c r="M1097" s="166">
        <f>NETWORKDAYS.INTL(DATE(YEAR(H1097),MONTH(I1097),DAY(H1097)),DATE(YEAR(I1097),MONTH(I1097),DAY(I1097)),1,LISTAFERIADOS!$B$2:$B$194)</f>
        <v>2</v>
      </c>
      <c r="N1097" s="170" t="str">
        <f>CONCATENATE(HOUR(Tabela13[[#This Row],[DATA INICIO]]),":",MINUTE(Tabela13[[#This Row],[DATA INICIO]]))</f>
        <v>17:27</v>
      </c>
      <c r="P1097"/>
    </row>
    <row r="1098" spans="1:16" ht="25.5" hidden="1" customHeight="1" x14ac:dyDescent="0.25">
      <c r="A1098" s="6" t="s">
        <v>278</v>
      </c>
      <c r="B1098" s="33" t="s">
        <v>710</v>
      </c>
      <c r="C1098" s="1" t="s">
        <v>578</v>
      </c>
      <c r="D1098" s="67" t="s">
        <v>1231</v>
      </c>
      <c r="E1098" s="66" t="str">
        <f>CONCATENATE(Tabela13[[#This Row],[TRAMITE_SETOR]],"_Atualiz")</f>
        <v>CLC_Atualiz</v>
      </c>
      <c r="F1098" s="35" t="s">
        <v>912</v>
      </c>
      <c r="G1098" s="35"/>
      <c r="H1098" s="36">
        <v>41484.618750000001</v>
      </c>
      <c r="I1098" s="36">
        <v>41484.713194444441</v>
      </c>
      <c r="J1098" s="1" t="s">
        <v>694</v>
      </c>
      <c r="K1098" s="37">
        <f t="shared" si="34"/>
        <v>9.4444444439432118E-2</v>
      </c>
      <c r="L1098" s="38">
        <f t="shared" si="35"/>
        <v>9.4444444439432118E-2</v>
      </c>
      <c r="M1098" s="166">
        <f>NETWORKDAYS.INTL(DATE(YEAR(H1098),MONTH(I1098),DAY(H1098)),DATE(YEAR(I1098),MONTH(I1098),DAY(I1098)),1,LISTAFERIADOS!$B$2:$B$194)</f>
        <v>1</v>
      </c>
      <c r="N1098" s="170" t="str">
        <f>CONCATENATE(HOUR(Tabela13[[#This Row],[DATA INICIO]]),":",MINUTE(Tabela13[[#This Row],[DATA INICIO]]))</f>
        <v>14:51</v>
      </c>
      <c r="P1098"/>
    </row>
    <row r="1099" spans="1:16" ht="25.5" hidden="1" customHeight="1" x14ac:dyDescent="0.25">
      <c r="A1099" s="6" t="s">
        <v>278</v>
      </c>
      <c r="B1099" s="33" t="s">
        <v>710</v>
      </c>
      <c r="C1099" s="1" t="s">
        <v>578</v>
      </c>
      <c r="D1099" s="67" t="s">
        <v>1252</v>
      </c>
      <c r="E1099" s="66" t="str">
        <f>CONCATENATE(Tabela13[[#This Row],[TRAMITE_SETOR]],"_Atualiz")</f>
        <v>SLIC_Atualiz</v>
      </c>
      <c r="F1099" s="35" t="s">
        <v>928</v>
      </c>
      <c r="G1099" s="35"/>
      <c r="H1099" s="36">
        <v>41484.713194444441</v>
      </c>
      <c r="I1099" s="36">
        <v>41493.793055555558</v>
      </c>
      <c r="J1099" s="1" t="s">
        <v>288</v>
      </c>
      <c r="K1099" s="37">
        <f t="shared" si="34"/>
        <v>9.0798611111167702</v>
      </c>
      <c r="L1099" s="38">
        <f t="shared" si="35"/>
        <v>9.0798611111167702</v>
      </c>
      <c r="M1099" s="166">
        <f>NETWORKDAYS.INTL(DATE(YEAR(H1099),MONTH(I1099),DAY(H1099)),DATE(YEAR(I1099),MONTH(I1099),DAY(I1099)),1,LISTAFERIADOS!$B$2:$B$194)</f>
        <v>-17</v>
      </c>
      <c r="N1099" s="170" t="str">
        <f>CONCATENATE(HOUR(Tabela13[[#This Row],[DATA INICIO]]),":",MINUTE(Tabela13[[#This Row],[DATA INICIO]]))</f>
        <v>17:7</v>
      </c>
      <c r="P1099"/>
    </row>
    <row r="1100" spans="1:16" ht="25.5" hidden="1" customHeight="1" x14ac:dyDescent="0.25">
      <c r="A1100" s="6" t="s">
        <v>278</v>
      </c>
      <c r="B1100" s="33" t="s">
        <v>710</v>
      </c>
      <c r="C1100" s="1" t="s">
        <v>578</v>
      </c>
      <c r="D1100" s="67" t="s">
        <v>1231</v>
      </c>
      <c r="E1100" s="66" t="str">
        <f>CONCATENATE(Tabela13[[#This Row],[TRAMITE_SETOR]],"_Atualiz")</f>
        <v>CLC_Atualiz</v>
      </c>
      <c r="F1100" s="35" t="s">
        <v>912</v>
      </c>
      <c r="G1100" s="35"/>
      <c r="H1100" s="36">
        <v>41493.793055555558</v>
      </c>
      <c r="I1100" s="36">
        <v>41493.822222222225</v>
      </c>
      <c r="J1100" s="1" t="s">
        <v>496</v>
      </c>
      <c r="K1100" s="37">
        <f t="shared" si="34"/>
        <v>2.9166666667151731E-2</v>
      </c>
      <c r="L1100" s="38">
        <f t="shared" si="35"/>
        <v>2.9166666667151731E-2</v>
      </c>
      <c r="M1100" s="166">
        <f>NETWORKDAYS.INTL(DATE(YEAR(H1100),MONTH(I1100),DAY(H1100)),DATE(YEAR(I1100),MONTH(I1100),DAY(I1100)),1,LISTAFERIADOS!$B$2:$B$194)</f>
        <v>1</v>
      </c>
      <c r="N1100" s="170" t="str">
        <f>CONCATENATE(HOUR(Tabela13[[#This Row],[DATA INICIO]]),":",MINUTE(Tabela13[[#This Row],[DATA INICIO]]))</f>
        <v>19:2</v>
      </c>
      <c r="P1100"/>
    </row>
    <row r="1101" spans="1:16" ht="25.5" hidden="1" customHeight="1" x14ac:dyDescent="0.25">
      <c r="A1101" s="6" t="s">
        <v>278</v>
      </c>
      <c r="B1101" s="33" t="s">
        <v>710</v>
      </c>
      <c r="C1101" s="1" t="s">
        <v>578</v>
      </c>
      <c r="D1101" s="67" t="s">
        <v>1234</v>
      </c>
      <c r="E1101" s="66" t="str">
        <f>CONCATENATE(Tabela13[[#This Row],[TRAMITE_SETOR]],"_Atualiz")</f>
        <v>CPL_Atualiz</v>
      </c>
      <c r="F1101" s="35" t="s">
        <v>915</v>
      </c>
      <c r="G1101" s="35"/>
      <c r="H1101" s="36">
        <v>41493.822222222225</v>
      </c>
      <c r="I1101" s="36">
        <v>41507.819444444445</v>
      </c>
      <c r="J1101" s="1" t="s">
        <v>697</v>
      </c>
      <c r="K1101" s="37">
        <f t="shared" si="34"/>
        <v>13.997222222220444</v>
      </c>
      <c r="L1101" s="38">
        <f t="shared" si="35"/>
        <v>13.997222222220444</v>
      </c>
      <c r="M1101" s="166">
        <f>NETWORKDAYS.INTL(DATE(YEAR(H1101),MONTH(I1101),DAY(H1101)),DATE(YEAR(I1101),MONTH(I1101),DAY(I1101)),1,LISTAFERIADOS!$B$2:$B$194)</f>
        <v>11</v>
      </c>
      <c r="N1101" s="170" t="str">
        <f>CONCATENATE(HOUR(Tabela13[[#This Row],[DATA INICIO]]),":",MINUTE(Tabela13[[#This Row],[DATA INICIO]]))</f>
        <v>19:44</v>
      </c>
      <c r="P1101"/>
    </row>
    <row r="1102" spans="1:16" ht="25.5" hidden="1" customHeight="1" x14ac:dyDescent="0.25">
      <c r="A1102" s="6" t="s">
        <v>278</v>
      </c>
      <c r="B1102" s="33" t="s">
        <v>710</v>
      </c>
      <c r="C1102" s="1" t="s">
        <v>578</v>
      </c>
      <c r="D1102" s="67" t="s">
        <v>1235</v>
      </c>
      <c r="E1102" s="66" t="str">
        <f>CONCATENATE(Tabela13[[#This Row],[TRAMITE_SETOR]],"_Atualiz")</f>
        <v>ASSDG_Atualiz</v>
      </c>
      <c r="F1102" s="35" t="s">
        <v>916</v>
      </c>
      <c r="G1102" s="35"/>
      <c r="H1102" s="36">
        <v>41507.819444444445</v>
      </c>
      <c r="I1102" s="36">
        <v>41509.754166666666</v>
      </c>
      <c r="J1102" s="1" t="s">
        <v>218</v>
      </c>
      <c r="K1102" s="37">
        <f t="shared" si="34"/>
        <v>1.9347222222204437</v>
      </c>
      <c r="L1102" s="38">
        <f t="shared" si="35"/>
        <v>1.9347222222204437</v>
      </c>
      <c r="M1102" s="166">
        <f>NETWORKDAYS.INTL(DATE(YEAR(H1102),MONTH(I1102),DAY(H1102)),DATE(YEAR(I1102),MONTH(I1102),DAY(I1102)),1,LISTAFERIADOS!$B$2:$B$194)</f>
        <v>3</v>
      </c>
      <c r="N1102" s="170" t="str">
        <f>CONCATENATE(HOUR(Tabela13[[#This Row],[DATA INICIO]]),":",MINUTE(Tabela13[[#This Row],[DATA INICIO]]))</f>
        <v>19:40</v>
      </c>
      <c r="P1102"/>
    </row>
    <row r="1103" spans="1:16" ht="25.5" hidden="1" customHeight="1" x14ac:dyDescent="0.25">
      <c r="A1103" s="6" t="s">
        <v>278</v>
      </c>
      <c r="B1103" s="33" t="s">
        <v>710</v>
      </c>
      <c r="C1103" s="1" t="s">
        <v>578</v>
      </c>
      <c r="D1103" s="67" t="s">
        <v>1252</v>
      </c>
      <c r="E1103" s="66" t="str">
        <f>CONCATENATE(Tabela13[[#This Row],[TRAMITE_SETOR]],"_Atualiz")</f>
        <v>SLIC_Atualiz</v>
      </c>
      <c r="F1103" s="35" t="s">
        <v>928</v>
      </c>
      <c r="G1103" s="35"/>
      <c r="H1103" s="36">
        <v>41509.754166666666</v>
      </c>
      <c r="I1103" s="36">
        <v>41509.765277777777</v>
      </c>
      <c r="J1103" s="1" t="s">
        <v>698</v>
      </c>
      <c r="K1103" s="37">
        <f t="shared" si="34"/>
        <v>1.1111111110949423E-2</v>
      </c>
      <c r="L1103" s="38">
        <f t="shared" si="35"/>
        <v>1.1111111110949423E-2</v>
      </c>
      <c r="M1103" s="166">
        <f>NETWORKDAYS.INTL(DATE(YEAR(H1103),MONTH(I1103),DAY(H1103)),DATE(YEAR(I1103),MONTH(I1103),DAY(I1103)),1,LISTAFERIADOS!$B$2:$B$194)</f>
        <v>1</v>
      </c>
      <c r="N1103" s="170" t="str">
        <f>CONCATENATE(HOUR(Tabela13[[#This Row],[DATA INICIO]]),":",MINUTE(Tabela13[[#This Row],[DATA INICIO]]))</f>
        <v>18:6</v>
      </c>
      <c r="P1103"/>
    </row>
    <row r="1104" spans="1:16" ht="25.5" customHeight="1" x14ac:dyDescent="0.25">
      <c r="A1104" s="6" t="s">
        <v>278</v>
      </c>
      <c r="B1104" s="33" t="s">
        <v>710</v>
      </c>
      <c r="C1104" s="1" t="s">
        <v>578</v>
      </c>
      <c r="D1104" s="67" t="s">
        <v>1226</v>
      </c>
      <c r="E1104" s="66" t="str">
        <f>CONCATENATE(Tabela13[[#This Row],[TRAMITE_SETOR]],"_Atualiz")</f>
        <v>CIP_Atualiz</v>
      </c>
      <c r="F1104" s="35" t="s">
        <v>885</v>
      </c>
      <c r="G1104" s="90" t="s">
        <v>1127</v>
      </c>
      <c r="H1104" s="36">
        <v>41509.765277777777</v>
      </c>
      <c r="I1104" s="36">
        <v>41512.710416666669</v>
      </c>
      <c r="J1104" s="1" t="s">
        <v>699</v>
      </c>
      <c r="K1104" s="37">
        <f t="shared" si="34"/>
        <v>2.945138888891961</v>
      </c>
      <c r="L1104" s="38">
        <f t="shared" si="35"/>
        <v>2.945138888891961</v>
      </c>
      <c r="M1104" s="166">
        <f>NETWORKDAYS.INTL(DATE(YEAR(H1104),MONTH(I1104),DAY(H1104)),DATE(YEAR(I1104),MONTH(I1104),DAY(I1104)),1,LISTAFERIADOS!$B$2:$B$194)</f>
        <v>2</v>
      </c>
      <c r="N1104" s="170" t="str">
        <f>CONCATENATE(HOUR(Tabela13[[#This Row],[DATA INICIO]]),":",MINUTE(Tabela13[[#This Row],[DATA INICIO]]))</f>
        <v>18:22</v>
      </c>
      <c r="P1104"/>
    </row>
    <row r="1105" spans="1:16" ht="25.5" hidden="1" customHeight="1" x14ac:dyDescent="0.25">
      <c r="A1105" s="6" t="s">
        <v>278</v>
      </c>
      <c r="B1105" s="33" t="s">
        <v>710</v>
      </c>
      <c r="C1105" s="1" t="s">
        <v>578</v>
      </c>
      <c r="D1105" s="67" t="s">
        <v>1252</v>
      </c>
      <c r="E1105" s="66" t="str">
        <f>CONCATENATE(Tabela13[[#This Row],[TRAMITE_SETOR]],"_Atualiz")</f>
        <v>SLIC_Atualiz</v>
      </c>
      <c r="F1105" s="35" t="s">
        <v>928</v>
      </c>
      <c r="G1105" s="35"/>
      <c r="H1105" s="36">
        <v>41512.710416666669</v>
      </c>
      <c r="I1105" s="36">
        <v>41512.71875</v>
      </c>
      <c r="J1105" s="1" t="s">
        <v>88</v>
      </c>
      <c r="K1105" s="37">
        <f t="shared" si="34"/>
        <v>8.333333331393078E-3</v>
      </c>
      <c r="L1105" s="38">
        <f t="shared" si="35"/>
        <v>8.333333331393078E-3</v>
      </c>
      <c r="M1105" s="166">
        <f>NETWORKDAYS.INTL(DATE(YEAR(H1105),MONTH(I1105),DAY(H1105)),DATE(YEAR(I1105),MONTH(I1105),DAY(I1105)),1,LISTAFERIADOS!$B$2:$B$194)</f>
        <v>1</v>
      </c>
      <c r="N1105" s="170" t="str">
        <f>CONCATENATE(HOUR(Tabela13[[#This Row],[DATA INICIO]]),":",MINUTE(Tabela13[[#This Row],[DATA INICIO]]))</f>
        <v>17:3</v>
      </c>
      <c r="P1105"/>
    </row>
    <row r="1106" spans="1:16" ht="25.5" hidden="1" customHeight="1" x14ac:dyDescent="0.25">
      <c r="A1106" s="6" t="s">
        <v>278</v>
      </c>
      <c r="B1106" s="33" t="s">
        <v>710</v>
      </c>
      <c r="C1106" s="1" t="s">
        <v>578</v>
      </c>
      <c r="D1106" s="67" t="s">
        <v>1231</v>
      </c>
      <c r="E1106" s="66" t="str">
        <f>CONCATENATE(Tabela13[[#This Row],[TRAMITE_SETOR]],"_Atualiz")</f>
        <v>CLC_Atualiz</v>
      </c>
      <c r="F1106" s="35" t="s">
        <v>912</v>
      </c>
      <c r="G1106" s="35"/>
      <c r="H1106" s="36">
        <v>41512.71875</v>
      </c>
      <c r="I1106" s="36">
        <v>41512.836111111108</v>
      </c>
      <c r="J1106" s="1" t="s">
        <v>700</v>
      </c>
      <c r="K1106" s="37">
        <f t="shared" si="34"/>
        <v>0.11736111110803904</v>
      </c>
      <c r="L1106" s="38">
        <f t="shared" si="35"/>
        <v>0.11736111110803904</v>
      </c>
      <c r="M1106" s="166">
        <f>NETWORKDAYS.INTL(DATE(YEAR(H1106),MONTH(I1106),DAY(H1106)),DATE(YEAR(I1106),MONTH(I1106),DAY(I1106)),1,LISTAFERIADOS!$B$2:$B$194)</f>
        <v>1</v>
      </c>
      <c r="N1106" s="170" t="str">
        <f>CONCATENATE(HOUR(Tabela13[[#This Row],[DATA INICIO]]),":",MINUTE(Tabela13[[#This Row],[DATA INICIO]]))</f>
        <v>17:15</v>
      </c>
      <c r="P1106"/>
    </row>
    <row r="1107" spans="1:16" ht="25.5" hidden="1" customHeight="1" x14ac:dyDescent="0.25">
      <c r="A1107" s="6" t="s">
        <v>278</v>
      </c>
      <c r="B1107" s="33" t="s">
        <v>710</v>
      </c>
      <c r="C1107" s="1" t="s">
        <v>578</v>
      </c>
      <c r="D1107" s="67" t="s">
        <v>1252</v>
      </c>
      <c r="E1107" s="66" t="str">
        <f>CONCATENATE(Tabela13[[#This Row],[TRAMITE_SETOR]],"_Atualiz")</f>
        <v>SLIC_Atualiz</v>
      </c>
      <c r="F1107" s="35" t="s">
        <v>928</v>
      </c>
      <c r="G1107" s="35"/>
      <c r="H1107" s="36">
        <v>41512.836111111108</v>
      </c>
      <c r="I1107" s="36">
        <v>41514.818055555559</v>
      </c>
      <c r="J1107" s="1" t="s">
        <v>701</v>
      </c>
      <c r="K1107" s="37">
        <f t="shared" si="34"/>
        <v>1.9819444444510737</v>
      </c>
      <c r="L1107" s="38">
        <f t="shared" si="35"/>
        <v>1.9819444444510737</v>
      </c>
      <c r="M1107" s="166">
        <f>NETWORKDAYS.INTL(DATE(YEAR(H1107),MONTH(I1107),DAY(H1107)),DATE(YEAR(I1107),MONTH(I1107),DAY(I1107)),1,LISTAFERIADOS!$B$2:$B$194)</f>
        <v>3</v>
      </c>
      <c r="N1107" s="170" t="str">
        <f>CONCATENATE(HOUR(Tabela13[[#This Row],[DATA INICIO]]),":",MINUTE(Tabela13[[#This Row],[DATA INICIO]]))</f>
        <v>20:4</v>
      </c>
      <c r="P1107"/>
    </row>
    <row r="1108" spans="1:16" ht="25.5" hidden="1" customHeight="1" x14ac:dyDescent="0.25">
      <c r="A1108" s="6" t="s">
        <v>278</v>
      </c>
      <c r="B1108" s="33" t="s">
        <v>710</v>
      </c>
      <c r="C1108" s="1" t="s">
        <v>578</v>
      </c>
      <c r="D1108" s="67" t="s">
        <v>1231</v>
      </c>
      <c r="E1108" s="66" t="str">
        <f>CONCATENATE(Tabela13[[#This Row],[TRAMITE_SETOR]],"_Atualiz")</f>
        <v>CLC_Atualiz</v>
      </c>
      <c r="F1108" s="35" t="s">
        <v>912</v>
      </c>
      <c r="G1108" s="35"/>
      <c r="H1108" s="36">
        <v>41514.818055555559</v>
      </c>
      <c r="I1108" s="36">
        <v>41514.829861111109</v>
      </c>
      <c r="J1108" s="1" t="s">
        <v>702</v>
      </c>
      <c r="K1108" s="37">
        <f t="shared" si="34"/>
        <v>1.1805555550381541E-2</v>
      </c>
      <c r="L1108" s="38">
        <f t="shared" si="35"/>
        <v>1.1805555550381541E-2</v>
      </c>
      <c r="M1108" s="166">
        <f>NETWORKDAYS.INTL(DATE(YEAR(H1108),MONTH(I1108),DAY(H1108)),DATE(YEAR(I1108),MONTH(I1108),DAY(I1108)),1,LISTAFERIADOS!$B$2:$B$194)</f>
        <v>1</v>
      </c>
      <c r="N1108" s="170" t="str">
        <f>CONCATENATE(HOUR(Tabela13[[#This Row],[DATA INICIO]]),":",MINUTE(Tabela13[[#This Row],[DATA INICIO]]))</f>
        <v>19:38</v>
      </c>
      <c r="P1108"/>
    </row>
    <row r="1109" spans="1:16" ht="25.5" hidden="1" customHeight="1" x14ac:dyDescent="0.25">
      <c r="A1109" s="6" t="s">
        <v>278</v>
      </c>
      <c r="B1109" s="33" t="s">
        <v>710</v>
      </c>
      <c r="C1109" s="1" t="s">
        <v>578</v>
      </c>
      <c r="D1109" s="67" t="s">
        <v>1234</v>
      </c>
      <c r="E1109" s="66" t="str">
        <f>CONCATENATE(Tabela13[[#This Row],[TRAMITE_SETOR]],"_Atualiz")</f>
        <v>CPL_Atualiz</v>
      </c>
      <c r="F1109" s="35" t="s">
        <v>915</v>
      </c>
      <c r="G1109" s="35"/>
      <c r="H1109" s="36">
        <v>41514.829861111109</v>
      </c>
      <c r="I1109" s="36">
        <v>41515.847916666666</v>
      </c>
      <c r="J1109" s="1" t="s">
        <v>703</v>
      </c>
      <c r="K1109" s="37">
        <f t="shared" si="34"/>
        <v>1.0180555555562023</v>
      </c>
      <c r="L1109" s="38">
        <f t="shared" si="35"/>
        <v>1.0180555555562023</v>
      </c>
      <c r="M1109" s="166">
        <f>NETWORKDAYS.INTL(DATE(YEAR(H1109),MONTH(I1109),DAY(H1109)),DATE(YEAR(I1109),MONTH(I1109),DAY(I1109)),1,LISTAFERIADOS!$B$2:$B$194)</f>
        <v>2</v>
      </c>
      <c r="N1109" s="170" t="str">
        <f>CONCATENATE(HOUR(Tabela13[[#This Row],[DATA INICIO]]),":",MINUTE(Tabela13[[#This Row],[DATA INICIO]]))</f>
        <v>19:55</v>
      </c>
      <c r="P1109"/>
    </row>
    <row r="1110" spans="1:16" ht="25.5" hidden="1" customHeight="1" x14ac:dyDescent="0.25">
      <c r="A1110" s="6" t="s">
        <v>278</v>
      </c>
      <c r="B1110" s="33" t="s">
        <v>710</v>
      </c>
      <c r="C1110" s="1" t="s">
        <v>578</v>
      </c>
      <c r="D1110" s="67" t="s">
        <v>1235</v>
      </c>
      <c r="E1110" s="66" t="str">
        <f>CONCATENATE(Tabela13[[#This Row],[TRAMITE_SETOR]],"_Atualiz")</f>
        <v>ASSDG_Atualiz</v>
      </c>
      <c r="F1110" s="35" t="s">
        <v>916</v>
      </c>
      <c r="G1110" s="35"/>
      <c r="H1110" s="36">
        <v>41515.847916666666</v>
      </c>
      <c r="I1110" s="36">
        <v>41521.767361111109</v>
      </c>
      <c r="J1110" s="1" t="s">
        <v>218</v>
      </c>
      <c r="K1110" s="37">
        <f t="shared" si="34"/>
        <v>5.9194444444437977</v>
      </c>
      <c r="L1110" s="38">
        <f t="shared" si="35"/>
        <v>5.9194444444437977</v>
      </c>
      <c r="M1110" s="166">
        <f>NETWORKDAYS.INTL(DATE(YEAR(H1110),MONTH(I1110),DAY(H1110)),DATE(YEAR(I1110),MONTH(I1110),DAY(I1110)),1,LISTAFERIADOS!$B$2:$B$194)</f>
        <v>-18</v>
      </c>
      <c r="N1110" s="170" t="str">
        <f>CONCATENATE(HOUR(Tabela13[[#This Row],[DATA INICIO]]),":",MINUTE(Tabela13[[#This Row],[DATA INICIO]]))</f>
        <v>20:21</v>
      </c>
      <c r="P1110"/>
    </row>
    <row r="1111" spans="1:16" ht="25.5" hidden="1" customHeight="1" x14ac:dyDescent="0.25">
      <c r="A1111" s="6" t="s">
        <v>278</v>
      </c>
      <c r="B1111" s="33" t="s">
        <v>710</v>
      </c>
      <c r="C1111" s="1" t="s">
        <v>578</v>
      </c>
      <c r="D1111" s="67" t="s">
        <v>1252</v>
      </c>
      <c r="E1111" s="66" t="str">
        <f>CONCATENATE(Tabela13[[#This Row],[TRAMITE_SETOR]],"_Atualiz")</f>
        <v>SLIC_Atualiz</v>
      </c>
      <c r="F1111" s="35" t="s">
        <v>928</v>
      </c>
      <c r="G1111" s="35"/>
      <c r="H1111" s="36">
        <v>41521.767361111109</v>
      </c>
      <c r="I1111" s="36">
        <v>41530.640972222223</v>
      </c>
      <c r="J1111" s="1" t="s">
        <v>388</v>
      </c>
      <c r="K1111" s="37">
        <f t="shared" si="34"/>
        <v>8.8736111111138598</v>
      </c>
      <c r="L1111" s="38">
        <f t="shared" si="35"/>
        <v>8.8736111111138598</v>
      </c>
      <c r="M1111" s="166">
        <f>NETWORKDAYS.INTL(DATE(YEAR(H1111),MONTH(I1111),DAY(H1111)),DATE(YEAR(I1111),MONTH(I1111),DAY(I1111)),1,LISTAFERIADOS!$B$2:$B$194)</f>
        <v>8</v>
      </c>
      <c r="N1111" s="170" t="str">
        <f>CONCATENATE(HOUR(Tabela13[[#This Row],[DATA INICIO]]),":",MINUTE(Tabela13[[#This Row],[DATA INICIO]]))</f>
        <v>18:25</v>
      </c>
      <c r="P1111"/>
    </row>
    <row r="1112" spans="1:16" ht="25.5" hidden="1" customHeight="1" x14ac:dyDescent="0.25">
      <c r="A1112" s="6" t="s">
        <v>278</v>
      </c>
      <c r="B1112" s="33" t="s">
        <v>710</v>
      </c>
      <c r="C1112" s="1" t="s">
        <v>578</v>
      </c>
      <c r="D1112" s="67" t="s">
        <v>1234</v>
      </c>
      <c r="E1112" s="66" t="str">
        <f>CONCATENATE(Tabela13[[#This Row],[TRAMITE_SETOR]],"_Atualiz")</f>
        <v>CPL_Atualiz</v>
      </c>
      <c r="F1112" s="35" t="s">
        <v>915</v>
      </c>
      <c r="G1112" s="35"/>
      <c r="H1112" s="36">
        <v>41530.640972222223</v>
      </c>
      <c r="I1112" s="36">
        <v>41530.782638888886</v>
      </c>
      <c r="J1112" s="1" t="s">
        <v>704</v>
      </c>
      <c r="K1112" s="37">
        <f t="shared" si="34"/>
        <v>0.14166666666278616</v>
      </c>
      <c r="L1112" s="38">
        <f t="shared" si="35"/>
        <v>0.14166666666278616</v>
      </c>
      <c r="M1112" s="166">
        <f>NETWORKDAYS.INTL(DATE(YEAR(H1112),MONTH(I1112),DAY(H1112)),DATE(YEAR(I1112),MONTH(I1112),DAY(I1112)),1,LISTAFERIADOS!$B$2:$B$194)</f>
        <v>1</v>
      </c>
      <c r="N1112" s="170" t="str">
        <f>CONCATENATE(HOUR(Tabela13[[#This Row],[DATA INICIO]]),":",MINUTE(Tabela13[[#This Row],[DATA INICIO]]))</f>
        <v>15:23</v>
      </c>
      <c r="P1112"/>
    </row>
    <row r="1113" spans="1:16" ht="25.5" hidden="1" customHeight="1" x14ac:dyDescent="0.25">
      <c r="A1113" s="6" t="s">
        <v>278</v>
      </c>
      <c r="B1113" s="33" t="s">
        <v>710</v>
      </c>
      <c r="C1113" s="1" t="s">
        <v>578</v>
      </c>
      <c r="D1113" s="67" t="s">
        <v>1252</v>
      </c>
      <c r="E1113" s="66" t="str">
        <f>CONCATENATE(Tabela13[[#This Row],[TRAMITE_SETOR]],"_Atualiz")</f>
        <v>SLIC_Atualiz</v>
      </c>
      <c r="F1113" s="35" t="s">
        <v>928</v>
      </c>
      <c r="G1113" s="35"/>
      <c r="H1113" s="36">
        <v>41530.782638888886</v>
      </c>
      <c r="I1113" s="36">
        <v>41533.625694444447</v>
      </c>
      <c r="J1113" s="1" t="s">
        <v>705</v>
      </c>
      <c r="K1113" s="37">
        <f t="shared" si="34"/>
        <v>2.8430555555605679</v>
      </c>
      <c r="L1113" s="38">
        <f t="shared" si="35"/>
        <v>2.8430555555605679</v>
      </c>
      <c r="M1113" s="166">
        <f>NETWORKDAYS.INTL(DATE(YEAR(H1113),MONTH(I1113),DAY(H1113)),DATE(YEAR(I1113),MONTH(I1113),DAY(I1113)),1,LISTAFERIADOS!$B$2:$B$194)</f>
        <v>2</v>
      </c>
      <c r="N1113" s="170" t="str">
        <f>CONCATENATE(HOUR(Tabela13[[#This Row],[DATA INICIO]]),":",MINUTE(Tabela13[[#This Row],[DATA INICIO]]))</f>
        <v>18:47</v>
      </c>
      <c r="P1113"/>
    </row>
    <row r="1114" spans="1:16" ht="25.5" hidden="1" customHeight="1" x14ac:dyDescent="0.25">
      <c r="A1114" s="6" t="s">
        <v>278</v>
      </c>
      <c r="B1114" s="33" t="s">
        <v>710</v>
      </c>
      <c r="C1114" s="1" t="s">
        <v>578</v>
      </c>
      <c r="D1114" s="67" t="s">
        <v>1234</v>
      </c>
      <c r="E1114" s="66" t="str">
        <f>CONCATENATE(Tabela13[[#This Row],[TRAMITE_SETOR]],"_Atualiz")</f>
        <v>CPL_Atualiz</v>
      </c>
      <c r="F1114" s="35" t="s">
        <v>915</v>
      </c>
      <c r="G1114" s="35"/>
      <c r="H1114" s="36">
        <v>41533.625694444447</v>
      </c>
      <c r="I1114" s="36">
        <v>41583.695138888892</v>
      </c>
      <c r="J1114" s="1" t="s">
        <v>451</v>
      </c>
      <c r="K1114" s="37">
        <f t="shared" si="34"/>
        <v>50.069444444445253</v>
      </c>
      <c r="L1114" s="38">
        <f t="shared" si="35"/>
        <v>50.069444444445253</v>
      </c>
      <c r="M1114" s="166">
        <f>NETWORKDAYS.INTL(DATE(YEAR(H1114),MONTH(I1114),DAY(H1114)),DATE(YEAR(I1114),MONTH(I1114),DAY(I1114)),1,LISTAFERIADOS!$B$2:$B$194)</f>
        <v>-8</v>
      </c>
      <c r="N1114" s="170" t="str">
        <f>CONCATENATE(HOUR(Tabela13[[#This Row],[DATA INICIO]]),":",MINUTE(Tabela13[[#This Row],[DATA INICIO]]))</f>
        <v>15:1</v>
      </c>
      <c r="P1114"/>
    </row>
    <row r="1115" spans="1:16" ht="25.5" hidden="1" customHeight="1" x14ac:dyDescent="0.25">
      <c r="A1115" s="6" t="s">
        <v>278</v>
      </c>
      <c r="B1115" s="33" t="s">
        <v>710</v>
      </c>
      <c r="C1115" s="1" t="s">
        <v>578</v>
      </c>
      <c r="D1115" s="67" t="s">
        <v>1235</v>
      </c>
      <c r="E1115" s="66" t="str">
        <f>CONCATENATE(Tabela13[[#This Row],[TRAMITE_SETOR]],"_Atualiz")</f>
        <v>ASSDG_Atualiz</v>
      </c>
      <c r="F1115" s="35" t="s">
        <v>916</v>
      </c>
      <c r="G1115" s="35"/>
      <c r="H1115" s="36">
        <v>41583.695138888892</v>
      </c>
      <c r="I1115" s="36">
        <v>41583.832638888889</v>
      </c>
      <c r="J1115" s="1" t="s">
        <v>12</v>
      </c>
      <c r="K1115" s="37">
        <f t="shared" si="34"/>
        <v>0.13749999999708962</v>
      </c>
      <c r="L1115" s="38">
        <f t="shared" si="35"/>
        <v>0.13749999999708962</v>
      </c>
      <c r="M1115" s="166">
        <f>NETWORKDAYS.INTL(DATE(YEAR(H1115),MONTH(I1115),DAY(H1115)),DATE(YEAR(I1115),MONTH(I1115),DAY(I1115)),1,LISTAFERIADOS!$B$2:$B$194)</f>
        <v>1</v>
      </c>
      <c r="N1115" s="170" t="str">
        <f>CONCATENATE(HOUR(Tabela13[[#This Row],[DATA INICIO]]),":",MINUTE(Tabela13[[#This Row],[DATA INICIO]]))</f>
        <v>16:41</v>
      </c>
      <c r="P1115"/>
    </row>
    <row r="1116" spans="1:16" ht="25.5" hidden="1" customHeight="1" x14ac:dyDescent="0.25">
      <c r="A1116" s="6" t="s">
        <v>278</v>
      </c>
      <c r="B1116" s="33" t="s">
        <v>710</v>
      </c>
      <c r="C1116" s="1" t="s">
        <v>578</v>
      </c>
      <c r="D1116" s="67" t="s">
        <v>1224</v>
      </c>
      <c r="E1116" s="66" t="str">
        <f>CONCATENATE(Tabela13[[#This Row],[TRAMITE_SETOR]],"_Atualiz")</f>
        <v>DG_Atualiz</v>
      </c>
      <c r="F1116" s="35" t="s">
        <v>906</v>
      </c>
      <c r="G1116" s="35"/>
      <c r="H1116" s="36">
        <v>41583.832638888889</v>
      </c>
      <c r="I1116" s="36">
        <v>41584.658333333333</v>
      </c>
      <c r="J1116" s="1" t="s">
        <v>224</v>
      </c>
      <c r="K1116" s="37">
        <f t="shared" si="34"/>
        <v>0.82569444444379769</v>
      </c>
      <c r="L1116" s="38">
        <f t="shared" si="35"/>
        <v>0.82569444444379769</v>
      </c>
      <c r="M1116" s="166">
        <f>NETWORKDAYS.INTL(DATE(YEAR(H1116),MONTH(I1116),DAY(H1116)),DATE(YEAR(I1116),MONTH(I1116),DAY(I1116)),1,LISTAFERIADOS!$B$2:$B$194)</f>
        <v>2</v>
      </c>
      <c r="N1116" s="170" t="str">
        <f>CONCATENATE(HOUR(Tabela13[[#This Row],[DATA INICIO]]),":",MINUTE(Tabela13[[#This Row],[DATA INICIO]]))</f>
        <v>19:59</v>
      </c>
      <c r="P1116"/>
    </row>
    <row r="1117" spans="1:16" ht="25.5" hidden="1" customHeight="1" x14ac:dyDescent="0.25">
      <c r="A1117" s="6" t="s">
        <v>278</v>
      </c>
      <c r="B1117" s="33" t="s">
        <v>710</v>
      </c>
      <c r="C1117" s="1" t="s">
        <v>578</v>
      </c>
      <c r="D1117" s="67" t="s">
        <v>1234</v>
      </c>
      <c r="E1117" s="66" t="str">
        <f>CONCATENATE(Tabela13[[#This Row],[TRAMITE_SETOR]],"_Atualiz")</f>
        <v>CPL_Atualiz</v>
      </c>
      <c r="F1117" s="35" t="s">
        <v>915</v>
      </c>
      <c r="G1117" s="35"/>
      <c r="H1117" s="36">
        <v>41584.658333333333</v>
      </c>
      <c r="I1117" s="36">
        <v>41613.673611111109</v>
      </c>
      <c r="J1117" s="1" t="s">
        <v>706</v>
      </c>
      <c r="K1117" s="37">
        <f t="shared" si="34"/>
        <v>29.015277777776646</v>
      </c>
      <c r="L1117" s="38">
        <f t="shared" si="35"/>
        <v>29.015277777776646</v>
      </c>
      <c r="M1117" s="166">
        <f>NETWORKDAYS.INTL(DATE(YEAR(H1117),MONTH(I1117),DAY(H1117)),DATE(YEAR(I1117),MONTH(I1117),DAY(I1117)),1,LISTAFERIADOS!$B$2:$B$194)</f>
        <v>-2</v>
      </c>
      <c r="N1117" s="170" t="str">
        <f>CONCATENATE(HOUR(Tabela13[[#This Row],[DATA INICIO]]),":",MINUTE(Tabela13[[#This Row],[DATA INICIO]]))</f>
        <v>15:48</v>
      </c>
      <c r="P1117"/>
    </row>
    <row r="1118" spans="1:16" ht="25.5" hidden="1" customHeight="1" x14ac:dyDescent="0.25">
      <c r="A1118" s="6" t="s">
        <v>278</v>
      </c>
      <c r="B1118" s="33" t="s">
        <v>710</v>
      </c>
      <c r="C1118" s="1" t="s">
        <v>578</v>
      </c>
      <c r="D1118" s="67" t="s">
        <v>1235</v>
      </c>
      <c r="E1118" s="66" t="str">
        <f>CONCATENATE(Tabela13[[#This Row],[TRAMITE_SETOR]],"_Atualiz")</f>
        <v>ASSDG_Atualiz</v>
      </c>
      <c r="F1118" s="35" t="s">
        <v>916</v>
      </c>
      <c r="G1118" s="35"/>
      <c r="H1118" s="36">
        <v>41613.673611111109</v>
      </c>
      <c r="I1118" s="36">
        <v>41619.868750000001</v>
      </c>
      <c r="J1118" s="1" t="s">
        <v>391</v>
      </c>
      <c r="K1118" s="37">
        <f t="shared" si="34"/>
        <v>6.195138888891961</v>
      </c>
      <c r="L1118" s="38">
        <f t="shared" si="35"/>
        <v>6.195138888891961</v>
      </c>
      <c r="M1118" s="166">
        <f>NETWORKDAYS.INTL(DATE(YEAR(H1118),MONTH(I1118),DAY(H1118)),DATE(YEAR(I1118),MONTH(I1118),DAY(I1118)),1,LISTAFERIADOS!$B$2:$B$194)</f>
        <v>5</v>
      </c>
      <c r="N1118" s="170" t="str">
        <f>CONCATENATE(HOUR(Tabela13[[#This Row],[DATA INICIO]]),":",MINUTE(Tabela13[[#This Row],[DATA INICIO]]))</f>
        <v>16:10</v>
      </c>
      <c r="P1118"/>
    </row>
    <row r="1119" spans="1:16" ht="25.5" hidden="1" customHeight="1" x14ac:dyDescent="0.25">
      <c r="A1119" s="6" t="s">
        <v>278</v>
      </c>
      <c r="B1119" s="33" t="s">
        <v>710</v>
      </c>
      <c r="C1119" s="1" t="s">
        <v>578</v>
      </c>
      <c r="D1119" s="67" t="s">
        <v>1224</v>
      </c>
      <c r="E1119" s="66" t="str">
        <f>CONCATENATE(Tabela13[[#This Row],[TRAMITE_SETOR]],"_Atualiz")</f>
        <v>DG_Atualiz</v>
      </c>
      <c r="F1119" s="35" t="s">
        <v>906</v>
      </c>
      <c r="G1119" s="35"/>
      <c r="H1119" s="36">
        <v>41619.868750000001</v>
      </c>
      <c r="I1119" s="36">
        <v>41620.838194444441</v>
      </c>
      <c r="J1119" s="1" t="s">
        <v>224</v>
      </c>
      <c r="K1119" s="37">
        <f t="shared" si="34"/>
        <v>0.96944444443943212</v>
      </c>
      <c r="L1119" s="38">
        <f t="shared" si="35"/>
        <v>0.96944444443943212</v>
      </c>
      <c r="M1119" s="166">
        <f>NETWORKDAYS.INTL(DATE(YEAR(H1119),MONTH(I1119),DAY(H1119)),DATE(YEAR(I1119),MONTH(I1119),DAY(I1119)),1,LISTAFERIADOS!$B$2:$B$194)</f>
        <v>2</v>
      </c>
      <c r="N1119" s="170" t="str">
        <f>CONCATENATE(HOUR(Tabela13[[#This Row],[DATA INICIO]]),":",MINUTE(Tabela13[[#This Row],[DATA INICIO]]))</f>
        <v>20:51</v>
      </c>
      <c r="P1119"/>
    </row>
    <row r="1120" spans="1:16" ht="25.5" hidden="1" customHeight="1" x14ac:dyDescent="0.25">
      <c r="A1120" s="6" t="s">
        <v>278</v>
      </c>
      <c r="B1120" s="33" t="s">
        <v>710</v>
      </c>
      <c r="C1120" s="1" t="s">
        <v>578</v>
      </c>
      <c r="D1120" s="67" t="s">
        <v>1227</v>
      </c>
      <c r="E1120" s="66" t="str">
        <f>CONCATENATE(Tabela13[[#This Row],[TRAMITE_SETOR]],"_Atualiz")</f>
        <v>SECADM_Atualiz</v>
      </c>
      <c r="F1120" s="35" t="s">
        <v>908</v>
      </c>
      <c r="G1120" s="35"/>
      <c r="H1120" s="36">
        <v>41620.838194444441</v>
      </c>
      <c r="I1120" s="36">
        <v>41624.673611111109</v>
      </c>
      <c r="J1120" s="1" t="s">
        <v>707</v>
      </c>
      <c r="K1120" s="37">
        <f t="shared" si="34"/>
        <v>3.8354166666686069</v>
      </c>
      <c r="L1120" s="38">
        <f t="shared" si="35"/>
        <v>3.8354166666686069</v>
      </c>
      <c r="M1120" s="166">
        <f>NETWORKDAYS.INTL(DATE(YEAR(H1120),MONTH(I1120),DAY(H1120)),DATE(YEAR(I1120),MONTH(I1120),DAY(I1120)),1,LISTAFERIADOS!$B$2:$B$194)</f>
        <v>3</v>
      </c>
      <c r="N1120" s="170" t="str">
        <f>CONCATENATE(HOUR(Tabela13[[#This Row],[DATA INICIO]]),":",MINUTE(Tabela13[[#This Row],[DATA INICIO]]))</f>
        <v>20:7</v>
      </c>
      <c r="P1120"/>
    </row>
    <row r="1121" spans="1:16" ht="25.5" customHeight="1" x14ac:dyDescent="0.25">
      <c r="A1121" s="6" t="s">
        <v>278</v>
      </c>
      <c r="B1121" s="33" t="s">
        <v>710</v>
      </c>
      <c r="C1121" s="1" t="s">
        <v>578</v>
      </c>
      <c r="D1121" s="67" t="s">
        <v>1226</v>
      </c>
      <c r="E1121" s="66" t="str">
        <f>CONCATENATE(Tabela13[[#This Row],[TRAMITE_SETOR]],"_Atualiz")</f>
        <v>CIP_Atualiz</v>
      </c>
      <c r="F1121" s="35" t="s">
        <v>885</v>
      </c>
      <c r="G1121" s="90" t="s">
        <v>1127</v>
      </c>
      <c r="H1121" s="36">
        <v>41624.673611111109</v>
      </c>
      <c r="I1121" s="36">
        <v>41624.697222222225</v>
      </c>
      <c r="J1121" s="1" t="s">
        <v>708</v>
      </c>
      <c r="K1121" s="37">
        <f t="shared" si="34"/>
        <v>2.3611111115314998E-2</v>
      </c>
      <c r="L1121" s="38">
        <f t="shared" si="35"/>
        <v>2.3611111115314998E-2</v>
      </c>
      <c r="M1121" s="166">
        <f>NETWORKDAYS.INTL(DATE(YEAR(H1121),MONTH(I1121),DAY(H1121)),DATE(YEAR(I1121),MONTH(I1121),DAY(I1121)),1,LISTAFERIADOS!$B$2:$B$194)</f>
        <v>1</v>
      </c>
      <c r="N1121" s="170" t="str">
        <f>CONCATENATE(HOUR(Tabela13[[#This Row],[DATA INICIO]]),":",MINUTE(Tabela13[[#This Row],[DATA INICIO]]))</f>
        <v>16:10</v>
      </c>
      <c r="P1121"/>
    </row>
    <row r="1122" spans="1:16" ht="25.5" hidden="1" customHeight="1" x14ac:dyDescent="0.25">
      <c r="A1122" s="6" t="s">
        <v>278</v>
      </c>
      <c r="B1122" s="33" t="s">
        <v>710</v>
      </c>
      <c r="C1122" s="1" t="s">
        <v>578</v>
      </c>
      <c r="D1122" s="67" t="s">
        <v>1278</v>
      </c>
      <c r="E1122" s="66" t="str">
        <f>CONCATENATE(Tabela13[[#This Row],[TRAMITE_SETOR]],"_Atualiz")</f>
        <v>SMCI_Atualiz</v>
      </c>
      <c r="F1122" s="35" t="s">
        <v>943</v>
      </c>
      <c r="G1122" s="35"/>
      <c r="H1122" s="36">
        <v>41624.697222222225</v>
      </c>
      <c r="I1122" s="36">
        <v>41626.520138888889</v>
      </c>
      <c r="J1122" s="1" t="s">
        <v>709</v>
      </c>
      <c r="K1122" s="37">
        <f t="shared" si="34"/>
        <v>1.8229166666642413</v>
      </c>
      <c r="L1122" s="38">
        <f t="shared" si="35"/>
        <v>1.8229166666642413</v>
      </c>
      <c r="M1122" s="166">
        <f>NETWORKDAYS.INTL(DATE(YEAR(H1122),MONTH(I1122),DAY(H1122)),DATE(YEAR(I1122),MONTH(I1122),DAY(I1122)),1,LISTAFERIADOS!$B$2:$B$194)</f>
        <v>3</v>
      </c>
      <c r="N1122" s="170" t="str">
        <f>CONCATENATE(HOUR(Tabela13[[#This Row],[DATA INICIO]]),":",MINUTE(Tabela13[[#This Row],[DATA INICIO]]))</f>
        <v>16:44</v>
      </c>
      <c r="P1122"/>
    </row>
    <row r="1123" spans="1:16" ht="25.5" hidden="1" customHeight="1" x14ac:dyDescent="0.25">
      <c r="A1123" s="6" t="s">
        <v>278</v>
      </c>
      <c r="B1123" s="33" t="s">
        <v>710</v>
      </c>
      <c r="C1123" s="33" t="s">
        <v>578</v>
      </c>
      <c r="D1123" s="113" t="s">
        <v>1224</v>
      </c>
      <c r="E1123" s="66" t="str">
        <f>CONCATENATE(Tabela13[[#This Row],[TRAMITE_SETOR]],"_Atualiz")</f>
        <v>DG_Atualiz</v>
      </c>
      <c r="F1123" s="35" t="s">
        <v>906</v>
      </c>
      <c r="G1123" s="35"/>
      <c r="H1123" s="36">
        <v>41626.520138888889</v>
      </c>
      <c r="I1123" s="36">
        <v>41626.582638888889</v>
      </c>
      <c r="J1123" s="1" t="s">
        <v>681</v>
      </c>
      <c r="K1123" s="37">
        <f t="shared" si="34"/>
        <v>6.25E-2</v>
      </c>
      <c r="L1123" s="38">
        <f t="shared" si="35"/>
        <v>6.25E-2</v>
      </c>
      <c r="M1123" s="166">
        <f>NETWORKDAYS.INTL(DATE(YEAR(H1123),MONTH(I1123),DAY(H1123)),DATE(YEAR(I1123),MONTH(I1123),DAY(I1123)),1,LISTAFERIADOS!$B$2:$B$194)</f>
        <v>1</v>
      </c>
      <c r="N1123" s="170" t="str">
        <f>CONCATENATE(HOUR(Tabela13[[#This Row],[DATA INICIO]]),":",MINUTE(Tabela13[[#This Row],[DATA INICIO]]))</f>
        <v>12:29</v>
      </c>
      <c r="P1123"/>
    </row>
    <row r="1124" spans="1:16" ht="25.5" customHeight="1" x14ac:dyDescent="0.25">
      <c r="A1124" s="6" t="s">
        <v>278</v>
      </c>
      <c r="B1124" s="33" t="s">
        <v>721</v>
      </c>
      <c r="C1124" s="1" t="s">
        <v>578</v>
      </c>
      <c r="D1124" s="67" t="s">
        <v>1267</v>
      </c>
      <c r="E1124" s="66" t="str">
        <f>CONCATENATE(Tabela13[[#This Row],[TRAMITE_SETOR]],"_Atualiz")</f>
        <v>SMIC_Atualiz</v>
      </c>
      <c r="F1124" s="35" t="s">
        <v>892</v>
      </c>
      <c r="G1124" s="90" t="s">
        <v>1127</v>
      </c>
      <c r="H1124" s="36">
        <v>41896.823611111111</v>
      </c>
      <c r="I1124" s="36">
        <v>41905.823611111111</v>
      </c>
      <c r="J1124" s="1" t="s">
        <v>7</v>
      </c>
      <c r="K1124" s="37">
        <f t="shared" si="34"/>
        <v>9</v>
      </c>
      <c r="L1124" s="38">
        <f t="shared" si="35"/>
        <v>9</v>
      </c>
      <c r="M1124" s="166">
        <f>NETWORKDAYS.INTL(DATE(YEAR(H1124),MONTH(I1124),DAY(H1124)),DATE(YEAR(I1124),MONTH(I1124),DAY(I1124)),1,LISTAFERIADOS!$B$2:$B$194)</f>
        <v>7</v>
      </c>
      <c r="N1124" s="170" t="str">
        <f>CONCATENATE(HOUR(Tabela13[[#This Row],[DATA INICIO]]),":",MINUTE(Tabela13[[#This Row],[DATA INICIO]]))</f>
        <v>19:46</v>
      </c>
      <c r="P1124"/>
    </row>
    <row r="1125" spans="1:16" ht="25.5" customHeight="1" x14ac:dyDescent="0.25">
      <c r="A1125" s="6" t="s">
        <v>278</v>
      </c>
      <c r="B1125" s="33" t="s">
        <v>721</v>
      </c>
      <c r="C1125" s="1" t="s">
        <v>578</v>
      </c>
      <c r="D1125" s="67" t="s">
        <v>1226</v>
      </c>
      <c r="E1125" s="66" t="str">
        <f>CONCATENATE(Tabela13[[#This Row],[TRAMITE_SETOR]],"_Atualiz")</f>
        <v>CIP_Atualiz</v>
      </c>
      <c r="F1125" s="35" t="s">
        <v>885</v>
      </c>
      <c r="G1125" s="90" t="s">
        <v>1127</v>
      </c>
      <c r="H1125" s="36">
        <v>41905.823611111111</v>
      </c>
      <c r="I1125" s="36">
        <v>41906.598611111112</v>
      </c>
      <c r="J1125" s="1" t="s">
        <v>408</v>
      </c>
      <c r="K1125" s="37">
        <f t="shared" si="34"/>
        <v>0.77500000000145519</v>
      </c>
      <c r="L1125" s="38">
        <f t="shared" si="35"/>
        <v>0.77500000000145519</v>
      </c>
      <c r="M1125" s="166">
        <f>NETWORKDAYS.INTL(DATE(YEAR(H1125),MONTH(I1125),DAY(H1125)),DATE(YEAR(I1125),MONTH(I1125),DAY(I1125)),1,LISTAFERIADOS!$B$2:$B$194)</f>
        <v>2</v>
      </c>
      <c r="N1125" s="170" t="str">
        <f>CONCATENATE(HOUR(Tabela13[[#This Row],[DATA INICIO]]),":",MINUTE(Tabela13[[#This Row],[DATA INICIO]]))</f>
        <v>19:46</v>
      </c>
      <c r="P1125"/>
    </row>
    <row r="1126" spans="1:16" ht="25.5" hidden="1" customHeight="1" x14ac:dyDescent="0.25">
      <c r="A1126" s="6" t="s">
        <v>278</v>
      </c>
      <c r="B1126" s="33" t="s">
        <v>721</v>
      </c>
      <c r="C1126" s="1" t="s">
        <v>578</v>
      </c>
      <c r="D1126" s="67" t="s">
        <v>1227</v>
      </c>
      <c r="E1126" s="66" t="str">
        <f>CONCATENATE(Tabela13[[#This Row],[TRAMITE_SETOR]],"_Atualiz")</f>
        <v>SECADM_Atualiz</v>
      </c>
      <c r="F1126" s="35" t="s">
        <v>908</v>
      </c>
      <c r="G1126" s="35"/>
      <c r="H1126" s="36">
        <v>41906.598611111112</v>
      </c>
      <c r="I1126" s="36">
        <v>41908.644444444442</v>
      </c>
      <c r="J1126" s="1" t="s">
        <v>711</v>
      </c>
      <c r="K1126" s="37">
        <f t="shared" si="34"/>
        <v>2.0458333333299379</v>
      </c>
      <c r="L1126" s="38">
        <f t="shared" si="35"/>
        <v>2.0458333333299379</v>
      </c>
      <c r="M1126" s="166">
        <f>NETWORKDAYS.INTL(DATE(YEAR(H1126),MONTH(I1126),DAY(H1126)),DATE(YEAR(I1126),MONTH(I1126),DAY(I1126)),1,LISTAFERIADOS!$B$2:$B$194)</f>
        <v>3</v>
      </c>
      <c r="N1126" s="170" t="str">
        <f>CONCATENATE(HOUR(Tabela13[[#This Row],[DATA INICIO]]),":",MINUTE(Tabela13[[#This Row],[DATA INICIO]]))</f>
        <v>14:22</v>
      </c>
      <c r="P1126"/>
    </row>
    <row r="1127" spans="1:16" ht="25.5" hidden="1" customHeight="1" x14ac:dyDescent="0.25">
      <c r="A1127" s="6" t="s">
        <v>278</v>
      </c>
      <c r="B1127" s="33" t="s">
        <v>721</v>
      </c>
      <c r="C1127" s="1" t="s">
        <v>578</v>
      </c>
      <c r="D1127" s="67" t="s">
        <v>1231</v>
      </c>
      <c r="E1127" s="66" t="str">
        <f>CONCATENATE(Tabela13[[#This Row],[TRAMITE_SETOR]],"_Atualiz")</f>
        <v>CLC_Atualiz</v>
      </c>
      <c r="F1127" s="35" t="s">
        <v>912</v>
      </c>
      <c r="G1127" s="35"/>
      <c r="H1127" s="36">
        <v>41908.644444444442</v>
      </c>
      <c r="I1127" s="36">
        <v>41908.752083333333</v>
      </c>
      <c r="J1127" s="1" t="s">
        <v>162</v>
      </c>
      <c r="K1127" s="37">
        <f t="shared" si="34"/>
        <v>0.10763888889050577</v>
      </c>
      <c r="L1127" s="38">
        <f t="shared" si="35"/>
        <v>0.10763888889050577</v>
      </c>
      <c r="M1127" s="166">
        <f>NETWORKDAYS.INTL(DATE(YEAR(H1127),MONTH(I1127),DAY(H1127)),DATE(YEAR(I1127),MONTH(I1127),DAY(I1127)),1,LISTAFERIADOS!$B$2:$B$194)</f>
        <v>1</v>
      </c>
      <c r="N1127" s="170" t="str">
        <f>CONCATENATE(HOUR(Tabela13[[#This Row],[DATA INICIO]]),":",MINUTE(Tabela13[[#This Row],[DATA INICIO]]))</f>
        <v>15:28</v>
      </c>
      <c r="P1127"/>
    </row>
    <row r="1128" spans="1:16" ht="25.5" hidden="1" customHeight="1" x14ac:dyDescent="0.25">
      <c r="A1128" s="6" t="s">
        <v>278</v>
      </c>
      <c r="B1128" s="33" t="s">
        <v>721</v>
      </c>
      <c r="C1128" s="1" t="s">
        <v>578</v>
      </c>
      <c r="D1128" s="67" t="s">
        <v>1232</v>
      </c>
      <c r="E1128" s="66" t="str">
        <f>CONCATENATE(Tabela13[[#This Row],[TRAMITE_SETOR]],"_Atualiz")</f>
        <v>SC_Atualiz</v>
      </c>
      <c r="F1128" s="35" t="s">
        <v>913</v>
      </c>
      <c r="G1128" s="35"/>
      <c r="H1128" s="36">
        <v>41908.752083333333</v>
      </c>
      <c r="I1128" s="36">
        <v>41955.536805555559</v>
      </c>
      <c r="J1128" s="1" t="s">
        <v>712</v>
      </c>
      <c r="K1128" s="37">
        <f t="shared" si="34"/>
        <v>46.784722222226264</v>
      </c>
      <c r="L1128" s="38">
        <f t="shared" si="35"/>
        <v>46.784722222226264</v>
      </c>
      <c r="M1128" s="166">
        <f>NETWORKDAYS.INTL(DATE(YEAR(H1128),MONTH(I1128),DAY(H1128)),DATE(YEAR(I1128),MONTH(I1128),DAY(I1128)),1,LISTAFERIADOS!$B$2:$B$194)</f>
        <v>-11</v>
      </c>
      <c r="N1128" s="170" t="str">
        <f>CONCATENATE(HOUR(Tabela13[[#This Row],[DATA INICIO]]),":",MINUTE(Tabela13[[#This Row],[DATA INICIO]]))</f>
        <v>18:3</v>
      </c>
      <c r="P1128"/>
    </row>
    <row r="1129" spans="1:16" ht="25.5" hidden="1" customHeight="1" x14ac:dyDescent="0.25">
      <c r="A1129" s="6" t="s">
        <v>278</v>
      </c>
      <c r="B1129" s="33" t="s">
        <v>721</v>
      </c>
      <c r="C1129" s="1" t="s">
        <v>578</v>
      </c>
      <c r="D1129" s="67" t="s">
        <v>1231</v>
      </c>
      <c r="E1129" s="66" t="str">
        <f>CONCATENATE(Tabela13[[#This Row],[TRAMITE_SETOR]],"_Atualiz")</f>
        <v>CLC_Atualiz</v>
      </c>
      <c r="F1129" s="35" t="s">
        <v>912</v>
      </c>
      <c r="G1129" s="35"/>
      <c r="H1129" s="36">
        <v>41955.536805555559</v>
      </c>
      <c r="I1129" s="36">
        <v>41955.636805555558</v>
      </c>
      <c r="J1129" s="1" t="s">
        <v>27</v>
      </c>
      <c r="K1129" s="37">
        <f t="shared" si="34"/>
        <v>9.9999999998544808E-2</v>
      </c>
      <c r="L1129" s="38">
        <f t="shared" si="35"/>
        <v>9.9999999998544808E-2</v>
      </c>
      <c r="M1129" s="166">
        <f>NETWORKDAYS.INTL(DATE(YEAR(H1129),MONTH(I1129),DAY(H1129)),DATE(YEAR(I1129),MONTH(I1129),DAY(I1129)),1,LISTAFERIADOS!$B$2:$B$194)</f>
        <v>1</v>
      </c>
      <c r="N1129" s="170" t="str">
        <f>CONCATENATE(HOUR(Tabela13[[#This Row],[DATA INICIO]]),":",MINUTE(Tabela13[[#This Row],[DATA INICIO]]))</f>
        <v>12:53</v>
      </c>
      <c r="P1129"/>
    </row>
    <row r="1130" spans="1:16" ht="25.5" hidden="1" customHeight="1" x14ac:dyDescent="0.25">
      <c r="A1130" s="6" t="s">
        <v>278</v>
      </c>
      <c r="B1130" s="33" t="s">
        <v>721</v>
      </c>
      <c r="C1130" s="1" t="s">
        <v>578</v>
      </c>
      <c r="D1130" s="67" t="s">
        <v>1232</v>
      </c>
      <c r="E1130" s="66" t="str">
        <f>CONCATENATE(Tabela13[[#This Row],[TRAMITE_SETOR]],"_Atualiz")</f>
        <v>SC_Atualiz</v>
      </c>
      <c r="F1130" s="35" t="s">
        <v>913</v>
      </c>
      <c r="G1130" s="35"/>
      <c r="H1130" s="36">
        <v>41955.636805555558</v>
      </c>
      <c r="I1130" s="36">
        <v>41955.790972222225</v>
      </c>
      <c r="J1130" s="1" t="s">
        <v>713</v>
      </c>
      <c r="K1130" s="37">
        <f t="shared" si="34"/>
        <v>0.15416666666715173</v>
      </c>
      <c r="L1130" s="38">
        <f t="shared" si="35"/>
        <v>0.15416666666715173</v>
      </c>
      <c r="M1130" s="166">
        <f>NETWORKDAYS.INTL(DATE(YEAR(H1130),MONTH(I1130),DAY(H1130)),DATE(YEAR(I1130),MONTH(I1130),DAY(I1130)),1,LISTAFERIADOS!$B$2:$B$194)</f>
        <v>1</v>
      </c>
      <c r="N1130" s="170" t="str">
        <f>CONCATENATE(HOUR(Tabela13[[#This Row],[DATA INICIO]]),":",MINUTE(Tabela13[[#This Row],[DATA INICIO]]))</f>
        <v>15:17</v>
      </c>
      <c r="P1130"/>
    </row>
    <row r="1131" spans="1:16" ht="25.5" hidden="1" customHeight="1" x14ac:dyDescent="0.25">
      <c r="A1131" s="6" t="s">
        <v>278</v>
      </c>
      <c r="B1131" s="33" t="s">
        <v>721</v>
      </c>
      <c r="C1131" s="1" t="s">
        <v>578</v>
      </c>
      <c r="D1131" s="67" t="s">
        <v>1231</v>
      </c>
      <c r="E1131" s="66" t="str">
        <f>CONCATENATE(Tabela13[[#This Row],[TRAMITE_SETOR]],"_Atualiz")</f>
        <v>CLC_Atualiz</v>
      </c>
      <c r="F1131" s="35" t="s">
        <v>912</v>
      </c>
      <c r="G1131" s="35"/>
      <c r="H1131" s="36">
        <v>41955.790972222225</v>
      </c>
      <c r="I1131" s="36">
        <v>41955.830555555556</v>
      </c>
      <c r="J1131" s="1" t="s">
        <v>27</v>
      </c>
      <c r="K1131" s="37">
        <f t="shared" si="34"/>
        <v>3.9583333331393078E-2</v>
      </c>
      <c r="L1131" s="38">
        <f t="shared" si="35"/>
        <v>3.9583333331393078E-2</v>
      </c>
      <c r="M1131" s="166">
        <f>NETWORKDAYS.INTL(DATE(YEAR(H1131),MONTH(I1131),DAY(H1131)),DATE(YEAR(I1131),MONTH(I1131),DAY(I1131)),1,LISTAFERIADOS!$B$2:$B$194)</f>
        <v>1</v>
      </c>
      <c r="N1131" s="170" t="str">
        <f>CONCATENATE(HOUR(Tabela13[[#This Row],[DATA INICIO]]),":",MINUTE(Tabela13[[#This Row],[DATA INICIO]]))</f>
        <v>18:59</v>
      </c>
      <c r="P1131"/>
    </row>
    <row r="1132" spans="1:16" ht="25.5" hidden="1" customHeight="1" x14ac:dyDescent="0.25">
      <c r="A1132" s="6" t="s">
        <v>278</v>
      </c>
      <c r="B1132" s="33" t="s">
        <v>721</v>
      </c>
      <c r="C1132" s="1" t="s">
        <v>578</v>
      </c>
      <c r="D1132" s="67" t="s">
        <v>1227</v>
      </c>
      <c r="E1132" s="66" t="str">
        <f>CONCATENATE(Tabela13[[#This Row],[TRAMITE_SETOR]],"_Atualiz")</f>
        <v>SECADM_Atualiz</v>
      </c>
      <c r="F1132" s="35" t="s">
        <v>908</v>
      </c>
      <c r="G1132" s="35"/>
      <c r="H1132" s="36">
        <v>41955.830555555556</v>
      </c>
      <c r="I1132" s="36">
        <v>41955.878472222219</v>
      </c>
      <c r="J1132" s="1" t="s">
        <v>714</v>
      </c>
      <c r="K1132" s="37">
        <f t="shared" si="34"/>
        <v>4.7916666662786156E-2</v>
      </c>
      <c r="L1132" s="38">
        <f t="shared" si="35"/>
        <v>4.7916666662786156E-2</v>
      </c>
      <c r="M1132" s="166">
        <f>NETWORKDAYS.INTL(DATE(YEAR(H1132),MONTH(I1132),DAY(H1132)),DATE(YEAR(I1132),MONTH(I1132),DAY(I1132)),1,LISTAFERIADOS!$B$2:$B$194)</f>
        <v>1</v>
      </c>
      <c r="N1132" s="170" t="str">
        <f>CONCATENATE(HOUR(Tabela13[[#This Row],[DATA INICIO]]),":",MINUTE(Tabela13[[#This Row],[DATA INICIO]]))</f>
        <v>19:56</v>
      </c>
      <c r="P1132"/>
    </row>
    <row r="1133" spans="1:16" ht="25.5" hidden="1" customHeight="1" x14ac:dyDescent="0.25">
      <c r="A1133" s="6" t="s">
        <v>278</v>
      </c>
      <c r="B1133" s="33" t="s">
        <v>721</v>
      </c>
      <c r="C1133" s="1" t="s">
        <v>578</v>
      </c>
      <c r="D1133" s="67" t="s">
        <v>1231</v>
      </c>
      <c r="E1133" s="66" t="str">
        <f>CONCATENATE(Tabela13[[#This Row],[TRAMITE_SETOR]],"_Atualiz")</f>
        <v>CLC_Atualiz</v>
      </c>
      <c r="F1133" s="35" t="s">
        <v>912</v>
      </c>
      <c r="G1133" s="35"/>
      <c r="H1133" s="36">
        <v>41955.878472222219</v>
      </c>
      <c r="I1133" s="36">
        <v>41956.740972222222</v>
      </c>
      <c r="J1133" s="1" t="s">
        <v>475</v>
      </c>
      <c r="K1133" s="37">
        <f t="shared" si="34"/>
        <v>0.86250000000291038</v>
      </c>
      <c r="L1133" s="38">
        <f t="shared" si="35"/>
        <v>0.86250000000291038</v>
      </c>
      <c r="M1133" s="166">
        <f>NETWORKDAYS.INTL(DATE(YEAR(H1133),MONTH(I1133),DAY(H1133)),DATE(YEAR(I1133),MONTH(I1133),DAY(I1133)),1,LISTAFERIADOS!$B$2:$B$194)</f>
        <v>2</v>
      </c>
      <c r="N1133" s="170" t="str">
        <f>CONCATENATE(HOUR(Tabela13[[#This Row],[DATA INICIO]]),":",MINUTE(Tabela13[[#This Row],[DATA INICIO]]))</f>
        <v>21:5</v>
      </c>
      <c r="P1133"/>
    </row>
    <row r="1134" spans="1:16" ht="25.5" hidden="1" customHeight="1" x14ac:dyDescent="0.25">
      <c r="A1134" s="6" t="s">
        <v>278</v>
      </c>
      <c r="B1134" s="33" t="s">
        <v>721</v>
      </c>
      <c r="C1134" s="1" t="s">
        <v>578</v>
      </c>
      <c r="D1134" s="67" t="s">
        <v>1252</v>
      </c>
      <c r="E1134" s="66" t="str">
        <f>CONCATENATE(Tabela13[[#This Row],[TRAMITE_SETOR]],"_Atualiz")</f>
        <v>SLIC_Atualiz</v>
      </c>
      <c r="F1134" s="35" t="s">
        <v>928</v>
      </c>
      <c r="G1134" s="35"/>
      <c r="H1134" s="36">
        <v>41956.740972222222</v>
      </c>
      <c r="I1134" s="36">
        <v>41962.799305555556</v>
      </c>
      <c r="J1134" s="1" t="s">
        <v>715</v>
      </c>
      <c r="K1134" s="37">
        <f t="shared" si="34"/>
        <v>6.0583333333343035</v>
      </c>
      <c r="L1134" s="38">
        <f t="shared" si="35"/>
        <v>6.0583333333343035</v>
      </c>
      <c r="M1134" s="166">
        <f>NETWORKDAYS.INTL(DATE(YEAR(H1134),MONTH(I1134),DAY(H1134)),DATE(YEAR(I1134),MONTH(I1134),DAY(I1134)),1,LISTAFERIADOS!$B$2:$B$194)</f>
        <v>5</v>
      </c>
      <c r="N1134" s="170" t="str">
        <f>CONCATENATE(HOUR(Tabela13[[#This Row],[DATA INICIO]]),":",MINUTE(Tabela13[[#This Row],[DATA INICIO]]))</f>
        <v>17:47</v>
      </c>
      <c r="P1134"/>
    </row>
    <row r="1135" spans="1:16" ht="25.5" hidden="1" customHeight="1" x14ac:dyDescent="0.25">
      <c r="A1135" s="6" t="s">
        <v>278</v>
      </c>
      <c r="B1135" s="33" t="s">
        <v>721</v>
      </c>
      <c r="C1135" s="1" t="s">
        <v>578</v>
      </c>
      <c r="D1135" s="67" t="s">
        <v>1231</v>
      </c>
      <c r="E1135" s="66" t="str">
        <f>CONCATENATE(Tabela13[[#This Row],[TRAMITE_SETOR]],"_Atualiz")</f>
        <v>CLC_Atualiz</v>
      </c>
      <c r="F1135" s="35" t="s">
        <v>912</v>
      </c>
      <c r="G1135" s="35"/>
      <c r="H1135" s="36">
        <v>41962.799305555556</v>
      </c>
      <c r="I1135" s="36">
        <v>41962.804166666669</v>
      </c>
      <c r="J1135" s="1" t="s">
        <v>70</v>
      </c>
      <c r="K1135" s="37">
        <f t="shared" si="34"/>
        <v>4.8611111124046147E-3</v>
      </c>
      <c r="L1135" s="38">
        <f t="shared" si="35"/>
        <v>4.8611111124046147E-3</v>
      </c>
      <c r="M1135" s="166">
        <f>NETWORKDAYS.INTL(DATE(YEAR(H1135),MONTH(I1135),DAY(H1135)),DATE(YEAR(I1135),MONTH(I1135),DAY(I1135)),1,LISTAFERIADOS!$B$2:$B$194)</f>
        <v>1</v>
      </c>
      <c r="N1135" s="170" t="str">
        <f>CONCATENATE(HOUR(Tabela13[[#This Row],[DATA INICIO]]),":",MINUTE(Tabela13[[#This Row],[DATA INICIO]]))</f>
        <v>19:11</v>
      </c>
      <c r="P1135"/>
    </row>
    <row r="1136" spans="1:16" ht="25.5" hidden="1" customHeight="1" x14ac:dyDescent="0.25">
      <c r="A1136" s="6" t="s">
        <v>278</v>
      </c>
      <c r="B1136" s="33" t="s">
        <v>721</v>
      </c>
      <c r="C1136" s="1" t="s">
        <v>578</v>
      </c>
      <c r="D1136" s="67" t="s">
        <v>1227</v>
      </c>
      <c r="E1136" s="66" t="str">
        <f>CONCATENATE(Tabela13[[#This Row],[TRAMITE_SETOR]],"_Atualiz")</f>
        <v>SECADM_Atualiz</v>
      </c>
      <c r="F1136" s="35" t="s">
        <v>908</v>
      </c>
      <c r="G1136" s="35"/>
      <c r="H1136" s="36">
        <v>41962.804166666669</v>
      </c>
      <c r="I1136" s="36">
        <v>41962.820138888892</v>
      </c>
      <c r="J1136" s="1" t="s">
        <v>716</v>
      </c>
      <c r="K1136" s="37">
        <f t="shared" si="34"/>
        <v>1.5972222223354038E-2</v>
      </c>
      <c r="L1136" s="38">
        <f t="shared" si="35"/>
        <v>1.5972222223354038E-2</v>
      </c>
      <c r="M1136" s="166">
        <f>NETWORKDAYS.INTL(DATE(YEAR(H1136),MONTH(I1136),DAY(H1136)),DATE(YEAR(I1136),MONTH(I1136),DAY(I1136)),1,LISTAFERIADOS!$B$2:$B$194)</f>
        <v>1</v>
      </c>
      <c r="N1136" s="170" t="str">
        <f>CONCATENATE(HOUR(Tabela13[[#This Row],[DATA INICIO]]),":",MINUTE(Tabela13[[#This Row],[DATA INICIO]]))</f>
        <v>19:18</v>
      </c>
      <c r="P1136"/>
    </row>
    <row r="1137" spans="1:16" ht="25.5" hidden="1" customHeight="1" x14ac:dyDescent="0.25">
      <c r="A1137" s="6" t="s">
        <v>278</v>
      </c>
      <c r="B1137" s="33" t="s">
        <v>721</v>
      </c>
      <c r="C1137" s="1" t="s">
        <v>578</v>
      </c>
      <c r="D1137" s="67" t="s">
        <v>1234</v>
      </c>
      <c r="E1137" s="66" t="str">
        <f>CONCATENATE(Tabela13[[#This Row],[TRAMITE_SETOR]],"_Atualiz")</f>
        <v>CPL_Atualiz</v>
      </c>
      <c r="F1137" s="35" t="s">
        <v>915</v>
      </c>
      <c r="G1137" s="35"/>
      <c r="H1137" s="36">
        <v>41962.820138888892</v>
      </c>
      <c r="I1137" s="36">
        <v>41963.811805555553</v>
      </c>
      <c r="J1137" s="1" t="s">
        <v>387</v>
      </c>
      <c r="K1137" s="37">
        <f t="shared" si="34"/>
        <v>0.99166666666133096</v>
      </c>
      <c r="L1137" s="38">
        <f t="shared" si="35"/>
        <v>0.99166666666133096</v>
      </c>
      <c r="M1137" s="166">
        <f>NETWORKDAYS.INTL(DATE(YEAR(H1137),MONTH(I1137),DAY(H1137)),DATE(YEAR(I1137),MONTH(I1137),DAY(I1137)),1,LISTAFERIADOS!$B$2:$B$194)</f>
        <v>2</v>
      </c>
      <c r="N1137" s="170" t="str">
        <f>CONCATENATE(HOUR(Tabela13[[#This Row],[DATA INICIO]]),":",MINUTE(Tabela13[[#This Row],[DATA INICIO]]))</f>
        <v>19:41</v>
      </c>
      <c r="P1137"/>
    </row>
    <row r="1138" spans="1:16" ht="25.5" hidden="1" customHeight="1" x14ac:dyDescent="0.25">
      <c r="A1138" s="6" t="s">
        <v>278</v>
      </c>
      <c r="B1138" s="33" t="s">
        <v>721</v>
      </c>
      <c r="C1138" s="1" t="s">
        <v>578</v>
      </c>
      <c r="D1138" s="67" t="s">
        <v>1235</v>
      </c>
      <c r="E1138" s="66" t="str">
        <f>CONCATENATE(Tabela13[[#This Row],[TRAMITE_SETOR]],"_Atualiz")</f>
        <v>ASSDG_Atualiz</v>
      </c>
      <c r="F1138" s="35" t="s">
        <v>916</v>
      </c>
      <c r="G1138" s="35"/>
      <c r="H1138" s="36">
        <v>41963.811805555553</v>
      </c>
      <c r="I1138" s="36">
        <v>41964.660416666666</v>
      </c>
      <c r="J1138" s="1" t="s">
        <v>218</v>
      </c>
      <c r="K1138" s="37">
        <f t="shared" si="34"/>
        <v>0.84861111111240461</v>
      </c>
      <c r="L1138" s="38">
        <f t="shared" si="35"/>
        <v>0.84861111111240461</v>
      </c>
      <c r="M1138" s="166">
        <f>NETWORKDAYS.INTL(DATE(YEAR(H1138),MONTH(I1138),DAY(H1138)),DATE(YEAR(I1138),MONTH(I1138),DAY(I1138)),1,LISTAFERIADOS!$B$2:$B$194)</f>
        <v>2</v>
      </c>
      <c r="N1138" s="170" t="str">
        <f>CONCATENATE(HOUR(Tabela13[[#This Row],[DATA INICIO]]),":",MINUTE(Tabela13[[#This Row],[DATA INICIO]]))</f>
        <v>19:29</v>
      </c>
      <c r="P1138"/>
    </row>
    <row r="1139" spans="1:16" ht="25.5" hidden="1" customHeight="1" x14ac:dyDescent="0.25">
      <c r="A1139" s="6" t="s">
        <v>278</v>
      </c>
      <c r="B1139" s="33" t="s">
        <v>721</v>
      </c>
      <c r="C1139" s="1" t="s">
        <v>578</v>
      </c>
      <c r="D1139" s="67" t="s">
        <v>1224</v>
      </c>
      <c r="E1139" s="66" t="str">
        <f>CONCATENATE(Tabela13[[#This Row],[TRAMITE_SETOR]],"_Atualiz")</f>
        <v>DG_Atualiz</v>
      </c>
      <c r="F1139" s="35" t="s">
        <v>906</v>
      </c>
      <c r="G1139" s="35"/>
      <c r="H1139" s="36">
        <v>41964.660416666666</v>
      </c>
      <c r="I1139" s="36">
        <v>41964.704861111109</v>
      </c>
      <c r="J1139" s="1" t="s">
        <v>56</v>
      </c>
      <c r="K1139" s="37">
        <f t="shared" si="34"/>
        <v>4.4444444443797693E-2</v>
      </c>
      <c r="L1139" s="38">
        <f t="shared" si="35"/>
        <v>4.4444444443797693E-2</v>
      </c>
      <c r="M1139" s="166">
        <f>NETWORKDAYS.INTL(DATE(YEAR(H1139),MONTH(I1139),DAY(H1139)),DATE(YEAR(I1139),MONTH(I1139),DAY(I1139)),1,LISTAFERIADOS!$B$2:$B$194)</f>
        <v>1</v>
      </c>
      <c r="N1139" s="170" t="str">
        <f>CONCATENATE(HOUR(Tabela13[[#This Row],[DATA INICIO]]),":",MINUTE(Tabela13[[#This Row],[DATA INICIO]]))</f>
        <v>15:51</v>
      </c>
      <c r="P1139"/>
    </row>
    <row r="1140" spans="1:16" ht="25.5" hidden="1" customHeight="1" x14ac:dyDescent="0.25">
      <c r="A1140" s="6" t="s">
        <v>278</v>
      </c>
      <c r="B1140" s="33" t="s">
        <v>721</v>
      </c>
      <c r="C1140" s="1" t="s">
        <v>578</v>
      </c>
      <c r="D1140" s="67" t="s">
        <v>1252</v>
      </c>
      <c r="E1140" s="66" t="str">
        <f>CONCATENATE(Tabela13[[#This Row],[TRAMITE_SETOR]],"_Atualiz")</f>
        <v>SLIC_Atualiz</v>
      </c>
      <c r="F1140" s="35" t="s">
        <v>928</v>
      </c>
      <c r="G1140" s="35"/>
      <c r="H1140" s="36">
        <v>41964.704861111109</v>
      </c>
      <c r="I1140" s="36">
        <v>41974.537499999999</v>
      </c>
      <c r="J1140" s="1" t="s">
        <v>215</v>
      </c>
      <c r="K1140" s="37">
        <f t="shared" si="34"/>
        <v>9.8326388888890506</v>
      </c>
      <c r="L1140" s="38">
        <f t="shared" si="35"/>
        <v>9.8326388888890506</v>
      </c>
      <c r="M1140" s="166">
        <f>NETWORKDAYS.INTL(DATE(YEAR(H1140),MONTH(I1140),DAY(H1140)),DATE(YEAR(I1140),MONTH(I1140),DAY(I1140)),1,LISTAFERIADOS!$B$2:$B$194)</f>
        <v>-13</v>
      </c>
      <c r="N1140" s="170" t="str">
        <f>CONCATENATE(HOUR(Tabela13[[#This Row],[DATA INICIO]]),":",MINUTE(Tabela13[[#This Row],[DATA INICIO]]))</f>
        <v>16:55</v>
      </c>
      <c r="P1140"/>
    </row>
    <row r="1141" spans="1:16" ht="25.5" hidden="1" customHeight="1" x14ac:dyDescent="0.25">
      <c r="A1141" s="6" t="s">
        <v>278</v>
      </c>
      <c r="B1141" s="33" t="s">
        <v>721</v>
      </c>
      <c r="C1141" s="1" t="s">
        <v>578</v>
      </c>
      <c r="D1141" s="67" t="s">
        <v>1234</v>
      </c>
      <c r="E1141" s="66" t="str">
        <f>CONCATENATE(Tabela13[[#This Row],[TRAMITE_SETOR]],"_Atualiz")</f>
        <v>CPL_Atualiz</v>
      </c>
      <c r="F1141" s="35" t="s">
        <v>915</v>
      </c>
      <c r="G1141" s="35"/>
      <c r="H1141" s="36">
        <v>41974.537499999999</v>
      </c>
      <c r="I1141" s="36">
        <v>41974.652777777781</v>
      </c>
      <c r="J1141" s="1" t="s">
        <v>681</v>
      </c>
      <c r="K1141" s="37">
        <f t="shared" si="34"/>
        <v>0.11527777778246673</v>
      </c>
      <c r="L1141" s="38">
        <f t="shared" si="35"/>
        <v>0.11527777778246673</v>
      </c>
      <c r="M1141" s="166">
        <f>NETWORKDAYS.INTL(DATE(YEAR(H1141),MONTH(I1141),DAY(H1141)),DATE(YEAR(I1141),MONTH(I1141),DAY(I1141)),1,LISTAFERIADOS!$B$2:$B$194)</f>
        <v>1</v>
      </c>
      <c r="N1141" s="170" t="str">
        <f>CONCATENATE(HOUR(Tabela13[[#This Row],[DATA INICIO]]),":",MINUTE(Tabela13[[#This Row],[DATA INICIO]]))</f>
        <v>12:54</v>
      </c>
      <c r="P1141"/>
    </row>
    <row r="1142" spans="1:16" ht="25.5" hidden="1" customHeight="1" x14ac:dyDescent="0.25">
      <c r="A1142" s="6" t="s">
        <v>278</v>
      </c>
      <c r="B1142" s="33" t="s">
        <v>721</v>
      </c>
      <c r="C1142" s="1" t="s">
        <v>578</v>
      </c>
      <c r="D1142" s="67" t="s">
        <v>1252</v>
      </c>
      <c r="E1142" s="66" t="str">
        <f>CONCATENATE(Tabela13[[#This Row],[TRAMITE_SETOR]],"_Atualiz")</f>
        <v>SLIC_Atualiz</v>
      </c>
      <c r="F1142" s="35" t="s">
        <v>928</v>
      </c>
      <c r="G1142" s="35"/>
      <c r="H1142" s="36">
        <v>41974.652777777781</v>
      </c>
      <c r="I1142" s="36">
        <v>41975.555555555555</v>
      </c>
      <c r="J1142" s="1" t="s">
        <v>717</v>
      </c>
      <c r="K1142" s="37">
        <f t="shared" si="34"/>
        <v>0.90277777777373558</v>
      </c>
      <c r="L1142" s="38">
        <f t="shared" si="35"/>
        <v>0.90277777777373558</v>
      </c>
      <c r="M1142" s="166">
        <f>NETWORKDAYS.INTL(DATE(YEAR(H1142),MONTH(I1142),DAY(H1142)),DATE(YEAR(I1142),MONTH(I1142),DAY(I1142)),1,LISTAFERIADOS!$B$2:$B$194)</f>
        <v>2</v>
      </c>
      <c r="N1142" s="170" t="str">
        <f>CONCATENATE(HOUR(Tabela13[[#This Row],[DATA INICIO]]),":",MINUTE(Tabela13[[#This Row],[DATA INICIO]]))</f>
        <v>15:40</v>
      </c>
      <c r="P1142"/>
    </row>
    <row r="1143" spans="1:16" ht="25.5" hidden="1" customHeight="1" x14ac:dyDescent="0.25">
      <c r="A1143" s="6" t="s">
        <v>278</v>
      </c>
      <c r="B1143" s="33" t="s">
        <v>721</v>
      </c>
      <c r="C1143" s="1" t="s">
        <v>578</v>
      </c>
      <c r="D1143" s="67" t="s">
        <v>1234</v>
      </c>
      <c r="E1143" s="66" t="str">
        <f>CONCATENATE(Tabela13[[#This Row],[TRAMITE_SETOR]],"_Atualiz")</f>
        <v>CPL_Atualiz</v>
      </c>
      <c r="F1143" s="35" t="s">
        <v>915</v>
      </c>
      <c r="G1143" s="35"/>
      <c r="H1143" s="36">
        <v>41975.555555555555</v>
      </c>
      <c r="I1143" s="36">
        <v>41990.703472222223</v>
      </c>
      <c r="J1143" s="1" t="s">
        <v>451</v>
      </c>
      <c r="K1143" s="37">
        <f t="shared" si="34"/>
        <v>15.147916666668607</v>
      </c>
      <c r="L1143" s="38">
        <f t="shared" si="35"/>
        <v>15.147916666668607</v>
      </c>
      <c r="M1143" s="166">
        <f>NETWORKDAYS.INTL(DATE(YEAR(H1143),MONTH(I1143),DAY(H1143)),DATE(YEAR(I1143),MONTH(I1143),DAY(I1143)),1,LISTAFERIADOS!$B$2:$B$194)</f>
        <v>11</v>
      </c>
      <c r="N1143" s="170" t="str">
        <f>CONCATENATE(HOUR(Tabela13[[#This Row],[DATA INICIO]]),":",MINUTE(Tabela13[[#This Row],[DATA INICIO]]))</f>
        <v>13:20</v>
      </c>
      <c r="P1143"/>
    </row>
    <row r="1144" spans="1:16" ht="25.5" hidden="1" customHeight="1" x14ac:dyDescent="0.25">
      <c r="A1144" s="6" t="s">
        <v>278</v>
      </c>
      <c r="B1144" s="33" t="s">
        <v>721</v>
      </c>
      <c r="C1144" s="1" t="s">
        <v>578</v>
      </c>
      <c r="D1144" s="67" t="s">
        <v>1261</v>
      </c>
      <c r="E1144" s="66" t="str">
        <f>CONCATENATE(Tabela13[[#This Row],[TRAMITE_SETOR]],"_Atualiz")</f>
        <v>CMP_Atualiz</v>
      </c>
      <c r="F1144" s="35" t="s">
        <v>931</v>
      </c>
      <c r="G1144" s="35"/>
      <c r="H1144" s="36">
        <v>41990.703472222223</v>
      </c>
      <c r="I1144" s="36">
        <v>41990.734027777777</v>
      </c>
      <c r="J1144" s="1" t="s">
        <v>11</v>
      </c>
      <c r="K1144" s="37">
        <f t="shared" si="34"/>
        <v>3.0555555553291924E-2</v>
      </c>
      <c r="L1144" s="38">
        <f t="shared" si="35"/>
        <v>3.0555555553291924E-2</v>
      </c>
      <c r="M1144" s="166">
        <f>NETWORKDAYS.INTL(DATE(YEAR(H1144),MONTH(I1144),DAY(H1144)),DATE(YEAR(I1144),MONTH(I1144),DAY(I1144)),1,LISTAFERIADOS!$B$2:$B$194)</f>
        <v>1</v>
      </c>
      <c r="N1144" s="170" t="str">
        <f>CONCATENATE(HOUR(Tabela13[[#This Row],[DATA INICIO]]),":",MINUTE(Tabela13[[#This Row],[DATA INICIO]]))</f>
        <v>16:53</v>
      </c>
      <c r="P1144"/>
    </row>
    <row r="1145" spans="1:16" ht="25.5" customHeight="1" x14ac:dyDescent="0.25">
      <c r="A1145" s="6" t="s">
        <v>278</v>
      </c>
      <c r="B1145" s="33" t="s">
        <v>721</v>
      </c>
      <c r="C1145" s="1" t="s">
        <v>578</v>
      </c>
      <c r="D1145" s="67" t="s">
        <v>1267</v>
      </c>
      <c r="E1145" s="66" t="str">
        <f>CONCATENATE(Tabela13[[#This Row],[TRAMITE_SETOR]],"_Atualiz")</f>
        <v>SMIC_Atualiz</v>
      </c>
      <c r="F1145" s="35" t="s">
        <v>892</v>
      </c>
      <c r="G1145" s="90" t="s">
        <v>1127</v>
      </c>
      <c r="H1145" s="36">
        <v>41990.734027777777</v>
      </c>
      <c r="I1145" s="36">
        <v>41990.785416666666</v>
      </c>
      <c r="J1145" s="1" t="s">
        <v>718</v>
      </c>
      <c r="K1145" s="37">
        <f t="shared" si="34"/>
        <v>5.1388888889050577E-2</v>
      </c>
      <c r="L1145" s="38">
        <f t="shared" si="35"/>
        <v>5.1388888889050577E-2</v>
      </c>
      <c r="M1145" s="166">
        <f>NETWORKDAYS.INTL(DATE(YEAR(H1145),MONTH(I1145),DAY(H1145)),DATE(YEAR(I1145),MONTH(I1145),DAY(I1145)),1,LISTAFERIADOS!$B$2:$B$194)</f>
        <v>1</v>
      </c>
      <c r="N1145" s="170" t="str">
        <f>CONCATENATE(HOUR(Tabela13[[#This Row],[DATA INICIO]]),":",MINUTE(Tabela13[[#This Row],[DATA INICIO]]))</f>
        <v>17:37</v>
      </c>
      <c r="P1145"/>
    </row>
    <row r="1146" spans="1:16" ht="25.5" hidden="1" customHeight="1" x14ac:dyDescent="0.25">
      <c r="A1146" s="6" t="s">
        <v>278</v>
      </c>
      <c r="B1146" s="33" t="s">
        <v>721</v>
      </c>
      <c r="C1146" s="1" t="s">
        <v>578</v>
      </c>
      <c r="D1146" s="67" t="s">
        <v>1234</v>
      </c>
      <c r="E1146" s="66" t="str">
        <f>CONCATENATE(Tabela13[[#This Row],[TRAMITE_SETOR]],"_Atualiz")</f>
        <v>CPL_Atualiz</v>
      </c>
      <c r="F1146" s="35" t="s">
        <v>915</v>
      </c>
      <c r="G1146" s="35"/>
      <c r="H1146" s="36">
        <v>41990.785416666666</v>
      </c>
      <c r="I1146" s="36">
        <v>41996.690972222219</v>
      </c>
      <c r="J1146" s="1" t="s">
        <v>27</v>
      </c>
      <c r="K1146" s="37">
        <f t="shared" si="34"/>
        <v>5.9055555555532919</v>
      </c>
      <c r="L1146" s="38">
        <f t="shared" si="35"/>
        <v>5.9055555555532919</v>
      </c>
      <c r="M1146" s="166">
        <f>NETWORKDAYS.INTL(DATE(YEAR(H1146),MONTH(I1146),DAY(H1146)),DATE(YEAR(I1146),MONTH(I1146),DAY(I1146)),1,LISTAFERIADOS!$B$2:$B$194)</f>
        <v>2</v>
      </c>
      <c r="N1146" s="170" t="str">
        <f>CONCATENATE(HOUR(Tabela13[[#This Row],[DATA INICIO]]),":",MINUTE(Tabela13[[#This Row],[DATA INICIO]]))</f>
        <v>18:51</v>
      </c>
      <c r="P1146"/>
    </row>
    <row r="1147" spans="1:16" ht="25.5" hidden="1" customHeight="1" x14ac:dyDescent="0.25">
      <c r="A1147" s="6" t="s">
        <v>278</v>
      </c>
      <c r="B1147" s="33" t="s">
        <v>721</v>
      </c>
      <c r="C1147" s="1" t="s">
        <v>578</v>
      </c>
      <c r="D1147" s="67" t="s">
        <v>1235</v>
      </c>
      <c r="E1147" s="66" t="str">
        <f>CONCATENATE(Tabela13[[#This Row],[TRAMITE_SETOR]],"_Atualiz")</f>
        <v>ASSDG_Atualiz</v>
      </c>
      <c r="F1147" s="35" t="s">
        <v>916</v>
      </c>
      <c r="G1147" s="35"/>
      <c r="H1147" s="36">
        <v>41996.690972222219</v>
      </c>
      <c r="I1147" s="36">
        <v>41996.704861111109</v>
      </c>
      <c r="J1147" s="1" t="s">
        <v>391</v>
      </c>
      <c r="K1147" s="37">
        <f t="shared" si="34"/>
        <v>1.3888888890505768E-2</v>
      </c>
      <c r="L1147" s="38">
        <f t="shared" si="35"/>
        <v>1.3888888890505768E-2</v>
      </c>
      <c r="M1147" s="166">
        <f>NETWORKDAYS.INTL(DATE(YEAR(H1147),MONTH(I1147),DAY(H1147)),DATE(YEAR(I1147),MONTH(I1147),DAY(I1147)),1,LISTAFERIADOS!$B$2:$B$194)</f>
        <v>0</v>
      </c>
      <c r="N1147" s="170" t="str">
        <f>CONCATENATE(HOUR(Tabela13[[#This Row],[DATA INICIO]]),":",MINUTE(Tabela13[[#This Row],[DATA INICIO]]))</f>
        <v>16:35</v>
      </c>
      <c r="P1147"/>
    </row>
    <row r="1148" spans="1:16" ht="25.5" hidden="1" customHeight="1" x14ac:dyDescent="0.25">
      <c r="A1148" s="6" t="s">
        <v>278</v>
      </c>
      <c r="B1148" s="33" t="s">
        <v>721</v>
      </c>
      <c r="C1148" s="1" t="s">
        <v>578</v>
      </c>
      <c r="D1148" s="67" t="s">
        <v>1224</v>
      </c>
      <c r="E1148" s="66" t="str">
        <f>CONCATENATE(Tabela13[[#This Row],[TRAMITE_SETOR]],"_Atualiz")</f>
        <v>DG_Atualiz</v>
      </c>
      <c r="F1148" s="35" t="s">
        <v>906</v>
      </c>
      <c r="G1148" s="35"/>
      <c r="H1148" s="36">
        <v>41996.704861111109</v>
      </c>
      <c r="I1148" s="36">
        <v>41996.745833333334</v>
      </c>
      <c r="J1148" s="1" t="s">
        <v>56</v>
      </c>
      <c r="K1148" s="37">
        <f t="shared" si="34"/>
        <v>4.0972222224809229E-2</v>
      </c>
      <c r="L1148" s="38">
        <f t="shared" si="35"/>
        <v>4.0972222224809229E-2</v>
      </c>
      <c r="M1148" s="166">
        <f>NETWORKDAYS.INTL(DATE(YEAR(H1148),MONTH(I1148),DAY(H1148)),DATE(YEAR(I1148),MONTH(I1148),DAY(I1148)),1,LISTAFERIADOS!$B$2:$B$194)</f>
        <v>0</v>
      </c>
      <c r="N1148" s="170" t="str">
        <f>CONCATENATE(HOUR(Tabela13[[#This Row],[DATA INICIO]]),":",MINUTE(Tabela13[[#This Row],[DATA INICIO]]))</f>
        <v>16:55</v>
      </c>
      <c r="P1148"/>
    </row>
    <row r="1149" spans="1:16" ht="25.5" customHeight="1" x14ac:dyDescent="0.25">
      <c r="A1149" s="6" t="s">
        <v>278</v>
      </c>
      <c r="B1149" s="33" t="s">
        <v>721</v>
      </c>
      <c r="C1149" s="1" t="s">
        <v>578</v>
      </c>
      <c r="D1149" s="67" t="s">
        <v>1267</v>
      </c>
      <c r="E1149" s="66" t="str">
        <f>CONCATENATE(Tabela13[[#This Row],[TRAMITE_SETOR]],"_Atualiz")</f>
        <v>SMIC_Atualiz</v>
      </c>
      <c r="F1149" s="35" t="s">
        <v>892</v>
      </c>
      <c r="G1149" s="90" t="s">
        <v>1127</v>
      </c>
      <c r="H1149" s="36">
        <v>41996.745833333334</v>
      </c>
      <c r="I1149" s="36">
        <v>41996.754166666666</v>
      </c>
      <c r="J1149" s="1" t="s">
        <v>719</v>
      </c>
      <c r="K1149" s="37">
        <f t="shared" si="34"/>
        <v>8.333333331393078E-3</v>
      </c>
      <c r="L1149" s="38">
        <f t="shared" si="35"/>
        <v>8.333333331393078E-3</v>
      </c>
      <c r="M1149" s="166">
        <f>NETWORKDAYS.INTL(DATE(YEAR(H1149),MONTH(I1149),DAY(H1149)),DATE(YEAR(I1149),MONTH(I1149),DAY(I1149)),1,LISTAFERIADOS!$B$2:$B$194)</f>
        <v>0</v>
      </c>
      <c r="N1149" s="170" t="str">
        <f>CONCATENATE(HOUR(Tabela13[[#This Row],[DATA INICIO]]),":",MINUTE(Tabela13[[#This Row],[DATA INICIO]]))</f>
        <v>17:54</v>
      </c>
      <c r="P1149"/>
    </row>
    <row r="1150" spans="1:16" ht="25.5" hidden="1" customHeight="1" x14ac:dyDescent="0.25">
      <c r="A1150" s="6" t="s">
        <v>278</v>
      </c>
      <c r="B1150" s="33" t="s">
        <v>721</v>
      </c>
      <c r="C1150" s="1" t="s">
        <v>578</v>
      </c>
      <c r="D1150" s="67" t="s">
        <v>1284</v>
      </c>
      <c r="E1150" s="66" t="str">
        <f>CONCATENATE(Tabela13[[#This Row],[TRAMITE_SETOR]],"_Atualiz")</f>
        <v>GABDG_Atualiz</v>
      </c>
      <c r="F1150" s="35" t="s">
        <v>948</v>
      </c>
      <c r="G1150" s="35"/>
      <c r="H1150" s="36">
        <v>41996.754166666666</v>
      </c>
      <c r="I1150" s="36">
        <v>41996.775000000001</v>
      </c>
      <c r="J1150" s="1" t="s">
        <v>720</v>
      </c>
      <c r="K1150" s="37">
        <f t="shared" si="34"/>
        <v>2.0833333335758653E-2</v>
      </c>
      <c r="L1150" s="38">
        <f t="shared" si="35"/>
        <v>2.0833333335758653E-2</v>
      </c>
      <c r="M1150" s="166">
        <f>NETWORKDAYS.INTL(DATE(YEAR(H1150),MONTH(I1150),DAY(H1150)),DATE(YEAR(I1150),MONTH(I1150),DAY(I1150)),1,LISTAFERIADOS!$B$2:$B$194)</f>
        <v>0</v>
      </c>
      <c r="N1150" s="170" t="str">
        <f>CONCATENATE(HOUR(Tabela13[[#This Row],[DATA INICIO]]),":",MINUTE(Tabela13[[#This Row],[DATA INICIO]]))</f>
        <v>18:6</v>
      </c>
      <c r="P1150"/>
    </row>
    <row r="1151" spans="1:16" ht="25.5" hidden="1" customHeight="1" x14ac:dyDescent="0.25">
      <c r="A1151" s="6" t="s">
        <v>278</v>
      </c>
      <c r="B1151" s="33" t="s">
        <v>721</v>
      </c>
      <c r="C1151" s="1" t="s">
        <v>578</v>
      </c>
      <c r="D1151" s="67" t="s">
        <v>1234</v>
      </c>
      <c r="E1151" s="66" t="str">
        <f>CONCATENATE(Tabela13[[#This Row],[TRAMITE_SETOR]],"_Atualiz")</f>
        <v>CPL_Atualiz</v>
      </c>
      <c r="F1151" s="35" t="s">
        <v>915</v>
      </c>
      <c r="G1151" s="35"/>
      <c r="H1151" s="36">
        <v>41996.775000000001</v>
      </c>
      <c r="I1151" s="36">
        <v>41999.490277777775</v>
      </c>
      <c r="J1151" s="1" t="s">
        <v>602</v>
      </c>
      <c r="K1151" s="37">
        <f t="shared" si="34"/>
        <v>2.7152777777737356</v>
      </c>
      <c r="L1151" s="38">
        <f t="shared" si="35"/>
        <v>2.7152777777737356</v>
      </c>
      <c r="M1151" s="166">
        <f>NETWORKDAYS.INTL(DATE(YEAR(H1151),MONTH(I1151),DAY(H1151)),DATE(YEAR(I1151),MONTH(I1151),DAY(I1151)),1,LISTAFERIADOS!$B$2:$B$194)</f>
        <v>0</v>
      </c>
      <c r="N1151" s="170" t="str">
        <f>CONCATENATE(HOUR(Tabela13[[#This Row],[DATA INICIO]]),":",MINUTE(Tabela13[[#This Row],[DATA INICIO]]))</f>
        <v>18:36</v>
      </c>
      <c r="P1151"/>
    </row>
    <row r="1152" spans="1:16" ht="25.5" customHeight="1" x14ac:dyDescent="0.25">
      <c r="A1152" s="48" t="s">
        <v>6</v>
      </c>
      <c r="B1152" s="33" t="s">
        <v>756</v>
      </c>
      <c r="C1152" s="2" t="s">
        <v>270</v>
      </c>
      <c r="D1152" s="68" t="s">
        <v>1285</v>
      </c>
      <c r="E1152" s="66" t="str">
        <f>CONCATENATE(Tabela13[[#This Row],[TRAMITE_SETOR]],"_Atualiz")</f>
        <v>ST_Atualiz</v>
      </c>
      <c r="F1152" s="35" t="s">
        <v>897</v>
      </c>
      <c r="G1152" s="90" t="s">
        <v>1127</v>
      </c>
      <c r="H1152" s="3">
        <v>42299.77847222222</v>
      </c>
      <c r="I1152" s="3">
        <v>42311.77847222222</v>
      </c>
      <c r="J1152" s="4" t="s">
        <v>7</v>
      </c>
      <c r="K1152" s="37">
        <f t="shared" si="34"/>
        <v>12</v>
      </c>
      <c r="L1152" s="38">
        <f t="shared" si="35"/>
        <v>12</v>
      </c>
      <c r="M1152" s="166">
        <f>NETWORKDAYS.INTL(DATE(YEAR(H1152),MONTH(I1152),DAY(H1152)),DATE(YEAR(I1152),MONTH(I1152),DAY(I1152)),1,LISTAFERIADOS!$B$2:$B$194)</f>
        <v>-14</v>
      </c>
      <c r="N1152" s="170" t="str">
        <f>CONCATENATE(HOUR(Tabela13[[#This Row],[DATA INICIO]]),":",MINUTE(Tabela13[[#This Row],[DATA INICIO]]))</f>
        <v>18:41</v>
      </c>
      <c r="P1152"/>
    </row>
    <row r="1153" spans="1:16" ht="25.5" customHeight="1" x14ac:dyDescent="0.25">
      <c r="A1153" s="48" t="s">
        <v>6</v>
      </c>
      <c r="B1153" s="33" t="s">
        <v>756</v>
      </c>
      <c r="C1153" s="2" t="s">
        <v>270</v>
      </c>
      <c r="D1153" s="68" t="s">
        <v>1226</v>
      </c>
      <c r="E1153" s="66" t="str">
        <f>CONCATENATE(Tabela13[[#This Row],[TRAMITE_SETOR]],"_Atualiz")</f>
        <v>CIP_Atualiz</v>
      </c>
      <c r="F1153" s="35" t="s">
        <v>885</v>
      </c>
      <c r="G1153" s="90" t="s">
        <v>1127</v>
      </c>
      <c r="H1153" s="3">
        <v>42311.77847222222</v>
      </c>
      <c r="I1153" s="3">
        <v>42312.719444444447</v>
      </c>
      <c r="J1153" s="4" t="s">
        <v>329</v>
      </c>
      <c r="K1153" s="37">
        <f t="shared" si="34"/>
        <v>0.94097222222626442</v>
      </c>
      <c r="L1153" s="38">
        <f t="shared" si="35"/>
        <v>0.94097222222626442</v>
      </c>
      <c r="M1153" s="166">
        <f>NETWORKDAYS.INTL(DATE(YEAR(H1153),MONTH(I1153),DAY(H1153)),DATE(YEAR(I1153),MONTH(I1153),DAY(I1153)),1,LISTAFERIADOS!$B$2:$B$194)</f>
        <v>2</v>
      </c>
      <c r="N1153" s="170" t="str">
        <f>CONCATENATE(HOUR(Tabela13[[#This Row],[DATA INICIO]]),":",MINUTE(Tabela13[[#This Row],[DATA INICIO]]))</f>
        <v>18:41</v>
      </c>
      <c r="P1153"/>
    </row>
    <row r="1154" spans="1:16" ht="25.5" hidden="1" customHeight="1" x14ac:dyDescent="0.25">
      <c r="A1154" s="48" t="s">
        <v>6</v>
      </c>
      <c r="B1154" s="33" t="s">
        <v>756</v>
      </c>
      <c r="C1154" s="2" t="s">
        <v>270</v>
      </c>
      <c r="D1154" s="68" t="s">
        <v>1227</v>
      </c>
      <c r="E1154" s="66" t="str">
        <f>CONCATENATE(Tabela13[[#This Row],[TRAMITE_SETOR]],"_Atualiz")</f>
        <v>SECADM_Atualiz</v>
      </c>
      <c r="F1154" s="35" t="s">
        <v>908</v>
      </c>
      <c r="G1154" s="35"/>
      <c r="H1154" s="3">
        <v>42312.719444444447</v>
      </c>
      <c r="I1154" s="3">
        <v>42325.643750000003</v>
      </c>
      <c r="J1154" s="4" t="s">
        <v>722</v>
      </c>
      <c r="K1154" s="37">
        <f t="shared" si="34"/>
        <v>12.924305555556202</v>
      </c>
      <c r="L1154" s="38">
        <f t="shared" si="35"/>
        <v>12.924305555556202</v>
      </c>
      <c r="M1154" s="166">
        <f>NETWORKDAYS.INTL(DATE(YEAR(H1154),MONTH(I1154),DAY(H1154)),DATE(YEAR(I1154),MONTH(I1154),DAY(I1154)),1,LISTAFERIADOS!$B$2:$B$194)</f>
        <v>10</v>
      </c>
      <c r="N1154" s="170" t="str">
        <f>CONCATENATE(HOUR(Tabela13[[#This Row],[DATA INICIO]]),":",MINUTE(Tabela13[[#This Row],[DATA INICIO]]))</f>
        <v>17:16</v>
      </c>
      <c r="P1154"/>
    </row>
    <row r="1155" spans="1:16" ht="25.5" hidden="1" customHeight="1" x14ac:dyDescent="0.25">
      <c r="A1155" s="48" t="s">
        <v>6</v>
      </c>
      <c r="B1155" s="33" t="s">
        <v>756</v>
      </c>
      <c r="C1155" s="2" t="s">
        <v>270</v>
      </c>
      <c r="D1155" s="68" t="s">
        <v>1231</v>
      </c>
      <c r="E1155" s="66" t="str">
        <f>CONCATENATE(Tabela13[[#This Row],[TRAMITE_SETOR]],"_Atualiz")</f>
        <v>CLC_Atualiz</v>
      </c>
      <c r="F1155" s="35" t="s">
        <v>912</v>
      </c>
      <c r="G1155" s="35"/>
      <c r="H1155" s="3">
        <v>42325.643750000003</v>
      </c>
      <c r="I1155" s="3">
        <v>42326.808333333334</v>
      </c>
      <c r="J1155" s="4" t="s">
        <v>723</v>
      </c>
      <c r="K1155" s="37">
        <f t="shared" ref="K1155:K1218" si="36">IF(OR(H1155="-",I1155="-"),0,I1155-H1155)</f>
        <v>1.1645833333313931</v>
      </c>
      <c r="L1155" s="38">
        <f t="shared" ref="L1155:L1218" si="37">K1155</f>
        <v>1.1645833333313931</v>
      </c>
      <c r="M1155" s="166">
        <f>NETWORKDAYS.INTL(DATE(YEAR(H1155),MONTH(I1155),DAY(H1155)),DATE(YEAR(I1155),MONTH(I1155),DAY(I1155)),1,LISTAFERIADOS!$B$2:$B$194)</f>
        <v>2</v>
      </c>
      <c r="N1155" s="170" t="str">
        <f>CONCATENATE(HOUR(Tabela13[[#This Row],[DATA INICIO]]),":",MINUTE(Tabela13[[#This Row],[DATA INICIO]]))</f>
        <v>15:27</v>
      </c>
      <c r="P1155"/>
    </row>
    <row r="1156" spans="1:16" ht="25.5" customHeight="1" x14ac:dyDescent="0.25">
      <c r="A1156" s="48" t="s">
        <v>6</v>
      </c>
      <c r="B1156" s="33" t="s">
        <v>756</v>
      </c>
      <c r="C1156" s="2" t="s">
        <v>270</v>
      </c>
      <c r="D1156" s="68" t="s">
        <v>1285</v>
      </c>
      <c r="E1156" s="66" t="str">
        <f>CONCATENATE(Tabela13[[#This Row],[TRAMITE_SETOR]],"_Atualiz")</f>
        <v>ST_Atualiz</v>
      </c>
      <c r="F1156" s="35" t="s">
        <v>897</v>
      </c>
      <c r="G1156" s="90" t="s">
        <v>1127</v>
      </c>
      <c r="H1156" s="3">
        <v>42326.808333333334</v>
      </c>
      <c r="I1156" s="3">
        <v>42327.7</v>
      </c>
      <c r="J1156" s="4" t="s">
        <v>724</v>
      </c>
      <c r="K1156" s="37">
        <f t="shared" si="36"/>
        <v>0.89166666666278616</v>
      </c>
      <c r="L1156" s="38">
        <f t="shared" si="37"/>
        <v>0.89166666666278616</v>
      </c>
      <c r="M1156" s="166">
        <f>NETWORKDAYS.INTL(DATE(YEAR(H1156),MONTH(I1156),DAY(H1156)),DATE(YEAR(I1156),MONTH(I1156),DAY(I1156)),1,LISTAFERIADOS!$B$2:$B$194)</f>
        <v>2</v>
      </c>
      <c r="N1156" s="170" t="str">
        <f>CONCATENATE(HOUR(Tabela13[[#This Row],[DATA INICIO]]),":",MINUTE(Tabela13[[#This Row],[DATA INICIO]]))</f>
        <v>19:24</v>
      </c>
      <c r="P1156"/>
    </row>
    <row r="1157" spans="1:16" ht="25.5" hidden="1" customHeight="1" x14ac:dyDescent="0.25">
      <c r="A1157" s="48" t="s">
        <v>6</v>
      </c>
      <c r="B1157" s="33" t="s">
        <v>756</v>
      </c>
      <c r="C1157" s="2" t="s">
        <v>270</v>
      </c>
      <c r="D1157" s="68" t="s">
        <v>1228</v>
      </c>
      <c r="E1157" s="66" t="str">
        <f>CONCATENATE(Tabela13[[#This Row],[TRAMITE_SETOR]],"_Atualiz")</f>
        <v>SPO_Atualiz</v>
      </c>
      <c r="F1157" s="35" t="s">
        <v>909</v>
      </c>
      <c r="G1157" s="35"/>
      <c r="H1157" s="3">
        <v>42327.7</v>
      </c>
      <c r="I1157" s="3">
        <v>42327.706250000003</v>
      </c>
      <c r="J1157" s="4" t="s">
        <v>725</v>
      </c>
      <c r="K1157" s="37">
        <f t="shared" si="36"/>
        <v>6.2500000058207661E-3</v>
      </c>
      <c r="L1157" s="38">
        <f t="shared" si="37"/>
        <v>6.2500000058207661E-3</v>
      </c>
      <c r="M1157" s="166">
        <f>NETWORKDAYS.INTL(DATE(YEAR(H1157),MONTH(I1157),DAY(H1157)),DATE(YEAR(I1157),MONTH(I1157),DAY(I1157)),1,LISTAFERIADOS!$B$2:$B$194)</f>
        <v>1</v>
      </c>
      <c r="N1157" s="170" t="str">
        <f>CONCATENATE(HOUR(Tabela13[[#This Row],[DATA INICIO]]),":",MINUTE(Tabela13[[#This Row],[DATA INICIO]]))</f>
        <v>16:48</v>
      </c>
      <c r="P1157"/>
    </row>
    <row r="1158" spans="1:16" ht="25.5" customHeight="1" x14ac:dyDescent="0.25">
      <c r="A1158" s="48" t="s">
        <v>6</v>
      </c>
      <c r="B1158" s="33" t="s">
        <v>756</v>
      </c>
      <c r="C1158" s="2" t="s">
        <v>270</v>
      </c>
      <c r="D1158" s="68" t="s">
        <v>1285</v>
      </c>
      <c r="E1158" s="66" t="str">
        <f>CONCATENATE(Tabela13[[#This Row],[TRAMITE_SETOR]],"_Atualiz")</f>
        <v>ST_Atualiz</v>
      </c>
      <c r="F1158" s="35" t="s">
        <v>897</v>
      </c>
      <c r="G1158" s="90" t="s">
        <v>1127</v>
      </c>
      <c r="H1158" s="3">
        <v>42327.706250000003</v>
      </c>
      <c r="I1158" s="3">
        <v>42327.720833333333</v>
      </c>
      <c r="J1158" s="4" t="s">
        <v>726</v>
      </c>
      <c r="K1158" s="37">
        <f t="shared" si="36"/>
        <v>1.4583333329937886E-2</v>
      </c>
      <c r="L1158" s="38">
        <f t="shared" si="37"/>
        <v>1.4583333329937886E-2</v>
      </c>
      <c r="M1158" s="166">
        <f>NETWORKDAYS.INTL(DATE(YEAR(H1158),MONTH(I1158),DAY(H1158)),DATE(YEAR(I1158),MONTH(I1158),DAY(I1158)),1,LISTAFERIADOS!$B$2:$B$194)</f>
        <v>1</v>
      </c>
      <c r="N1158" s="170" t="str">
        <f>CONCATENATE(HOUR(Tabela13[[#This Row],[DATA INICIO]]),":",MINUTE(Tabela13[[#This Row],[DATA INICIO]]))</f>
        <v>16:57</v>
      </c>
      <c r="P1158"/>
    </row>
    <row r="1159" spans="1:16" ht="25.5" hidden="1" customHeight="1" x14ac:dyDescent="0.25">
      <c r="A1159" s="48" t="s">
        <v>6</v>
      </c>
      <c r="B1159" s="33" t="s">
        <v>756</v>
      </c>
      <c r="C1159" s="2" t="s">
        <v>270</v>
      </c>
      <c r="D1159" s="68" t="s">
        <v>1228</v>
      </c>
      <c r="E1159" s="66" t="str">
        <f>CONCATENATE(Tabela13[[#This Row],[TRAMITE_SETOR]],"_Atualiz")</f>
        <v>SPO_Atualiz</v>
      </c>
      <c r="F1159" s="35" t="s">
        <v>909</v>
      </c>
      <c r="G1159" s="35"/>
      <c r="H1159" s="3">
        <v>42327.720833333333</v>
      </c>
      <c r="I1159" s="3">
        <v>42327.838194444441</v>
      </c>
      <c r="J1159" s="4" t="s">
        <v>727</v>
      </c>
      <c r="K1159" s="37">
        <f t="shared" si="36"/>
        <v>0.11736111110803904</v>
      </c>
      <c r="L1159" s="38">
        <f t="shared" si="37"/>
        <v>0.11736111110803904</v>
      </c>
      <c r="M1159" s="166">
        <f>NETWORKDAYS.INTL(DATE(YEAR(H1159),MONTH(I1159),DAY(H1159)),DATE(YEAR(I1159),MONTH(I1159),DAY(I1159)),1,LISTAFERIADOS!$B$2:$B$194)</f>
        <v>1</v>
      </c>
      <c r="N1159" s="170" t="str">
        <f>CONCATENATE(HOUR(Tabela13[[#This Row],[DATA INICIO]]),":",MINUTE(Tabela13[[#This Row],[DATA INICIO]]))</f>
        <v>17:18</v>
      </c>
      <c r="P1159"/>
    </row>
    <row r="1160" spans="1:16" ht="25.5" hidden="1" customHeight="1" x14ac:dyDescent="0.25">
      <c r="A1160" s="48" t="s">
        <v>6</v>
      </c>
      <c r="B1160" s="33" t="s">
        <v>756</v>
      </c>
      <c r="C1160" s="2" t="s">
        <v>270</v>
      </c>
      <c r="D1160" s="68" t="s">
        <v>1229</v>
      </c>
      <c r="E1160" s="66" t="str">
        <f>CONCATENATE(Tabela13[[#This Row],[TRAMITE_SETOR]],"_Atualiz")</f>
        <v>CO_Atualiz</v>
      </c>
      <c r="F1160" s="35" t="s">
        <v>910</v>
      </c>
      <c r="G1160" s="35"/>
      <c r="H1160" s="3">
        <v>42327.838194444441</v>
      </c>
      <c r="I1160" s="3">
        <v>42328.665277777778</v>
      </c>
      <c r="J1160" s="4" t="s">
        <v>19</v>
      </c>
      <c r="K1160" s="37">
        <f t="shared" si="36"/>
        <v>0.82708333333721384</v>
      </c>
      <c r="L1160" s="38">
        <f t="shared" si="37"/>
        <v>0.82708333333721384</v>
      </c>
      <c r="M1160" s="166">
        <f>NETWORKDAYS.INTL(DATE(YEAR(H1160),MONTH(I1160),DAY(H1160)),DATE(YEAR(I1160),MONTH(I1160),DAY(I1160)),1,LISTAFERIADOS!$B$2:$B$194)</f>
        <v>2</v>
      </c>
      <c r="N1160" s="170" t="str">
        <f>CONCATENATE(HOUR(Tabela13[[#This Row],[DATA INICIO]]),":",MINUTE(Tabela13[[#This Row],[DATA INICIO]]))</f>
        <v>20:7</v>
      </c>
      <c r="P1160"/>
    </row>
    <row r="1161" spans="1:16" ht="25.5" hidden="1" customHeight="1" x14ac:dyDescent="0.25">
      <c r="A1161" s="48" t="s">
        <v>6</v>
      </c>
      <c r="B1161" s="33" t="s">
        <v>756</v>
      </c>
      <c r="C1161" s="2" t="s">
        <v>270</v>
      </c>
      <c r="D1161" s="68" t="s">
        <v>1230</v>
      </c>
      <c r="E1161" s="66" t="str">
        <f>CONCATENATE(Tabela13[[#This Row],[TRAMITE_SETOR]],"_Atualiz")</f>
        <v>SECOFC_Atualiz</v>
      </c>
      <c r="F1161" s="35" t="s">
        <v>911</v>
      </c>
      <c r="G1161" s="35"/>
      <c r="H1161" s="3">
        <v>42328.665277777778</v>
      </c>
      <c r="I1161" s="3">
        <v>42328.720833333333</v>
      </c>
      <c r="J1161" s="4" t="s">
        <v>20</v>
      </c>
      <c r="K1161" s="37">
        <f t="shared" si="36"/>
        <v>5.5555555554747116E-2</v>
      </c>
      <c r="L1161" s="38">
        <f t="shared" si="37"/>
        <v>5.5555555554747116E-2</v>
      </c>
      <c r="M1161" s="166">
        <f>NETWORKDAYS.INTL(DATE(YEAR(H1161),MONTH(I1161),DAY(H1161)),DATE(YEAR(I1161),MONTH(I1161),DAY(I1161)),1,LISTAFERIADOS!$B$2:$B$194)</f>
        <v>1</v>
      </c>
      <c r="N1161" s="170" t="str">
        <f>CONCATENATE(HOUR(Tabela13[[#This Row],[DATA INICIO]]),":",MINUTE(Tabela13[[#This Row],[DATA INICIO]]))</f>
        <v>15:58</v>
      </c>
      <c r="P1161"/>
    </row>
    <row r="1162" spans="1:16" ht="25.5" hidden="1" customHeight="1" x14ac:dyDescent="0.25">
      <c r="A1162" s="48" t="s">
        <v>6</v>
      </c>
      <c r="B1162" s="33" t="s">
        <v>756</v>
      </c>
      <c r="C1162" s="2" t="s">
        <v>270</v>
      </c>
      <c r="D1162" s="68" t="s">
        <v>1231</v>
      </c>
      <c r="E1162" s="66" t="str">
        <f>CONCATENATE(Tabela13[[#This Row],[TRAMITE_SETOR]],"_Atualiz")</f>
        <v>CLC_Atualiz</v>
      </c>
      <c r="F1162" s="35" t="s">
        <v>912</v>
      </c>
      <c r="G1162" s="35"/>
      <c r="H1162" s="3">
        <v>42328.720833333333</v>
      </c>
      <c r="I1162" s="3">
        <v>42331.875694444447</v>
      </c>
      <c r="J1162" s="4" t="s">
        <v>423</v>
      </c>
      <c r="K1162" s="37">
        <f t="shared" si="36"/>
        <v>3.1548611111138598</v>
      </c>
      <c r="L1162" s="38">
        <f t="shared" si="37"/>
        <v>3.1548611111138598</v>
      </c>
      <c r="M1162" s="166">
        <f>NETWORKDAYS.INTL(DATE(YEAR(H1162),MONTH(I1162),DAY(H1162)),DATE(YEAR(I1162),MONTH(I1162),DAY(I1162)),1,LISTAFERIADOS!$B$2:$B$194)</f>
        <v>2</v>
      </c>
      <c r="N1162" s="170" t="str">
        <f>CONCATENATE(HOUR(Tabela13[[#This Row],[DATA INICIO]]),":",MINUTE(Tabela13[[#This Row],[DATA INICIO]]))</f>
        <v>17:18</v>
      </c>
      <c r="P1162"/>
    </row>
    <row r="1163" spans="1:16" ht="25.5" hidden="1" customHeight="1" x14ac:dyDescent="0.25">
      <c r="A1163" s="48" t="s">
        <v>6</v>
      </c>
      <c r="B1163" s="33" t="s">
        <v>756</v>
      </c>
      <c r="C1163" s="2" t="s">
        <v>270</v>
      </c>
      <c r="D1163" s="68" t="s">
        <v>1227</v>
      </c>
      <c r="E1163" s="66" t="str">
        <f>CONCATENATE(Tabela13[[#This Row],[TRAMITE_SETOR]],"_Atualiz")</f>
        <v>SECADM_Atualiz</v>
      </c>
      <c r="F1163" s="35" t="s">
        <v>908</v>
      </c>
      <c r="G1163" s="35"/>
      <c r="H1163" s="3">
        <v>42331.875694444447</v>
      </c>
      <c r="I1163" s="3">
        <v>42332.785416666666</v>
      </c>
      <c r="J1163" s="4" t="s">
        <v>173</v>
      </c>
      <c r="K1163" s="37">
        <f t="shared" si="36"/>
        <v>0.90972222221898846</v>
      </c>
      <c r="L1163" s="38">
        <f t="shared" si="37"/>
        <v>0.90972222221898846</v>
      </c>
      <c r="M1163" s="166">
        <f>NETWORKDAYS.INTL(DATE(YEAR(H1163),MONTH(I1163),DAY(H1163)),DATE(YEAR(I1163),MONTH(I1163),DAY(I1163)),1,LISTAFERIADOS!$B$2:$B$194)</f>
        <v>2</v>
      </c>
      <c r="N1163" s="170" t="str">
        <f>CONCATENATE(HOUR(Tabela13[[#This Row],[DATA INICIO]]),":",MINUTE(Tabela13[[#This Row],[DATA INICIO]]))</f>
        <v>21:1</v>
      </c>
      <c r="P1163"/>
    </row>
    <row r="1164" spans="1:16" ht="25.5" customHeight="1" x14ac:dyDescent="0.25">
      <c r="A1164" s="48" t="s">
        <v>6</v>
      </c>
      <c r="B1164" s="33" t="s">
        <v>756</v>
      </c>
      <c r="C1164" s="2" t="s">
        <v>270</v>
      </c>
      <c r="D1164" s="68" t="s">
        <v>1248</v>
      </c>
      <c r="E1164" s="66" t="str">
        <f>CONCATENATE(Tabela13[[#This Row],[TRAMITE_SETOR]],"_Atualiz")</f>
        <v>CIP_Atualiz</v>
      </c>
      <c r="F1164" s="35" t="s">
        <v>885</v>
      </c>
      <c r="G1164" s="90" t="s">
        <v>1127</v>
      </c>
      <c r="H1164" s="3">
        <v>42332.785416666666</v>
      </c>
      <c r="I1164" s="3">
        <v>42333.55972222222</v>
      </c>
      <c r="J1164" s="4" t="s">
        <v>728</v>
      </c>
      <c r="K1164" s="37">
        <f t="shared" si="36"/>
        <v>0.77430555555474712</v>
      </c>
      <c r="L1164" s="38">
        <f t="shared" si="37"/>
        <v>0.77430555555474712</v>
      </c>
      <c r="M1164" s="166">
        <f>NETWORKDAYS.INTL(DATE(YEAR(H1164),MONTH(I1164),DAY(H1164)),DATE(YEAR(I1164),MONTH(I1164),DAY(I1164)),1,LISTAFERIADOS!$B$2:$B$194)</f>
        <v>2</v>
      </c>
      <c r="N1164" s="170" t="str">
        <f>CONCATENATE(HOUR(Tabela13[[#This Row],[DATA INICIO]]),":",MINUTE(Tabela13[[#This Row],[DATA INICIO]]))</f>
        <v>18:51</v>
      </c>
      <c r="P1164"/>
    </row>
    <row r="1165" spans="1:16" ht="25.5" customHeight="1" x14ac:dyDescent="0.25">
      <c r="A1165" s="48" t="s">
        <v>6</v>
      </c>
      <c r="B1165" s="33" t="s">
        <v>756</v>
      </c>
      <c r="C1165" s="2" t="s">
        <v>270</v>
      </c>
      <c r="D1165" s="68" t="s">
        <v>1286</v>
      </c>
      <c r="E1165" s="66" t="str">
        <f>CONCATENATE(Tabela13[[#This Row],[TRAMITE_SETOR]],"_Atualiz")</f>
        <v>ST_Atualiz</v>
      </c>
      <c r="F1165" s="35" t="s">
        <v>897</v>
      </c>
      <c r="G1165" s="90" t="s">
        <v>1127</v>
      </c>
      <c r="H1165" s="3">
        <v>42333.55972222222</v>
      </c>
      <c r="I1165" s="3">
        <v>42333.70416666667</v>
      </c>
      <c r="J1165" s="4" t="s">
        <v>729</v>
      </c>
      <c r="K1165" s="37">
        <f t="shared" si="36"/>
        <v>0.14444444444961846</v>
      </c>
      <c r="L1165" s="38">
        <f t="shared" si="37"/>
        <v>0.14444444444961846</v>
      </c>
      <c r="M1165" s="166">
        <f>NETWORKDAYS.INTL(DATE(YEAR(H1165),MONTH(I1165),DAY(H1165)),DATE(YEAR(I1165),MONTH(I1165),DAY(I1165)),1,LISTAFERIADOS!$B$2:$B$194)</f>
        <v>1</v>
      </c>
      <c r="N1165" s="170" t="str">
        <f>CONCATENATE(HOUR(Tabela13[[#This Row],[DATA INICIO]]),":",MINUTE(Tabela13[[#This Row],[DATA INICIO]]))</f>
        <v>13:26</v>
      </c>
      <c r="P1165"/>
    </row>
    <row r="1166" spans="1:16" ht="25.5" customHeight="1" x14ac:dyDescent="0.25">
      <c r="A1166" s="48" t="s">
        <v>6</v>
      </c>
      <c r="B1166" s="33" t="s">
        <v>756</v>
      </c>
      <c r="C1166" s="2" t="s">
        <v>270</v>
      </c>
      <c r="D1166" s="68" t="s">
        <v>1248</v>
      </c>
      <c r="E1166" s="66" t="str">
        <f>CONCATENATE(Tabela13[[#This Row],[TRAMITE_SETOR]],"_Atualiz")</f>
        <v>CIP_Atualiz</v>
      </c>
      <c r="F1166" s="35" t="s">
        <v>885</v>
      </c>
      <c r="G1166" s="90" t="s">
        <v>1127</v>
      </c>
      <c r="H1166" s="3">
        <v>42333.70416666667</v>
      </c>
      <c r="I1166" s="3">
        <v>42333.751388888886</v>
      </c>
      <c r="J1166" s="4" t="s">
        <v>730</v>
      </c>
      <c r="K1166" s="37">
        <f t="shared" si="36"/>
        <v>4.722222221607808E-2</v>
      </c>
      <c r="L1166" s="38">
        <f t="shared" si="37"/>
        <v>4.722222221607808E-2</v>
      </c>
      <c r="M1166" s="166">
        <f>NETWORKDAYS.INTL(DATE(YEAR(H1166),MONTH(I1166),DAY(H1166)),DATE(YEAR(I1166),MONTH(I1166),DAY(I1166)),1,LISTAFERIADOS!$B$2:$B$194)</f>
        <v>1</v>
      </c>
      <c r="N1166" s="170" t="str">
        <f>CONCATENATE(HOUR(Tabela13[[#This Row],[DATA INICIO]]),":",MINUTE(Tabela13[[#This Row],[DATA INICIO]]))</f>
        <v>16:54</v>
      </c>
      <c r="P1166"/>
    </row>
    <row r="1167" spans="1:16" ht="25.5" hidden="1" customHeight="1" x14ac:dyDescent="0.25">
      <c r="A1167" s="48" t="s">
        <v>6</v>
      </c>
      <c r="B1167" s="33" t="s">
        <v>756</v>
      </c>
      <c r="C1167" s="2" t="s">
        <v>270</v>
      </c>
      <c r="D1167" s="68" t="s">
        <v>1227</v>
      </c>
      <c r="E1167" s="66" t="str">
        <f>CONCATENATE(Tabela13[[#This Row],[TRAMITE_SETOR]],"_Atualiz")</f>
        <v>SECADM_Atualiz</v>
      </c>
      <c r="F1167" s="35" t="s">
        <v>908</v>
      </c>
      <c r="G1167" s="35"/>
      <c r="H1167" s="3">
        <v>42333.751388888886</v>
      </c>
      <c r="I1167" s="3">
        <v>42334.840277777781</v>
      </c>
      <c r="J1167" s="4" t="s">
        <v>731</v>
      </c>
      <c r="K1167" s="37">
        <f t="shared" si="36"/>
        <v>1.0888888888948713</v>
      </c>
      <c r="L1167" s="38">
        <f t="shared" si="37"/>
        <v>1.0888888888948713</v>
      </c>
      <c r="M1167" s="166">
        <f>NETWORKDAYS.INTL(DATE(YEAR(H1167),MONTH(I1167),DAY(H1167)),DATE(YEAR(I1167),MONTH(I1167),DAY(I1167)),1,LISTAFERIADOS!$B$2:$B$194)</f>
        <v>2</v>
      </c>
      <c r="N1167" s="170" t="str">
        <f>CONCATENATE(HOUR(Tabela13[[#This Row],[DATA INICIO]]),":",MINUTE(Tabela13[[#This Row],[DATA INICIO]]))</f>
        <v>18:2</v>
      </c>
      <c r="P1167"/>
    </row>
    <row r="1168" spans="1:16" ht="25.5" hidden="1" customHeight="1" x14ac:dyDescent="0.25">
      <c r="A1168" s="48" t="s">
        <v>6</v>
      </c>
      <c r="B1168" s="33" t="s">
        <v>756</v>
      </c>
      <c r="C1168" s="2" t="s">
        <v>270</v>
      </c>
      <c r="D1168" s="68" t="s">
        <v>1231</v>
      </c>
      <c r="E1168" s="66" t="str">
        <f>CONCATENATE(Tabela13[[#This Row],[TRAMITE_SETOR]],"_Atualiz")</f>
        <v>CLC_Atualiz</v>
      </c>
      <c r="F1168" s="35" t="s">
        <v>912</v>
      </c>
      <c r="G1168" s="35"/>
      <c r="H1168" s="3">
        <v>42334.840277777781</v>
      </c>
      <c r="I1168" s="3">
        <v>42335.649305555555</v>
      </c>
      <c r="J1168" s="4" t="s">
        <v>732</v>
      </c>
      <c r="K1168" s="37">
        <f t="shared" si="36"/>
        <v>0.80902777777373558</v>
      </c>
      <c r="L1168" s="38">
        <f t="shared" si="37"/>
        <v>0.80902777777373558</v>
      </c>
      <c r="M1168" s="166">
        <f>NETWORKDAYS.INTL(DATE(YEAR(H1168),MONTH(I1168),DAY(H1168)),DATE(YEAR(I1168),MONTH(I1168),DAY(I1168)),1,LISTAFERIADOS!$B$2:$B$194)</f>
        <v>2</v>
      </c>
      <c r="N1168" s="170" t="str">
        <f>CONCATENATE(HOUR(Tabela13[[#This Row],[DATA INICIO]]),":",MINUTE(Tabela13[[#This Row],[DATA INICIO]]))</f>
        <v>20:10</v>
      </c>
      <c r="P1168"/>
    </row>
    <row r="1169" spans="1:16" ht="25.5" hidden="1" customHeight="1" x14ac:dyDescent="0.25">
      <c r="A1169" s="48" t="s">
        <v>6</v>
      </c>
      <c r="B1169" s="33" t="s">
        <v>756</v>
      </c>
      <c r="C1169" s="2" t="s">
        <v>270</v>
      </c>
      <c r="D1169" s="68" t="s">
        <v>1232</v>
      </c>
      <c r="E1169" s="66" t="str">
        <f>CONCATENATE(Tabela13[[#This Row],[TRAMITE_SETOR]],"_Atualiz")</f>
        <v>SC_Atualiz</v>
      </c>
      <c r="F1169" s="35" t="s">
        <v>913</v>
      </c>
      <c r="G1169" s="35"/>
      <c r="H1169" s="3">
        <v>42335.649305555555</v>
      </c>
      <c r="I1169" s="3">
        <v>42340.788888888892</v>
      </c>
      <c r="J1169" s="4" t="s">
        <v>166</v>
      </c>
      <c r="K1169" s="37">
        <f t="shared" si="36"/>
        <v>5.1395833333372138</v>
      </c>
      <c r="L1169" s="38">
        <f t="shared" si="37"/>
        <v>5.1395833333372138</v>
      </c>
      <c r="M1169" s="166">
        <f>NETWORKDAYS.INTL(DATE(YEAR(H1169),MONTH(I1169),DAY(H1169)),DATE(YEAR(I1169),MONTH(I1169),DAY(I1169)),1,LISTAFERIADOS!$B$2:$B$194)</f>
        <v>-12</v>
      </c>
      <c r="N1169" s="170" t="str">
        <f>CONCATENATE(HOUR(Tabela13[[#This Row],[DATA INICIO]]),":",MINUTE(Tabela13[[#This Row],[DATA INICIO]]))</f>
        <v>15:35</v>
      </c>
      <c r="P1169"/>
    </row>
    <row r="1170" spans="1:16" ht="25.5" hidden="1" customHeight="1" x14ac:dyDescent="0.25">
      <c r="A1170" s="48" t="s">
        <v>6</v>
      </c>
      <c r="B1170" s="33" t="s">
        <v>756</v>
      </c>
      <c r="C1170" s="2" t="s">
        <v>270</v>
      </c>
      <c r="D1170" s="68" t="s">
        <v>1228</v>
      </c>
      <c r="E1170" s="66" t="str">
        <f>CONCATENATE(Tabela13[[#This Row],[TRAMITE_SETOR]],"_Atualiz")</f>
        <v>SPO_Atualiz</v>
      </c>
      <c r="F1170" s="35" t="s">
        <v>909</v>
      </c>
      <c r="G1170" s="35"/>
      <c r="H1170" s="3">
        <v>42340.788888888892</v>
      </c>
      <c r="I1170" s="3">
        <v>42340.808333333334</v>
      </c>
      <c r="J1170" s="4" t="s">
        <v>457</v>
      </c>
      <c r="K1170" s="37">
        <f t="shared" si="36"/>
        <v>1.9444444442342501E-2</v>
      </c>
      <c r="L1170" s="38">
        <f t="shared" si="37"/>
        <v>1.9444444442342501E-2</v>
      </c>
      <c r="M1170" s="166">
        <f>NETWORKDAYS.INTL(DATE(YEAR(H1170),MONTH(I1170),DAY(H1170)),DATE(YEAR(I1170),MONTH(I1170),DAY(I1170)),1,LISTAFERIADOS!$B$2:$B$194)</f>
        <v>1</v>
      </c>
      <c r="N1170" s="170" t="str">
        <f>CONCATENATE(HOUR(Tabela13[[#This Row],[DATA INICIO]]),":",MINUTE(Tabela13[[#This Row],[DATA INICIO]]))</f>
        <v>18:56</v>
      </c>
      <c r="P1170"/>
    </row>
    <row r="1171" spans="1:16" ht="25.5" hidden="1" customHeight="1" x14ac:dyDescent="0.25">
      <c r="A1171" s="48" t="s">
        <v>6</v>
      </c>
      <c r="B1171" s="33" t="s">
        <v>756</v>
      </c>
      <c r="C1171" s="2" t="s">
        <v>270</v>
      </c>
      <c r="D1171" s="68" t="s">
        <v>1232</v>
      </c>
      <c r="E1171" s="66" t="str">
        <f>CONCATENATE(Tabela13[[#This Row],[TRAMITE_SETOR]],"_Atualiz")</f>
        <v>SC_Atualiz</v>
      </c>
      <c r="F1171" s="35" t="s">
        <v>913</v>
      </c>
      <c r="G1171" s="35"/>
      <c r="H1171" s="3">
        <v>42340.808333333334</v>
      </c>
      <c r="I1171" s="3">
        <v>42341.611805555556</v>
      </c>
      <c r="J1171" s="4" t="s">
        <v>733</v>
      </c>
      <c r="K1171" s="37">
        <f t="shared" si="36"/>
        <v>0.80347222222189885</v>
      </c>
      <c r="L1171" s="38">
        <f t="shared" si="37"/>
        <v>0.80347222222189885</v>
      </c>
      <c r="M1171" s="166">
        <f>NETWORKDAYS.INTL(DATE(YEAR(H1171),MONTH(I1171),DAY(H1171)),DATE(YEAR(I1171),MONTH(I1171),DAY(I1171)),1,LISTAFERIADOS!$B$2:$B$194)</f>
        <v>2</v>
      </c>
      <c r="N1171" s="170" t="str">
        <f>CONCATENATE(HOUR(Tabela13[[#This Row],[DATA INICIO]]),":",MINUTE(Tabela13[[#This Row],[DATA INICIO]]))</f>
        <v>19:24</v>
      </c>
      <c r="P1171"/>
    </row>
    <row r="1172" spans="1:16" ht="25.5" hidden="1" customHeight="1" x14ac:dyDescent="0.25">
      <c r="A1172" s="48" t="s">
        <v>6</v>
      </c>
      <c r="B1172" s="33" t="s">
        <v>756</v>
      </c>
      <c r="C1172" s="2" t="s">
        <v>270</v>
      </c>
      <c r="D1172" s="68" t="s">
        <v>1231</v>
      </c>
      <c r="E1172" s="66" t="str">
        <f>CONCATENATE(Tabela13[[#This Row],[TRAMITE_SETOR]],"_Atualiz")</f>
        <v>CLC_Atualiz</v>
      </c>
      <c r="F1172" s="35" t="s">
        <v>912</v>
      </c>
      <c r="G1172" s="35"/>
      <c r="H1172" s="3">
        <v>42341.611805555556</v>
      </c>
      <c r="I1172" s="3">
        <v>42341.668055555558</v>
      </c>
      <c r="J1172" s="4" t="s">
        <v>734</v>
      </c>
      <c r="K1172" s="37">
        <f t="shared" si="36"/>
        <v>5.6250000001455192E-2</v>
      </c>
      <c r="L1172" s="38">
        <f t="shared" si="37"/>
        <v>5.6250000001455192E-2</v>
      </c>
      <c r="M1172" s="166">
        <f>NETWORKDAYS.INTL(DATE(YEAR(H1172),MONTH(I1172),DAY(H1172)),DATE(YEAR(I1172),MONTH(I1172),DAY(I1172)),1,LISTAFERIADOS!$B$2:$B$194)</f>
        <v>1</v>
      </c>
      <c r="N1172" s="170" t="str">
        <f>CONCATENATE(HOUR(Tabela13[[#This Row],[DATA INICIO]]),":",MINUTE(Tabela13[[#This Row],[DATA INICIO]]))</f>
        <v>14:41</v>
      </c>
      <c r="P1172"/>
    </row>
    <row r="1173" spans="1:16" ht="25.5" hidden="1" customHeight="1" x14ac:dyDescent="0.25">
      <c r="A1173" s="48" t="s">
        <v>6</v>
      </c>
      <c r="B1173" s="33" t="s">
        <v>756</v>
      </c>
      <c r="C1173" s="2" t="s">
        <v>270</v>
      </c>
      <c r="D1173" s="68" t="s">
        <v>1227</v>
      </c>
      <c r="E1173" s="66" t="str">
        <f>CONCATENATE(Tabela13[[#This Row],[TRAMITE_SETOR]],"_Atualiz")</f>
        <v>SECADM_Atualiz</v>
      </c>
      <c r="F1173" s="35" t="s">
        <v>908</v>
      </c>
      <c r="G1173" s="35"/>
      <c r="H1173" s="3">
        <v>42341.668055555558</v>
      </c>
      <c r="I1173" s="3">
        <v>42341.750694444447</v>
      </c>
      <c r="J1173" s="4" t="s">
        <v>735</v>
      </c>
      <c r="K1173" s="37">
        <f t="shared" si="36"/>
        <v>8.2638888889050577E-2</v>
      </c>
      <c r="L1173" s="38">
        <f t="shared" si="37"/>
        <v>8.2638888889050577E-2</v>
      </c>
      <c r="M1173" s="166">
        <f>NETWORKDAYS.INTL(DATE(YEAR(H1173),MONTH(I1173),DAY(H1173)),DATE(YEAR(I1173),MONTH(I1173),DAY(I1173)),1,LISTAFERIADOS!$B$2:$B$194)</f>
        <v>1</v>
      </c>
      <c r="N1173" s="170" t="str">
        <f>CONCATENATE(HOUR(Tabela13[[#This Row],[DATA INICIO]]),":",MINUTE(Tabela13[[#This Row],[DATA INICIO]]))</f>
        <v>16:2</v>
      </c>
      <c r="P1173"/>
    </row>
    <row r="1174" spans="1:16" ht="25.5" hidden="1" customHeight="1" x14ac:dyDescent="0.25">
      <c r="A1174" s="48" t="s">
        <v>6</v>
      </c>
      <c r="B1174" s="33" t="s">
        <v>756</v>
      </c>
      <c r="C1174" s="2" t="s">
        <v>270</v>
      </c>
      <c r="D1174" s="68" t="s">
        <v>1231</v>
      </c>
      <c r="E1174" s="66" t="str">
        <f>CONCATENATE(Tabela13[[#This Row],[TRAMITE_SETOR]],"_Atualiz")</f>
        <v>CLC_Atualiz</v>
      </c>
      <c r="F1174" s="35" t="s">
        <v>912</v>
      </c>
      <c r="G1174" s="35"/>
      <c r="H1174" s="3">
        <v>42341.750694444447</v>
      </c>
      <c r="I1174" s="3">
        <v>42345.738888888889</v>
      </c>
      <c r="J1174" s="4" t="s">
        <v>736</v>
      </c>
      <c r="K1174" s="37">
        <f t="shared" si="36"/>
        <v>3.9881944444423425</v>
      </c>
      <c r="L1174" s="38">
        <f t="shared" si="37"/>
        <v>3.9881944444423425</v>
      </c>
      <c r="M1174" s="166">
        <f>NETWORKDAYS.INTL(DATE(YEAR(H1174),MONTH(I1174),DAY(H1174)),DATE(YEAR(I1174),MONTH(I1174),DAY(I1174)),1,LISTAFERIADOS!$B$2:$B$194)</f>
        <v>3</v>
      </c>
      <c r="N1174" s="170" t="str">
        <f>CONCATENATE(HOUR(Tabela13[[#This Row],[DATA INICIO]]),":",MINUTE(Tabela13[[#This Row],[DATA INICIO]]))</f>
        <v>18:1</v>
      </c>
      <c r="P1174"/>
    </row>
    <row r="1175" spans="1:16" ht="25.5" hidden="1" customHeight="1" x14ac:dyDescent="0.25">
      <c r="A1175" s="48" t="s">
        <v>6</v>
      </c>
      <c r="B1175" s="33" t="s">
        <v>756</v>
      </c>
      <c r="C1175" s="2" t="s">
        <v>270</v>
      </c>
      <c r="D1175" s="68" t="s">
        <v>1252</v>
      </c>
      <c r="E1175" s="66" t="str">
        <f>CONCATENATE(Tabela13[[#This Row],[TRAMITE_SETOR]],"_Atualiz")</f>
        <v>SLIC_Atualiz</v>
      </c>
      <c r="F1175" s="35" t="s">
        <v>928</v>
      </c>
      <c r="G1175" s="35"/>
      <c r="H1175" s="3">
        <v>42345.738888888889</v>
      </c>
      <c r="I1175" s="3">
        <v>42361.654166666667</v>
      </c>
      <c r="J1175" s="4" t="s">
        <v>737</v>
      </c>
      <c r="K1175" s="37">
        <f t="shared" si="36"/>
        <v>15.915277777778101</v>
      </c>
      <c r="L1175" s="38">
        <f t="shared" si="37"/>
        <v>15.915277777778101</v>
      </c>
      <c r="M1175" s="166">
        <f>NETWORKDAYS.INTL(DATE(YEAR(H1175),MONTH(I1175),DAY(H1175)),DATE(YEAR(I1175),MONTH(I1175),DAY(I1175)),1,LISTAFERIADOS!$B$2:$B$194)</f>
        <v>9</v>
      </c>
      <c r="N1175" s="170" t="str">
        <f>CONCATENATE(HOUR(Tabela13[[#This Row],[DATA INICIO]]),":",MINUTE(Tabela13[[#This Row],[DATA INICIO]]))</f>
        <v>17:44</v>
      </c>
      <c r="P1175"/>
    </row>
    <row r="1176" spans="1:16" ht="25.5" hidden="1" customHeight="1" x14ac:dyDescent="0.25">
      <c r="A1176" s="48" t="s">
        <v>6</v>
      </c>
      <c r="B1176" s="33" t="s">
        <v>756</v>
      </c>
      <c r="C1176" s="2" t="s">
        <v>270</v>
      </c>
      <c r="D1176" s="68" t="s">
        <v>1233</v>
      </c>
      <c r="E1176" s="66" t="str">
        <f>CONCATENATE(Tabela13[[#This Row],[TRAMITE_SETOR]],"_Atualiz")</f>
        <v>SCON_Atualiz</v>
      </c>
      <c r="F1176" s="35" t="s">
        <v>914</v>
      </c>
      <c r="G1176" s="35"/>
      <c r="H1176" s="3">
        <v>42361.654166666667</v>
      </c>
      <c r="I1176" s="3">
        <v>42368.70416666667</v>
      </c>
      <c r="J1176" s="4" t="s">
        <v>738</v>
      </c>
      <c r="K1176" s="37">
        <f t="shared" si="36"/>
        <v>7.0500000000029104</v>
      </c>
      <c r="L1176" s="38">
        <f t="shared" si="37"/>
        <v>7.0500000000029104</v>
      </c>
      <c r="M1176" s="166">
        <f>NETWORKDAYS.INTL(DATE(YEAR(H1176),MONTH(I1176),DAY(H1176)),DATE(YEAR(I1176),MONTH(I1176),DAY(I1176)),1,LISTAFERIADOS!$B$2:$B$194)</f>
        <v>0</v>
      </c>
      <c r="N1176" s="170" t="str">
        <f>CONCATENATE(HOUR(Tabela13[[#This Row],[DATA INICIO]]),":",MINUTE(Tabela13[[#This Row],[DATA INICIO]]))</f>
        <v>15:42</v>
      </c>
      <c r="P1176"/>
    </row>
    <row r="1177" spans="1:16" ht="25.5" hidden="1" customHeight="1" x14ac:dyDescent="0.25">
      <c r="A1177" s="48" t="s">
        <v>6</v>
      </c>
      <c r="B1177" s="33" t="s">
        <v>756</v>
      </c>
      <c r="C1177" s="2" t="s">
        <v>270</v>
      </c>
      <c r="D1177" s="68" t="s">
        <v>1252</v>
      </c>
      <c r="E1177" s="66" t="str">
        <f>CONCATENATE(Tabela13[[#This Row],[TRAMITE_SETOR]],"_Atualiz")</f>
        <v>SLIC_Atualiz</v>
      </c>
      <c r="F1177" s="35" t="s">
        <v>928</v>
      </c>
      <c r="G1177" s="35"/>
      <c r="H1177" s="3">
        <v>42368.70416666667</v>
      </c>
      <c r="I1177" s="3">
        <v>42368.707638888889</v>
      </c>
      <c r="J1177" s="4" t="s">
        <v>739</v>
      </c>
      <c r="K1177" s="37">
        <f t="shared" si="36"/>
        <v>3.4722222189884633E-3</v>
      </c>
      <c r="L1177" s="38">
        <f t="shared" si="37"/>
        <v>3.4722222189884633E-3</v>
      </c>
      <c r="M1177" s="166">
        <f>NETWORKDAYS.INTL(DATE(YEAR(H1177),MONTH(I1177),DAY(H1177)),DATE(YEAR(I1177),MONTH(I1177),DAY(I1177)),1,LISTAFERIADOS!$B$2:$B$194)</f>
        <v>0</v>
      </c>
      <c r="N1177" s="170" t="str">
        <f>CONCATENATE(HOUR(Tabela13[[#This Row],[DATA INICIO]]),":",MINUTE(Tabela13[[#This Row],[DATA INICIO]]))</f>
        <v>16:54</v>
      </c>
      <c r="P1177"/>
    </row>
    <row r="1178" spans="1:16" ht="25.5" hidden="1" customHeight="1" x14ac:dyDescent="0.25">
      <c r="A1178" s="48" t="s">
        <v>6</v>
      </c>
      <c r="B1178" s="33" t="s">
        <v>756</v>
      </c>
      <c r="C1178" s="2" t="s">
        <v>270</v>
      </c>
      <c r="D1178" s="68" t="s">
        <v>1231</v>
      </c>
      <c r="E1178" s="66" t="str">
        <f>CONCATENATE(Tabela13[[#This Row],[TRAMITE_SETOR]],"_Atualiz")</f>
        <v>CLC_Atualiz</v>
      </c>
      <c r="F1178" s="35" t="s">
        <v>912</v>
      </c>
      <c r="G1178" s="35"/>
      <c r="H1178" s="3">
        <v>42368.707638888889</v>
      </c>
      <c r="I1178" s="3">
        <v>42368.727083333331</v>
      </c>
      <c r="J1178" s="4" t="s">
        <v>349</v>
      </c>
      <c r="K1178" s="37">
        <f t="shared" si="36"/>
        <v>1.9444444442342501E-2</v>
      </c>
      <c r="L1178" s="38">
        <f t="shared" si="37"/>
        <v>1.9444444442342501E-2</v>
      </c>
      <c r="M1178" s="166">
        <f>NETWORKDAYS.INTL(DATE(YEAR(H1178),MONTH(I1178),DAY(H1178)),DATE(YEAR(I1178),MONTH(I1178),DAY(I1178)),1,LISTAFERIADOS!$B$2:$B$194)</f>
        <v>0</v>
      </c>
      <c r="N1178" s="170" t="str">
        <f>CONCATENATE(HOUR(Tabela13[[#This Row],[DATA INICIO]]),":",MINUTE(Tabela13[[#This Row],[DATA INICIO]]))</f>
        <v>16:59</v>
      </c>
      <c r="P1178"/>
    </row>
    <row r="1179" spans="1:16" ht="25.5" hidden="1" customHeight="1" x14ac:dyDescent="0.25">
      <c r="A1179" s="48" t="s">
        <v>6</v>
      </c>
      <c r="B1179" s="33" t="s">
        <v>756</v>
      </c>
      <c r="C1179" s="2" t="s">
        <v>270</v>
      </c>
      <c r="D1179" s="68" t="s">
        <v>1227</v>
      </c>
      <c r="E1179" s="66" t="str">
        <f>CONCATENATE(Tabela13[[#This Row],[TRAMITE_SETOR]],"_Atualiz")</f>
        <v>SECADM_Atualiz</v>
      </c>
      <c r="F1179" s="35" t="s">
        <v>908</v>
      </c>
      <c r="G1179" s="35"/>
      <c r="H1179" s="3">
        <v>42368.727083333331</v>
      </c>
      <c r="I1179" s="3">
        <v>42376.644444444442</v>
      </c>
      <c r="J1179" s="4" t="s">
        <v>740</v>
      </c>
      <c r="K1179" s="37">
        <f t="shared" si="36"/>
        <v>7.9173611111109494</v>
      </c>
      <c r="L1179" s="38">
        <f t="shared" si="37"/>
        <v>7.9173611111109494</v>
      </c>
      <c r="M1179" s="166">
        <f>NETWORKDAYS.INTL(DATE(YEAR(H1179),MONTH(I1179),DAY(H1179)),DATE(YEAR(I1179),MONTH(I1179),DAY(I1179)),1,LISTAFERIADOS!$B$2:$B$194)</f>
        <v>217</v>
      </c>
      <c r="N1179" s="170" t="str">
        <f>CONCATENATE(HOUR(Tabela13[[#This Row],[DATA INICIO]]),":",MINUTE(Tabela13[[#This Row],[DATA INICIO]]))</f>
        <v>17:27</v>
      </c>
      <c r="P1179"/>
    </row>
    <row r="1180" spans="1:16" ht="25.5" hidden="1" customHeight="1" x14ac:dyDescent="0.25">
      <c r="A1180" s="48" t="s">
        <v>6</v>
      </c>
      <c r="B1180" s="33" t="s">
        <v>756</v>
      </c>
      <c r="C1180" s="2" t="s">
        <v>270</v>
      </c>
      <c r="D1180" s="68" t="s">
        <v>1234</v>
      </c>
      <c r="E1180" s="66" t="str">
        <f>CONCATENATE(Tabela13[[#This Row],[TRAMITE_SETOR]],"_Atualiz")</f>
        <v>CPL_Atualiz</v>
      </c>
      <c r="F1180" s="35" t="s">
        <v>915</v>
      </c>
      <c r="G1180" s="35"/>
      <c r="H1180" s="3">
        <v>42376.644444444442</v>
      </c>
      <c r="I1180" s="3">
        <v>42377.750694444447</v>
      </c>
      <c r="J1180" s="4" t="s">
        <v>741</v>
      </c>
      <c r="K1180" s="37">
        <f t="shared" si="36"/>
        <v>1.1062500000043656</v>
      </c>
      <c r="L1180" s="38">
        <f t="shared" si="37"/>
        <v>1.1062500000043656</v>
      </c>
      <c r="M1180" s="166">
        <f>NETWORKDAYS.INTL(DATE(YEAR(H1180),MONTH(I1180),DAY(H1180)),DATE(YEAR(I1180),MONTH(I1180),DAY(I1180)),1,LISTAFERIADOS!$B$2:$B$194)</f>
        <v>2</v>
      </c>
      <c r="N1180" s="170" t="str">
        <f>CONCATENATE(HOUR(Tabela13[[#This Row],[DATA INICIO]]),":",MINUTE(Tabela13[[#This Row],[DATA INICIO]]))</f>
        <v>15:28</v>
      </c>
      <c r="P1180"/>
    </row>
    <row r="1181" spans="1:16" ht="25.5" hidden="1" customHeight="1" x14ac:dyDescent="0.25">
      <c r="A1181" s="48" t="s">
        <v>6</v>
      </c>
      <c r="B1181" s="33" t="s">
        <v>756</v>
      </c>
      <c r="C1181" s="2" t="s">
        <v>270</v>
      </c>
      <c r="D1181" s="68" t="s">
        <v>1235</v>
      </c>
      <c r="E1181" s="66" t="str">
        <f>CONCATENATE(Tabela13[[#This Row],[TRAMITE_SETOR]],"_Atualiz")</f>
        <v>ASSDG_Atualiz</v>
      </c>
      <c r="F1181" s="35" t="s">
        <v>916</v>
      </c>
      <c r="G1181" s="35"/>
      <c r="H1181" s="3">
        <v>42377.750694444447</v>
      </c>
      <c r="I1181" s="3">
        <v>42380.65625</v>
      </c>
      <c r="J1181" s="4" t="s">
        <v>638</v>
      </c>
      <c r="K1181" s="37">
        <f t="shared" si="36"/>
        <v>2.9055555555532919</v>
      </c>
      <c r="L1181" s="38">
        <f t="shared" si="37"/>
        <v>2.9055555555532919</v>
      </c>
      <c r="M1181" s="166">
        <f>NETWORKDAYS.INTL(DATE(YEAR(H1181),MONTH(I1181),DAY(H1181)),DATE(YEAR(I1181),MONTH(I1181),DAY(I1181)),1,LISTAFERIADOS!$B$2:$B$194)</f>
        <v>2</v>
      </c>
      <c r="N1181" s="170" t="str">
        <f>CONCATENATE(HOUR(Tabela13[[#This Row],[DATA INICIO]]),":",MINUTE(Tabela13[[#This Row],[DATA INICIO]]))</f>
        <v>18:1</v>
      </c>
      <c r="P1181"/>
    </row>
    <row r="1182" spans="1:16" ht="25.5" hidden="1" customHeight="1" x14ac:dyDescent="0.25">
      <c r="A1182" s="48" t="s">
        <v>6</v>
      </c>
      <c r="B1182" s="33" t="s">
        <v>756</v>
      </c>
      <c r="C1182" s="2" t="s">
        <v>270</v>
      </c>
      <c r="D1182" s="68" t="s">
        <v>1256</v>
      </c>
      <c r="E1182" s="66" t="str">
        <f>CONCATENATE(Tabela13[[#This Row],[TRAMITE_SETOR]],"_Atualiz")</f>
        <v>CFIC_Atualiz</v>
      </c>
      <c r="F1182" s="35" t="s">
        <v>274</v>
      </c>
      <c r="G1182" s="35"/>
      <c r="H1182" s="3">
        <v>42380.65625</v>
      </c>
      <c r="I1182" s="3">
        <v>42381.668055555558</v>
      </c>
      <c r="J1182" s="4" t="s">
        <v>36</v>
      </c>
      <c r="K1182" s="37">
        <f t="shared" si="36"/>
        <v>1.0118055555576575</v>
      </c>
      <c r="L1182" s="38">
        <f t="shared" si="37"/>
        <v>1.0118055555576575</v>
      </c>
      <c r="M1182" s="166">
        <f>NETWORKDAYS.INTL(DATE(YEAR(H1182),MONTH(I1182),DAY(H1182)),DATE(YEAR(I1182),MONTH(I1182),DAY(I1182)),1,LISTAFERIADOS!$B$2:$B$194)</f>
        <v>2</v>
      </c>
      <c r="N1182" s="170" t="str">
        <f>CONCATENATE(HOUR(Tabela13[[#This Row],[DATA INICIO]]),":",MINUTE(Tabela13[[#This Row],[DATA INICIO]]))</f>
        <v>15:45</v>
      </c>
      <c r="P1182"/>
    </row>
    <row r="1183" spans="1:16" ht="25.5" hidden="1" customHeight="1" x14ac:dyDescent="0.25">
      <c r="A1183" s="48" t="s">
        <v>6</v>
      </c>
      <c r="B1183" s="33" t="s">
        <v>756</v>
      </c>
      <c r="C1183" s="2" t="s">
        <v>270</v>
      </c>
      <c r="D1183" s="68" t="s">
        <v>1245</v>
      </c>
      <c r="E1183" s="66" t="str">
        <f>CONCATENATE(Tabela13[[#This Row],[TRAMITE_SETOR]],"_Atualiz")</f>
        <v>SACONT_Atualiz</v>
      </c>
      <c r="F1183" s="35" t="s">
        <v>922</v>
      </c>
      <c r="G1183" s="35"/>
      <c r="H1183" s="3">
        <v>42381.668055555558</v>
      </c>
      <c r="I1183" s="3">
        <v>42381.711805555555</v>
      </c>
      <c r="J1183" s="4" t="s">
        <v>742</v>
      </c>
      <c r="K1183" s="37">
        <f t="shared" si="36"/>
        <v>4.3749999997089617E-2</v>
      </c>
      <c r="L1183" s="38">
        <f t="shared" si="37"/>
        <v>4.3749999997089617E-2</v>
      </c>
      <c r="M1183" s="166">
        <f>NETWORKDAYS.INTL(DATE(YEAR(H1183),MONTH(I1183),DAY(H1183)),DATE(YEAR(I1183),MONTH(I1183),DAY(I1183)),1,LISTAFERIADOS!$B$2:$B$194)</f>
        <v>1</v>
      </c>
      <c r="N1183" s="170" t="str">
        <f>CONCATENATE(HOUR(Tabela13[[#This Row],[DATA INICIO]]),":",MINUTE(Tabela13[[#This Row],[DATA INICIO]]))</f>
        <v>16:2</v>
      </c>
      <c r="P1183"/>
    </row>
    <row r="1184" spans="1:16" ht="25.5" hidden="1" customHeight="1" x14ac:dyDescent="0.25">
      <c r="A1184" s="48" t="s">
        <v>6</v>
      </c>
      <c r="B1184" s="33" t="s">
        <v>756</v>
      </c>
      <c r="C1184" s="2" t="s">
        <v>270</v>
      </c>
      <c r="D1184" s="68" t="s">
        <v>1246</v>
      </c>
      <c r="E1184" s="66" t="str">
        <f>CONCATENATE(Tabela13[[#This Row],[TRAMITE_SETOR]],"_Atualiz")</f>
        <v>ACFIC_Atualiz</v>
      </c>
      <c r="F1184" s="35" t="s">
        <v>923</v>
      </c>
      <c r="G1184" s="35"/>
      <c r="H1184" s="3">
        <v>42381.711805555555</v>
      </c>
      <c r="I1184" s="3">
        <v>42381.786111111112</v>
      </c>
      <c r="J1184" s="4" t="s">
        <v>743</v>
      </c>
      <c r="K1184" s="37">
        <f t="shared" si="36"/>
        <v>7.4305555557657499E-2</v>
      </c>
      <c r="L1184" s="38">
        <f t="shared" si="37"/>
        <v>7.4305555557657499E-2</v>
      </c>
      <c r="M1184" s="166">
        <f>NETWORKDAYS.INTL(DATE(YEAR(H1184),MONTH(I1184),DAY(H1184)),DATE(YEAR(I1184),MONTH(I1184),DAY(I1184)),1,LISTAFERIADOS!$B$2:$B$194)</f>
        <v>1</v>
      </c>
      <c r="N1184" s="170" t="str">
        <f>CONCATENATE(HOUR(Tabela13[[#This Row],[DATA INICIO]]),":",MINUTE(Tabela13[[#This Row],[DATA INICIO]]))</f>
        <v>17:5</v>
      </c>
      <c r="P1184"/>
    </row>
    <row r="1185" spans="1:16" ht="25.5" hidden="1" customHeight="1" x14ac:dyDescent="0.25">
      <c r="A1185" s="48" t="s">
        <v>6</v>
      </c>
      <c r="B1185" s="33" t="s">
        <v>756</v>
      </c>
      <c r="C1185" s="2" t="s">
        <v>270</v>
      </c>
      <c r="D1185" s="68" t="s">
        <v>1252</v>
      </c>
      <c r="E1185" s="66" t="str">
        <f>CONCATENATE(Tabela13[[#This Row],[TRAMITE_SETOR]],"_Atualiz")</f>
        <v>SLIC_Atualiz</v>
      </c>
      <c r="F1185" s="35" t="s">
        <v>928</v>
      </c>
      <c r="G1185" s="35"/>
      <c r="H1185" s="3">
        <v>42381.786111111112</v>
      </c>
      <c r="I1185" s="3">
        <v>42383.601388888892</v>
      </c>
      <c r="J1185" s="4" t="s">
        <v>14</v>
      </c>
      <c r="K1185" s="37">
        <f t="shared" si="36"/>
        <v>1.8152777777795563</v>
      </c>
      <c r="L1185" s="38">
        <f t="shared" si="37"/>
        <v>1.8152777777795563</v>
      </c>
      <c r="M1185" s="166">
        <f>NETWORKDAYS.INTL(DATE(YEAR(H1185),MONTH(I1185),DAY(H1185)),DATE(YEAR(I1185),MONTH(I1185),DAY(I1185)),1,LISTAFERIADOS!$B$2:$B$194)</f>
        <v>3</v>
      </c>
      <c r="N1185" s="170" t="str">
        <f>CONCATENATE(HOUR(Tabela13[[#This Row],[DATA INICIO]]),":",MINUTE(Tabela13[[#This Row],[DATA INICIO]]))</f>
        <v>18:52</v>
      </c>
      <c r="P1185"/>
    </row>
    <row r="1186" spans="1:16" ht="25.5" hidden="1" customHeight="1" x14ac:dyDescent="0.25">
      <c r="A1186" s="48" t="s">
        <v>6</v>
      </c>
      <c r="B1186" s="33" t="s">
        <v>756</v>
      </c>
      <c r="C1186" s="2" t="s">
        <v>270</v>
      </c>
      <c r="D1186" s="68" t="s">
        <v>1233</v>
      </c>
      <c r="E1186" s="66" t="str">
        <f>CONCATENATE(Tabela13[[#This Row],[TRAMITE_SETOR]],"_Atualiz")</f>
        <v>SCON_Atualiz</v>
      </c>
      <c r="F1186" s="35" t="s">
        <v>914</v>
      </c>
      <c r="G1186" s="35"/>
      <c r="H1186" s="3">
        <v>42383.601388888892</v>
      </c>
      <c r="I1186" s="3">
        <v>42383.799305555556</v>
      </c>
      <c r="J1186" s="4" t="s">
        <v>744</v>
      </c>
      <c r="K1186" s="37">
        <f t="shared" si="36"/>
        <v>0.19791666666424135</v>
      </c>
      <c r="L1186" s="38">
        <f t="shared" si="37"/>
        <v>0.19791666666424135</v>
      </c>
      <c r="M1186" s="166">
        <f>NETWORKDAYS.INTL(DATE(YEAR(H1186),MONTH(I1186),DAY(H1186)),DATE(YEAR(I1186),MONTH(I1186),DAY(I1186)),1,LISTAFERIADOS!$B$2:$B$194)</f>
        <v>1</v>
      </c>
      <c r="N1186" s="170" t="str">
        <f>CONCATENATE(HOUR(Tabela13[[#This Row],[DATA INICIO]]),":",MINUTE(Tabela13[[#This Row],[DATA INICIO]]))</f>
        <v>14:26</v>
      </c>
      <c r="P1186"/>
    </row>
    <row r="1187" spans="1:16" ht="25.5" hidden="1" customHeight="1" x14ac:dyDescent="0.25">
      <c r="A1187" s="48" t="s">
        <v>6</v>
      </c>
      <c r="B1187" s="33" t="s">
        <v>756</v>
      </c>
      <c r="C1187" s="2" t="s">
        <v>270</v>
      </c>
      <c r="D1187" s="68" t="s">
        <v>1252</v>
      </c>
      <c r="E1187" s="66" t="str">
        <f>CONCATENATE(Tabela13[[#This Row],[TRAMITE_SETOR]],"_Atualiz")</f>
        <v>SLIC_Atualiz</v>
      </c>
      <c r="F1187" s="35" t="s">
        <v>928</v>
      </c>
      <c r="G1187" s="35"/>
      <c r="H1187" s="3">
        <v>42383.799305555556</v>
      </c>
      <c r="I1187" s="3">
        <v>42384.71875</v>
      </c>
      <c r="J1187" s="4" t="s">
        <v>745</v>
      </c>
      <c r="K1187" s="37">
        <f t="shared" si="36"/>
        <v>0.91944444444379769</v>
      </c>
      <c r="L1187" s="38">
        <f t="shared" si="37"/>
        <v>0.91944444444379769</v>
      </c>
      <c r="M1187" s="166">
        <f>NETWORKDAYS.INTL(DATE(YEAR(H1187),MONTH(I1187),DAY(H1187)),DATE(YEAR(I1187),MONTH(I1187),DAY(I1187)),1,LISTAFERIADOS!$B$2:$B$194)</f>
        <v>2</v>
      </c>
      <c r="N1187" s="170" t="str">
        <f>CONCATENATE(HOUR(Tabela13[[#This Row],[DATA INICIO]]),":",MINUTE(Tabela13[[#This Row],[DATA INICIO]]))</f>
        <v>19:11</v>
      </c>
      <c r="P1187"/>
    </row>
    <row r="1188" spans="1:16" ht="25.5" hidden="1" customHeight="1" x14ac:dyDescent="0.25">
      <c r="A1188" s="48" t="s">
        <v>6</v>
      </c>
      <c r="B1188" s="33" t="s">
        <v>756</v>
      </c>
      <c r="C1188" s="2" t="s">
        <v>270</v>
      </c>
      <c r="D1188" s="68" t="s">
        <v>1231</v>
      </c>
      <c r="E1188" s="66" t="str">
        <f>CONCATENATE(Tabela13[[#This Row],[TRAMITE_SETOR]],"_Atualiz")</f>
        <v>CLC_Atualiz</v>
      </c>
      <c r="F1188" s="35" t="s">
        <v>912</v>
      </c>
      <c r="G1188" s="35"/>
      <c r="H1188" s="3">
        <v>42384.71875</v>
      </c>
      <c r="I1188" s="3">
        <v>42384.724305555559</v>
      </c>
      <c r="J1188" s="4" t="s">
        <v>17</v>
      </c>
      <c r="K1188" s="37">
        <f t="shared" si="36"/>
        <v>5.5555555591126904E-3</v>
      </c>
      <c r="L1188" s="38">
        <f t="shared" si="37"/>
        <v>5.5555555591126904E-3</v>
      </c>
      <c r="M1188" s="166">
        <f>NETWORKDAYS.INTL(DATE(YEAR(H1188),MONTH(I1188),DAY(H1188)),DATE(YEAR(I1188),MONTH(I1188),DAY(I1188)),1,LISTAFERIADOS!$B$2:$B$194)</f>
        <v>1</v>
      </c>
      <c r="N1188" s="170" t="str">
        <f>CONCATENATE(HOUR(Tabela13[[#This Row],[DATA INICIO]]),":",MINUTE(Tabela13[[#This Row],[DATA INICIO]]))</f>
        <v>17:15</v>
      </c>
      <c r="P1188"/>
    </row>
    <row r="1189" spans="1:16" ht="25.5" hidden="1" customHeight="1" x14ac:dyDescent="0.25">
      <c r="A1189" s="48" t="s">
        <v>6</v>
      </c>
      <c r="B1189" s="33" t="s">
        <v>756</v>
      </c>
      <c r="C1189" s="2" t="s">
        <v>270</v>
      </c>
      <c r="D1189" s="68" t="s">
        <v>1252</v>
      </c>
      <c r="E1189" s="66" t="str">
        <f>CONCATENATE(Tabela13[[#This Row],[TRAMITE_SETOR]],"_Atualiz")</f>
        <v>SLIC_Atualiz</v>
      </c>
      <c r="F1189" s="35" t="s">
        <v>928</v>
      </c>
      <c r="G1189" s="35"/>
      <c r="H1189" s="3">
        <v>42384.724305555559</v>
      </c>
      <c r="I1189" s="3">
        <v>42384.743750000001</v>
      </c>
      <c r="J1189" s="4" t="s">
        <v>253</v>
      </c>
      <c r="K1189" s="37">
        <f t="shared" si="36"/>
        <v>1.9444444442342501E-2</v>
      </c>
      <c r="L1189" s="38">
        <f t="shared" si="37"/>
        <v>1.9444444442342501E-2</v>
      </c>
      <c r="M1189" s="166">
        <f>NETWORKDAYS.INTL(DATE(YEAR(H1189),MONTH(I1189),DAY(H1189)),DATE(YEAR(I1189),MONTH(I1189),DAY(I1189)),1,LISTAFERIADOS!$B$2:$B$194)</f>
        <v>1</v>
      </c>
      <c r="N1189" s="170" t="str">
        <f>CONCATENATE(HOUR(Tabela13[[#This Row],[DATA INICIO]]),":",MINUTE(Tabela13[[#This Row],[DATA INICIO]]))</f>
        <v>17:23</v>
      </c>
      <c r="P1189"/>
    </row>
    <row r="1190" spans="1:16" ht="25.5" hidden="1" customHeight="1" x14ac:dyDescent="0.25">
      <c r="A1190" s="48" t="s">
        <v>6</v>
      </c>
      <c r="B1190" s="33" t="s">
        <v>756</v>
      </c>
      <c r="C1190" s="2" t="s">
        <v>270</v>
      </c>
      <c r="D1190" s="68" t="s">
        <v>1231</v>
      </c>
      <c r="E1190" s="66" t="str">
        <f>CONCATENATE(Tabela13[[#This Row],[TRAMITE_SETOR]],"_Atualiz")</f>
        <v>CLC_Atualiz</v>
      </c>
      <c r="F1190" s="35" t="s">
        <v>912</v>
      </c>
      <c r="G1190" s="35"/>
      <c r="H1190" s="3">
        <v>42384.743750000001</v>
      </c>
      <c r="I1190" s="3">
        <v>42387.62222222222</v>
      </c>
      <c r="J1190" s="4" t="s">
        <v>70</v>
      </c>
      <c r="K1190" s="37">
        <f t="shared" si="36"/>
        <v>2.8784722222189885</v>
      </c>
      <c r="L1190" s="38">
        <f t="shared" si="37"/>
        <v>2.8784722222189885</v>
      </c>
      <c r="M1190" s="166">
        <f>NETWORKDAYS.INTL(DATE(YEAR(H1190),MONTH(I1190),DAY(H1190)),DATE(YEAR(I1190),MONTH(I1190),DAY(I1190)),1,LISTAFERIADOS!$B$2:$B$194)</f>
        <v>2</v>
      </c>
      <c r="N1190" s="170" t="str">
        <f>CONCATENATE(HOUR(Tabela13[[#This Row],[DATA INICIO]]),":",MINUTE(Tabela13[[#This Row],[DATA INICIO]]))</f>
        <v>17:51</v>
      </c>
      <c r="P1190"/>
    </row>
    <row r="1191" spans="1:16" ht="25.5" hidden="1" customHeight="1" x14ac:dyDescent="0.25">
      <c r="A1191" s="48" t="s">
        <v>6</v>
      </c>
      <c r="B1191" s="33" t="s">
        <v>756</v>
      </c>
      <c r="C1191" s="2" t="s">
        <v>270</v>
      </c>
      <c r="D1191" s="68" t="s">
        <v>1227</v>
      </c>
      <c r="E1191" s="66" t="str">
        <f>CONCATENATE(Tabela13[[#This Row],[TRAMITE_SETOR]],"_Atualiz")</f>
        <v>SECADM_Atualiz</v>
      </c>
      <c r="F1191" s="35" t="s">
        <v>908</v>
      </c>
      <c r="G1191" s="35"/>
      <c r="H1191" s="3">
        <v>42387.62222222222</v>
      </c>
      <c r="I1191" s="3">
        <v>42387.739583333336</v>
      </c>
      <c r="J1191" s="4" t="s">
        <v>289</v>
      </c>
      <c r="K1191" s="37">
        <f t="shared" si="36"/>
        <v>0.117361111115315</v>
      </c>
      <c r="L1191" s="38">
        <f t="shared" si="37"/>
        <v>0.117361111115315</v>
      </c>
      <c r="M1191" s="166">
        <f>NETWORKDAYS.INTL(DATE(YEAR(H1191),MONTH(I1191),DAY(H1191)),DATE(YEAR(I1191),MONTH(I1191),DAY(I1191)),1,LISTAFERIADOS!$B$2:$B$194)</f>
        <v>1</v>
      </c>
      <c r="N1191" s="170" t="str">
        <f>CONCATENATE(HOUR(Tabela13[[#This Row],[DATA INICIO]]),":",MINUTE(Tabela13[[#This Row],[DATA INICIO]]))</f>
        <v>14:56</v>
      </c>
      <c r="P1191"/>
    </row>
    <row r="1192" spans="1:16" ht="25.5" hidden="1" customHeight="1" x14ac:dyDescent="0.25">
      <c r="A1192" s="48" t="s">
        <v>6</v>
      </c>
      <c r="B1192" s="33" t="s">
        <v>756</v>
      </c>
      <c r="C1192" s="2" t="s">
        <v>270</v>
      </c>
      <c r="D1192" s="68" t="s">
        <v>1234</v>
      </c>
      <c r="E1192" s="66" t="str">
        <f>CONCATENATE(Tabela13[[#This Row],[TRAMITE_SETOR]],"_Atualiz")</f>
        <v>CPL_Atualiz</v>
      </c>
      <c r="F1192" s="35" t="s">
        <v>915</v>
      </c>
      <c r="G1192" s="35"/>
      <c r="H1192" s="3">
        <v>42387.739583333336</v>
      </c>
      <c r="I1192" s="3">
        <v>42388.701388888891</v>
      </c>
      <c r="J1192" s="4" t="s">
        <v>290</v>
      </c>
      <c r="K1192" s="37">
        <f t="shared" si="36"/>
        <v>0.96180555555474712</v>
      </c>
      <c r="L1192" s="38">
        <f t="shared" si="37"/>
        <v>0.96180555555474712</v>
      </c>
      <c r="M1192" s="166">
        <f>NETWORKDAYS.INTL(DATE(YEAR(H1192),MONTH(I1192),DAY(H1192)),DATE(YEAR(I1192),MONTH(I1192),DAY(I1192)),1,LISTAFERIADOS!$B$2:$B$194)</f>
        <v>2</v>
      </c>
      <c r="N1192" s="170" t="str">
        <f>CONCATENATE(HOUR(Tabela13[[#This Row],[DATA INICIO]]),":",MINUTE(Tabela13[[#This Row],[DATA INICIO]]))</f>
        <v>17:45</v>
      </c>
      <c r="P1192"/>
    </row>
    <row r="1193" spans="1:16" ht="25.5" hidden="1" customHeight="1" x14ac:dyDescent="0.25">
      <c r="A1193" s="48" t="s">
        <v>6</v>
      </c>
      <c r="B1193" s="33" t="s">
        <v>756</v>
      </c>
      <c r="C1193" s="2" t="s">
        <v>270</v>
      </c>
      <c r="D1193" s="68" t="s">
        <v>1235</v>
      </c>
      <c r="E1193" s="66" t="str">
        <f>CONCATENATE(Tabela13[[#This Row],[TRAMITE_SETOR]],"_Atualiz")</f>
        <v>ASSDG_Atualiz</v>
      </c>
      <c r="F1193" s="35" t="s">
        <v>916</v>
      </c>
      <c r="G1193" s="35"/>
      <c r="H1193" s="3">
        <v>42388.701388888891</v>
      </c>
      <c r="I1193" s="3">
        <v>42389.611111111109</v>
      </c>
      <c r="J1193" s="4" t="s">
        <v>638</v>
      </c>
      <c r="K1193" s="37">
        <f t="shared" si="36"/>
        <v>0.90972222221898846</v>
      </c>
      <c r="L1193" s="38">
        <f t="shared" si="37"/>
        <v>0.90972222221898846</v>
      </c>
      <c r="M1193" s="166">
        <f>NETWORKDAYS.INTL(DATE(YEAR(H1193),MONTH(I1193),DAY(H1193)),DATE(YEAR(I1193),MONTH(I1193),DAY(I1193)),1,LISTAFERIADOS!$B$2:$B$194)</f>
        <v>2</v>
      </c>
      <c r="N1193" s="170" t="str">
        <f>CONCATENATE(HOUR(Tabela13[[#This Row],[DATA INICIO]]),":",MINUTE(Tabela13[[#This Row],[DATA INICIO]]))</f>
        <v>16:50</v>
      </c>
      <c r="P1193"/>
    </row>
    <row r="1194" spans="1:16" ht="25.5" hidden="1" customHeight="1" x14ac:dyDescent="0.25">
      <c r="A1194" s="48" t="s">
        <v>6</v>
      </c>
      <c r="B1194" s="33" t="s">
        <v>756</v>
      </c>
      <c r="C1194" s="2" t="s">
        <v>270</v>
      </c>
      <c r="D1194" s="68" t="s">
        <v>1224</v>
      </c>
      <c r="E1194" s="66" t="str">
        <f>CONCATENATE(Tabela13[[#This Row],[TRAMITE_SETOR]],"_Atualiz")</f>
        <v>DG_Atualiz</v>
      </c>
      <c r="F1194" s="35" t="s">
        <v>906</v>
      </c>
      <c r="G1194" s="35"/>
      <c r="H1194" s="3">
        <v>42389.611111111109</v>
      </c>
      <c r="I1194" s="3">
        <v>42389.684027777781</v>
      </c>
      <c r="J1194" s="4" t="s">
        <v>56</v>
      </c>
      <c r="K1194" s="37">
        <f t="shared" si="36"/>
        <v>7.2916666671517305E-2</v>
      </c>
      <c r="L1194" s="38">
        <f t="shared" si="37"/>
        <v>7.2916666671517305E-2</v>
      </c>
      <c r="M1194" s="166">
        <f>NETWORKDAYS.INTL(DATE(YEAR(H1194),MONTH(I1194),DAY(H1194)),DATE(YEAR(I1194),MONTH(I1194),DAY(I1194)),1,LISTAFERIADOS!$B$2:$B$194)</f>
        <v>1</v>
      </c>
      <c r="N1194" s="170" t="str">
        <f>CONCATENATE(HOUR(Tabela13[[#This Row],[DATA INICIO]]),":",MINUTE(Tabela13[[#This Row],[DATA INICIO]]))</f>
        <v>14:40</v>
      </c>
      <c r="P1194"/>
    </row>
    <row r="1195" spans="1:16" ht="25.5" hidden="1" customHeight="1" x14ac:dyDescent="0.25">
      <c r="A1195" s="48" t="s">
        <v>6</v>
      </c>
      <c r="B1195" s="33" t="s">
        <v>756</v>
      </c>
      <c r="C1195" s="2" t="s">
        <v>270</v>
      </c>
      <c r="D1195" s="68" t="s">
        <v>1252</v>
      </c>
      <c r="E1195" s="66" t="str">
        <f>CONCATENATE(Tabela13[[#This Row],[TRAMITE_SETOR]],"_Atualiz")</f>
        <v>SLIC_Atualiz</v>
      </c>
      <c r="F1195" s="35" t="s">
        <v>928</v>
      </c>
      <c r="G1195" s="35"/>
      <c r="H1195" s="3">
        <v>42389.684027777781</v>
      </c>
      <c r="I1195" s="3">
        <v>42390.63958333333</v>
      </c>
      <c r="J1195" s="4" t="s">
        <v>215</v>
      </c>
      <c r="K1195" s="37">
        <f t="shared" si="36"/>
        <v>0.95555555554892635</v>
      </c>
      <c r="L1195" s="38">
        <f t="shared" si="37"/>
        <v>0.95555555554892635</v>
      </c>
      <c r="M1195" s="166">
        <f>NETWORKDAYS.INTL(DATE(YEAR(H1195),MONTH(I1195),DAY(H1195)),DATE(YEAR(I1195),MONTH(I1195),DAY(I1195)),1,LISTAFERIADOS!$B$2:$B$194)</f>
        <v>2</v>
      </c>
      <c r="N1195" s="170" t="str">
        <f>CONCATENATE(HOUR(Tabela13[[#This Row],[DATA INICIO]]),":",MINUTE(Tabela13[[#This Row],[DATA INICIO]]))</f>
        <v>16:25</v>
      </c>
      <c r="P1195"/>
    </row>
    <row r="1196" spans="1:16" ht="25.5" hidden="1" customHeight="1" x14ac:dyDescent="0.25">
      <c r="A1196" s="48" t="s">
        <v>6</v>
      </c>
      <c r="B1196" s="33" t="s">
        <v>756</v>
      </c>
      <c r="C1196" s="2" t="s">
        <v>270</v>
      </c>
      <c r="D1196" s="68" t="s">
        <v>1234</v>
      </c>
      <c r="E1196" s="66" t="str">
        <f>CONCATENATE(Tabela13[[#This Row],[TRAMITE_SETOR]],"_Atualiz")</f>
        <v>CPL_Atualiz</v>
      </c>
      <c r="F1196" s="35" t="s">
        <v>915</v>
      </c>
      <c r="G1196" s="35"/>
      <c r="H1196" s="3">
        <v>42390.63958333333</v>
      </c>
      <c r="I1196" s="3">
        <v>42390.708333333336</v>
      </c>
      <c r="J1196" s="4" t="s">
        <v>681</v>
      </c>
      <c r="K1196" s="37">
        <f t="shared" si="36"/>
        <v>6.8750000005820766E-2</v>
      </c>
      <c r="L1196" s="38">
        <f t="shared" si="37"/>
        <v>6.8750000005820766E-2</v>
      </c>
      <c r="M1196" s="166">
        <f>NETWORKDAYS.INTL(DATE(YEAR(H1196),MONTH(I1196),DAY(H1196)),DATE(YEAR(I1196),MONTH(I1196),DAY(I1196)),1,LISTAFERIADOS!$B$2:$B$194)</f>
        <v>1</v>
      </c>
      <c r="N1196" s="170" t="str">
        <f>CONCATENATE(HOUR(Tabela13[[#This Row],[DATA INICIO]]),":",MINUTE(Tabela13[[#This Row],[DATA INICIO]]))</f>
        <v>15:21</v>
      </c>
      <c r="P1196"/>
    </row>
    <row r="1197" spans="1:16" ht="25.5" hidden="1" customHeight="1" x14ac:dyDescent="0.25">
      <c r="A1197" s="48" t="s">
        <v>6</v>
      </c>
      <c r="B1197" s="33" t="s">
        <v>756</v>
      </c>
      <c r="C1197" s="2" t="s">
        <v>270</v>
      </c>
      <c r="D1197" s="68" t="s">
        <v>1252</v>
      </c>
      <c r="E1197" s="66" t="str">
        <f>CONCATENATE(Tabela13[[#This Row],[TRAMITE_SETOR]],"_Atualiz")</f>
        <v>SLIC_Atualiz</v>
      </c>
      <c r="F1197" s="35" t="s">
        <v>928</v>
      </c>
      <c r="G1197" s="35"/>
      <c r="H1197" s="3">
        <v>42390.708333333336</v>
      </c>
      <c r="I1197" s="3">
        <v>42391.645138888889</v>
      </c>
      <c r="J1197" s="4" t="s">
        <v>677</v>
      </c>
      <c r="K1197" s="37">
        <f t="shared" si="36"/>
        <v>0.93680555555329192</v>
      </c>
      <c r="L1197" s="38">
        <f t="shared" si="37"/>
        <v>0.93680555555329192</v>
      </c>
      <c r="M1197" s="166">
        <f>NETWORKDAYS.INTL(DATE(YEAR(H1197),MONTH(I1197),DAY(H1197)),DATE(YEAR(I1197),MONTH(I1197),DAY(I1197)),1,LISTAFERIADOS!$B$2:$B$194)</f>
        <v>2</v>
      </c>
      <c r="N1197" s="170" t="str">
        <f>CONCATENATE(HOUR(Tabela13[[#This Row],[DATA INICIO]]),":",MINUTE(Tabela13[[#This Row],[DATA INICIO]]))</f>
        <v>17:0</v>
      </c>
      <c r="P1197"/>
    </row>
    <row r="1198" spans="1:16" ht="25.5" hidden="1" customHeight="1" x14ac:dyDescent="0.25">
      <c r="A1198" s="48" t="s">
        <v>6</v>
      </c>
      <c r="B1198" s="33" t="s">
        <v>756</v>
      </c>
      <c r="C1198" s="2" t="s">
        <v>270</v>
      </c>
      <c r="D1198" s="68" t="s">
        <v>1234</v>
      </c>
      <c r="E1198" s="66" t="str">
        <f>CONCATENATE(Tabela13[[#This Row],[TRAMITE_SETOR]],"_Atualiz")</f>
        <v>CPL_Atualiz</v>
      </c>
      <c r="F1198" s="35" t="s">
        <v>915</v>
      </c>
      <c r="G1198" s="35"/>
      <c r="H1198" s="3">
        <v>42391.645138888889</v>
      </c>
      <c r="I1198" s="3">
        <v>42405.611805555556</v>
      </c>
      <c r="J1198" s="4" t="s">
        <v>746</v>
      </c>
      <c r="K1198" s="37">
        <f t="shared" si="36"/>
        <v>13.966666666667152</v>
      </c>
      <c r="L1198" s="38">
        <f t="shared" si="37"/>
        <v>13.966666666667152</v>
      </c>
      <c r="M1198" s="166">
        <f>NETWORKDAYS.INTL(DATE(YEAR(H1198),MONTH(I1198),DAY(H1198)),DATE(YEAR(I1198),MONTH(I1198),DAY(I1198)),1,LISTAFERIADOS!$B$2:$B$194)</f>
        <v>-10</v>
      </c>
      <c r="N1198" s="170" t="str">
        <f>CONCATENATE(HOUR(Tabela13[[#This Row],[DATA INICIO]]),":",MINUTE(Tabela13[[#This Row],[DATA INICIO]]))</f>
        <v>15:29</v>
      </c>
      <c r="P1198"/>
    </row>
    <row r="1199" spans="1:16" ht="25.5" hidden="1" customHeight="1" x14ac:dyDescent="0.25">
      <c r="A1199" s="48" t="s">
        <v>6</v>
      </c>
      <c r="B1199" s="33" t="s">
        <v>756</v>
      </c>
      <c r="C1199" s="2" t="s">
        <v>270</v>
      </c>
      <c r="D1199" s="68" t="s">
        <v>1235</v>
      </c>
      <c r="E1199" s="66" t="str">
        <f>CONCATENATE(Tabela13[[#This Row],[TRAMITE_SETOR]],"_Atualiz")</f>
        <v>ASSDG_Atualiz</v>
      </c>
      <c r="F1199" s="35" t="s">
        <v>916</v>
      </c>
      <c r="G1199" s="35"/>
      <c r="H1199" s="3">
        <v>42405.611805555556</v>
      </c>
      <c r="I1199" s="3">
        <v>42405.665277777778</v>
      </c>
      <c r="J1199" s="4" t="s">
        <v>391</v>
      </c>
      <c r="K1199" s="37">
        <f t="shared" si="36"/>
        <v>5.3472222221898846E-2</v>
      </c>
      <c r="L1199" s="38">
        <f t="shared" si="37"/>
        <v>5.3472222221898846E-2</v>
      </c>
      <c r="M1199" s="166">
        <f>NETWORKDAYS.INTL(DATE(YEAR(H1199),MONTH(I1199),DAY(H1199)),DATE(YEAR(I1199),MONTH(I1199),DAY(I1199)),1,LISTAFERIADOS!$B$2:$B$194)</f>
        <v>1</v>
      </c>
      <c r="N1199" s="170" t="str">
        <f>CONCATENATE(HOUR(Tabela13[[#This Row],[DATA INICIO]]),":",MINUTE(Tabela13[[#This Row],[DATA INICIO]]))</f>
        <v>14:41</v>
      </c>
      <c r="P1199"/>
    </row>
    <row r="1200" spans="1:16" ht="25.5" hidden="1" customHeight="1" x14ac:dyDescent="0.25">
      <c r="A1200" s="48" t="s">
        <v>6</v>
      </c>
      <c r="B1200" s="33" t="s">
        <v>756</v>
      </c>
      <c r="C1200" s="2" t="s">
        <v>270</v>
      </c>
      <c r="D1200" s="68" t="s">
        <v>1224</v>
      </c>
      <c r="E1200" s="66" t="str">
        <f>CONCATENATE(Tabela13[[#This Row],[TRAMITE_SETOR]],"_Atualiz")</f>
        <v>DG_Atualiz</v>
      </c>
      <c r="F1200" s="35" t="s">
        <v>906</v>
      </c>
      <c r="G1200" s="35"/>
      <c r="H1200" s="3">
        <v>42405.665277777778</v>
      </c>
      <c r="I1200" s="3">
        <v>42405.804861111108</v>
      </c>
      <c r="J1200" s="4" t="s">
        <v>56</v>
      </c>
      <c r="K1200" s="37">
        <f t="shared" si="36"/>
        <v>0.13958333332993789</v>
      </c>
      <c r="L1200" s="38">
        <f t="shared" si="37"/>
        <v>0.13958333332993789</v>
      </c>
      <c r="M1200" s="166">
        <f>NETWORKDAYS.INTL(DATE(YEAR(H1200),MONTH(I1200),DAY(H1200)),DATE(YEAR(I1200),MONTH(I1200),DAY(I1200)),1,LISTAFERIADOS!$B$2:$B$194)</f>
        <v>1</v>
      </c>
      <c r="N1200" s="170" t="str">
        <f>CONCATENATE(HOUR(Tabela13[[#This Row],[DATA INICIO]]),":",MINUTE(Tabela13[[#This Row],[DATA INICIO]]))</f>
        <v>15:58</v>
      </c>
      <c r="P1200"/>
    </row>
    <row r="1201" spans="1:16" ht="25.5" hidden="1" customHeight="1" x14ac:dyDescent="0.25">
      <c r="A1201" s="48" t="s">
        <v>6</v>
      </c>
      <c r="B1201" s="33" t="s">
        <v>756</v>
      </c>
      <c r="C1201" s="2" t="s">
        <v>270</v>
      </c>
      <c r="D1201" s="68" t="s">
        <v>1227</v>
      </c>
      <c r="E1201" s="66" t="str">
        <f>CONCATENATE(Tabela13[[#This Row],[TRAMITE_SETOR]],"_Atualiz")</f>
        <v>SECADM_Atualiz</v>
      </c>
      <c r="F1201" s="35" t="s">
        <v>908</v>
      </c>
      <c r="G1201" s="35"/>
      <c r="H1201" s="3">
        <v>42405.804861111108</v>
      </c>
      <c r="I1201" s="3">
        <v>42411.799305555556</v>
      </c>
      <c r="J1201" s="4" t="s">
        <v>747</v>
      </c>
      <c r="K1201" s="37">
        <f t="shared" si="36"/>
        <v>5.9944444444481633</v>
      </c>
      <c r="L1201" s="38">
        <f t="shared" si="37"/>
        <v>5.9944444444481633</v>
      </c>
      <c r="M1201" s="166">
        <f>NETWORKDAYS.INTL(DATE(YEAR(H1201),MONTH(I1201),DAY(H1201)),DATE(YEAR(I1201),MONTH(I1201),DAY(I1201)),1,LISTAFERIADOS!$B$2:$B$194)</f>
        <v>3</v>
      </c>
      <c r="N1201" s="170" t="str">
        <f>CONCATENATE(HOUR(Tabela13[[#This Row],[DATA INICIO]]),":",MINUTE(Tabela13[[#This Row],[DATA INICIO]]))</f>
        <v>19:19</v>
      </c>
      <c r="P1201"/>
    </row>
    <row r="1202" spans="1:16" ht="25.5" hidden="1" customHeight="1" x14ac:dyDescent="0.25">
      <c r="A1202" s="48" t="s">
        <v>6</v>
      </c>
      <c r="B1202" s="33" t="s">
        <v>756</v>
      </c>
      <c r="C1202" s="2" t="s">
        <v>270</v>
      </c>
      <c r="D1202" s="68" t="s">
        <v>1252</v>
      </c>
      <c r="E1202" s="66" t="str">
        <f>CONCATENATE(Tabela13[[#This Row],[TRAMITE_SETOR]],"_Atualiz")</f>
        <v>SLIC_Atualiz</v>
      </c>
      <c r="F1202" s="35" t="s">
        <v>928</v>
      </c>
      <c r="G1202" s="35"/>
      <c r="H1202" s="3">
        <v>42411.799305555556</v>
      </c>
      <c r="I1202" s="3">
        <v>42412.59652777778</v>
      </c>
      <c r="J1202" s="4" t="s">
        <v>748</v>
      </c>
      <c r="K1202" s="37">
        <f t="shared" si="36"/>
        <v>0.79722222222335404</v>
      </c>
      <c r="L1202" s="38">
        <f t="shared" si="37"/>
        <v>0.79722222222335404</v>
      </c>
      <c r="M1202" s="166">
        <f>NETWORKDAYS.INTL(DATE(YEAR(H1202),MONTH(I1202),DAY(H1202)),DATE(YEAR(I1202),MONTH(I1202),DAY(I1202)),1,LISTAFERIADOS!$B$2:$B$194)</f>
        <v>2</v>
      </c>
      <c r="N1202" s="170" t="str">
        <f>CONCATENATE(HOUR(Tabela13[[#This Row],[DATA INICIO]]),":",MINUTE(Tabela13[[#This Row],[DATA INICIO]]))</f>
        <v>19:11</v>
      </c>
      <c r="P1202"/>
    </row>
    <row r="1203" spans="1:16" ht="25.5" hidden="1" customHeight="1" x14ac:dyDescent="0.25">
      <c r="A1203" s="48" t="s">
        <v>6</v>
      </c>
      <c r="B1203" s="33" t="s">
        <v>756</v>
      </c>
      <c r="C1203" s="2" t="s">
        <v>270</v>
      </c>
      <c r="D1203" s="68" t="s">
        <v>1233</v>
      </c>
      <c r="E1203" s="66" t="str">
        <f>CONCATENATE(Tabela13[[#This Row],[TRAMITE_SETOR]],"_Atualiz")</f>
        <v>SCON_Atualiz</v>
      </c>
      <c r="F1203" s="35" t="s">
        <v>914</v>
      </c>
      <c r="G1203" s="35"/>
      <c r="H1203" s="3">
        <v>42412.59652777778</v>
      </c>
      <c r="I1203" s="3">
        <v>42412.727777777778</v>
      </c>
      <c r="J1203" s="4" t="s">
        <v>749</v>
      </c>
      <c r="K1203" s="37">
        <f t="shared" si="36"/>
        <v>0.13124999999854481</v>
      </c>
      <c r="L1203" s="38">
        <f t="shared" si="37"/>
        <v>0.13124999999854481</v>
      </c>
      <c r="M1203" s="166">
        <f>NETWORKDAYS.INTL(DATE(YEAR(H1203),MONTH(I1203),DAY(H1203)),DATE(YEAR(I1203),MONTH(I1203),DAY(I1203)),1,LISTAFERIADOS!$B$2:$B$194)</f>
        <v>1</v>
      </c>
      <c r="N1203" s="170" t="str">
        <f>CONCATENATE(HOUR(Tabela13[[#This Row],[DATA INICIO]]),":",MINUTE(Tabela13[[#This Row],[DATA INICIO]]))</f>
        <v>14:19</v>
      </c>
      <c r="P1203"/>
    </row>
    <row r="1204" spans="1:16" ht="25.5" hidden="1" customHeight="1" x14ac:dyDescent="0.25">
      <c r="A1204" s="48" t="s">
        <v>6</v>
      </c>
      <c r="B1204" s="33" t="s">
        <v>756</v>
      </c>
      <c r="C1204" s="2" t="s">
        <v>270</v>
      </c>
      <c r="D1204" s="68" t="s">
        <v>1252</v>
      </c>
      <c r="E1204" s="66" t="str">
        <f>CONCATENATE(Tabela13[[#This Row],[TRAMITE_SETOR]],"_Atualiz")</f>
        <v>SLIC_Atualiz</v>
      </c>
      <c r="F1204" s="35" t="s">
        <v>928</v>
      </c>
      <c r="G1204" s="35"/>
      <c r="H1204" s="3">
        <v>42412.727777777778</v>
      </c>
      <c r="I1204" s="3">
        <v>42412.734722222223</v>
      </c>
      <c r="J1204" s="4" t="s">
        <v>750</v>
      </c>
      <c r="K1204" s="37">
        <f t="shared" si="36"/>
        <v>6.9444444452528842E-3</v>
      </c>
      <c r="L1204" s="38">
        <f t="shared" si="37"/>
        <v>6.9444444452528842E-3</v>
      </c>
      <c r="M1204" s="166">
        <f>NETWORKDAYS.INTL(DATE(YEAR(H1204),MONTH(I1204),DAY(H1204)),DATE(YEAR(I1204),MONTH(I1204),DAY(I1204)),1,LISTAFERIADOS!$B$2:$B$194)</f>
        <v>1</v>
      </c>
      <c r="N1204" s="170" t="str">
        <f>CONCATENATE(HOUR(Tabela13[[#This Row],[DATA INICIO]]),":",MINUTE(Tabela13[[#This Row],[DATA INICIO]]))</f>
        <v>17:28</v>
      </c>
      <c r="P1204"/>
    </row>
    <row r="1205" spans="1:16" ht="25.5" hidden="1" customHeight="1" x14ac:dyDescent="0.25">
      <c r="A1205" s="48" t="s">
        <v>6</v>
      </c>
      <c r="B1205" s="33" t="s">
        <v>756</v>
      </c>
      <c r="C1205" s="2" t="s">
        <v>270</v>
      </c>
      <c r="D1205" s="68" t="s">
        <v>1231</v>
      </c>
      <c r="E1205" s="66" t="str">
        <f>CONCATENATE(Tabela13[[#This Row],[TRAMITE_SETOR]],"_Atualiz")</f>
        <v>CLC_Atualiz</v>
      </c>
      <c r="F1205" s="35" t="s">
        <v>912</v>
      </c>
      <c r="G1205" s="35"/>
      <c r="H1205" s="3">
        <v>42412.734722222223</v>
      </c>
      <c r="I1205" s="3">
        <v>42415.604861111111</v>
      </c>
      <c r="J1205" s="4" t="s">
        <v>349</v>
      </c>
      <c r="K1205" s="37">
        <f t="shared" si="36"/>
        <v>2.8701388888875954</v>
      </c>
      <c r="L1205" s="38">
        <f t="shared" si="37"/>
        <v>2.8701388888875954</v>
      </c>
      <c r="M1205" s="166">
        <f>NETWORKDAYS.INTL(DATE(YEAR(H1205),MONTH(I1205),DAY(H1205)),DATE(YEAR(I1205),MONTH(I1205),DAY(I1205)),1,LISTAFERIADOS!$B$2:$B$194)</f>
        <v>2</v>
      </c>
      <c r="N1205" s="170" t="str">
        <f>CONCATENATE(HOUR(Tabela13[[#This Row],[DATA INICIO]]),":",MINUTE(Tabela13[[#This Row],[DATA INICIO]]))</f>
        <v>17:38</v>
      </c>
      <c r="P1205"/>
    </row>
    <row r="1206" spans="1:16" ht="25.5" hidden="1" customHeight="1" x14ac:dyDescent="0.25">
      <c r="A1206" s="48" t="s">
        <v>6</v>
      </c>
      <c r="B1206" s="33" t="s">
        <v>756</v>
      </c>
      <c r="C1206" s="2" t="s">
        <v>270</v>
      </c>
      <c r="D1206" s="68" t="s">
        <v>1227</v>
      </c>
      <c r="E1206" s="66" t="str">
        <f>CONCATENATE(Tabela13[[#This Row],[TRAMITE_SETOR]],"_Atualiz")</f>
        <v>SECADM_Atualiz</v>
      </c>
      <c r="F1206" s="35" t="s">
        <v>908</v>
      </c>
      <c r="G1206" s="35"/>
      <c r="H1206" s="3">
        <v>42415.604861111111</v>
      </c>
      <c r="I1206" s="3">
        <v>42415.634722222225</v>
      </c>
      <c r="J1206" s="4" t="s">
        <v>70</v>
      </c>
      <c r="K1206" s="37">
        <f t="shared" si="36"/>
        <v>2.9861111113859806E-2</v>
      </c>
      <c r="L1206" s="38">
        <f t="shared" si="37"/>
        <v>2.9861111113859806E-2</v>
      </c>
      <c r="M1206" s="166">
        <f>NETWORKDAYS.INTL(DATE(YEAR(H1206),MONTH(I1206),DAY(H1206)),DATE(YEAR(I1206),MONTH(I1206),DAY(I1206)),1,LISTAFERIADOS!$B$2:$B$194)</f>
        <v>1</v>
      </c>
      <c r="N1206" s="170" t="str">
        <f>CONCATENATE(HOUR(Tabela13[[#This Row],[DATA INICIO]]),":",MINUTE(Tabela13[[#This Row],[DATA INICIO]]))</f>
        <v>14:31</v>
      </c>
      <c r="P1206"/>
    </row>
    <row r="1207" spans="1:16" ht="25.5" hidden="1" customHeight="1" x14ac:dyDescent="0.25">
      <c r="A1207" s="48" t="s">
        <v>6</v>
      </c>
      <c r="B1207" s="33" t="s">
        <v>756</v>
      </c>
      <c r="C1207" s="2" t="s">
        <v>270</v>
      </c>
      <c r="D1207" s="68" t="s">
        <v>1234</v>
      </c>
      <c r="E1207" s="66" t="str">
        <f>CONCATENATE(Tabela13[[#This Row],[TRAMITE_SETOR]],"_Atualiz")</f>
        <v>CPL_Atualiz</v>
      </c>
      <c r="F1207" s="35" t="s">
        <v>915</v>
      </c>
      <c r="G1207" s="35"/>
      <c r="H1207" s="3">
        <v>42415.634722222225</v>
      </c>
      <c r="I1207" s="3">
        <v>42416.588888888888</v>
      </c>
      <c r="J1207" s="4" t="s">
        <v>751</v>
      </c>
      <c r="K1207" s="37">
        <f t="shared" si="36"/>
        <v>0.95416666666278616</v>
      </c>
      <c r="L1207" s="38">
        <f t="shared" si="37"/>
        <v>0.95416666666278616</v>
      </c>
      <c r="M1207" s="166">
        <f>NETWORKDAYS.INTL(DATE(YEAR(H1207),MONTH(I1207),DAY(H1207)),DATE(YEAR(I1207),MONTH(I1207),DAY(I1207)),1,LISTAFERIADOS!$B$2:$B$194)</f>
        <v>2</v>
      </c>
      <c r="N1207" s="170" t="str">
        <f>CONCATENATE(HOUR(Tabela13[[#This Row],[DATA INICIO]]),":",MINUTE(Tabela13[[#This Row],[DATA INICIO]]))</f>
        <v>15:14</v>
      </c>
      <c r="P1207"/>
    </row>
    <row r="1208" spans="1:16" ht="25.5" hidden="1" customHeight="1" x14ac:dyDescent="0.25">
      <c r="A1208" s="48" t="s">
        <v>6</v>
      </c>
      <c r="B1208" s="33" t="s">
        <v>756</v>
      </c>
      <c r="C1208" s="2" t="s">
        <v>270</v>
      </c>
      <c r="D1208" s="68" t="s">
        <v>1235</v>
      </c>
      <c r="E1208" s="66" t="str">
        <f>CONCATENATE(Tabela13[[#This Row],[TRAMITE_SETOR]],"_Atualiz")</f>
        <v>ASSDG_Atualiz</v>
      </c>
      <c r="F1208" s="35" t="s">
        <v>916</v>
      </c>
      <c r="G1208" s="35"/>
      <c r="H1208" s="3">
        <v>42416.588888888888</v>
      </c>
      <c r="I1208" s="3">
        <v>42424.647222222222</v>
      </c>
      <c r="J1208" s="4" t="s">
        <v>213</v>
      </c>
      <c r="K1208" s="37">
        <f t="shared" si="36"/>
        <v>8.0583333333343035</v>
      </c>
      <c r="L1208" s="38">
        <f t="shared" si="37"/>
        <v>8.0583333333343035</v>
      </c>
      <c r="M1208" s="166">
        <f>NETWORKDAYS.INTL(DATE(YEAR(H1208),MONTH(I1208),DAY(H1208)),DATE(YEAR(I1208),MONTH(I1208),DAY(I1208)),1,LISTAFERIADOS!$B$2:$B$194)</f>
        <v>7</v>
      </c>
      <c r="N1208" s="170" t="str">
        <f>CONCATENATE(HOUR(Tabela13[[#This Row],[DATA INICIO]]),":",MINUTE(Tabela13[[#This Row],[DATA INICIO]]))</f>
        <v>14:8</v>
      </c>
      <c r="P1208"/>
    </row>
    <row r="1209" spans="1:16" ht="25.5" hidden="1" customHeight="1" x14ac:dyDescent="0.25">
      <c r="A1209" s="48" t="s">
        <v>6</v>
      </c>
      <c r="B1209" s="33" t="s">
        <v>756</v>
      </c>
      <c r="C1209" s="2" t="s">
        <v>270</v>
      </c>
      <c r="D1209" s="68" t="s">
        <v>1228</v>
      </c>
      <c r="E1209" s="66" t="str">
        <f>CONCATENATE(Tabela13[[#This Row],[TRAMITE_SETOR]],"_Atualiz")</f>
        <v>SPO_Atualiz</v>
      </c>
      <c r="F1209" s="35" t="s">
        <v>909</v>
      </c>
      <c r="G1209" s="35"/>
      <c r="H1209" s="3">
        <v>42424.647222222222</v>
      </c>
      <c r="I1209" s="3">
        <v>42425.728472222225</v>
      </c>
      <c r="J1209" s="4" t="s">
        <v>202</v>
      </c>
      <c r="K1209" s="37">
        <f t="shared" si="36"/>
        <v>1.0812500000029104</v>
      </c>
      <c r="L1209" s="38">
        <f t="shared" si="37"/>
        <v>1.0812500000029104</v>
      </c>
      <c r="M1209" s="166">
        <f>NETWORKDAYS.INTL(DATE(YEAR(H1209),MONTH(I1209),DAY(H1209)),DATE(YEAR(I1209),MONTH(I1209),DAY(I1209)),1,LISTAFERIADOS!$B$2:$B$194)</f>
        <v>2</v>
      </c>
      <c r="N1209" s="170" t="str">
        <f>CONCATENATE(HOUR(Tabela13[[#This Row],[DATA INICIO]]),":",MINUTE(Tabela13[[#This Row],[DATA INICIO]]))</f>
        <v>15:32</v>
      </c>
      <c r="P1209"/>
    </row>
    <row r="1210" spans="1:16" ht="25.5" hidden="1" customHeight="1" x14ac:dyDescent="0.25">
      <c r="A1210" s="48" t="s">
        <v>6</v>
      </c>
      <c r="B1210" s="33" t="s">
        <v>756</v>
      </c>
      <c r="C1210" s="2" t="s">
        <v>270</v>
      </c>
      <c r="D1210" s="68" t="s">
        <v>1229</v>
      </c>
      <c r="E1210" s="66" t="str">
        <f>CONCATENATE(Tabela13[[#This Row],[TRAMITE_SETOR]],"_Atualiz")</f>
        <v>CO_Atualiz</v>
      </c>
      <c r="F1210" s="35" t="s">
        <v>910</v>
      </c>
      <c r="G1210" s="35"/>
      <c r="H1210" s="3">
        <v>42425.728472222225</v>
      </c>
      <c r="I1210" s="3">
        <v>42425.776388888888</v>
      </c>
      <c r="J1210" s="4" t="s">
        <v>19</v>
      </c>
      <c r="K1210" s="37">
        <f t="shared" si="36"/>
        <v>4.7916666662786156E-2</v>
      </c>
      <c r="L1210" s="38">
        <f t="shared" si="37"/>
        <v>4.7916666662786156E-2</v>
      </c>
      <c r="M1210" s="166">
        <f>NETWORKDAYS.INTL(DATE(YEAR(H1210),MONTH(I1210),DAY(H1210)),DATE(YEAR(I1210),MONTH(I1210),DAY(I1210)),1,LISTAFERIADOS!$B$2:$B$194)</f>
        <v>1</v>
      </c>
      <c r="N1210" s="170" t="str">
        <f>CONCATENATE(HOUR(Tabela13[[#This Row],[DATA INICIO]]),":",MINUTE(Tabela13[[#This Row],[DATA INICIO]]))</f>
        <v>17:29</v>
      </c>
      <c r="P1210"/>
    </row>
    <row r="1211" spans="1:16" ht="25.5" hidden="1" customHeight="1" x14ac:dyDescent="0.25">
      <c r="A1211" s="48" t="s">
        <v>6</v>
      </c>
      <c r="B1211" s="33" t="s">
        <v>756</v>
      </c>
      <c r="C1211" s="2" t="s">
        <v>270</v>
      </c>
      <c r="D1211" s="68" t="s">
        <v>1230</v>
      </c>
      <c r="E1211" s="66" t="str">
        <f>CONCATENATE(Tabela13[[#This Row],[TRAMITE_SETOR]],"_Atualiz")</f>
        <v>SECOFC_Atualiz</v>
      </c>
      <c r="F1211" s="35" t="s">
        <v>911</v>
      </c>
      <c r="G1211" s="35"/>
      <c r="H1211" s="3">
        <v>42425.776388888888</v>
      </c>
      <c r="I1211" s="3">
        <v>42426.556250000001</v>
      </c>
      <c r="J1211" s="4" t="s">
        <v>20</v>
      </c>
      <c r="K1211" s="37">
        <f t="shared" si="36"/>
        <v>0.77986111111385981</v>
      </c>
      <c r="L1211" s="38">
        <f t="shared" si="37"/>
        <v>0.77986111111385981</v>
      </c>
      <c r="M1211" s="166">
        <f>NETWORKDAYS.INTL(DATE(YEAR(H1211),MONTH(I1211),DAY(H1211)),DATE(YEAR(I1211),MONTH(I1211),DAY(I1211)),1,LISTAFERIADOS!$B$2:$B$194)</f>
        <v>2</v>
      </c>
      <c r="N1211" s="170" t="str">
        <f>CONCATENATE(HOUR(Tabela13[[#This Row],[DATA INICIO]]),":",MINUTE(Tabela13[[#This Row],[DATA INICIO]]))</f>
        <v>18:38</v>
      </c>
      <c r="P1211"/>
    </row>
    <row r="1212" spans="1:16" ht="25.5" hidden="1" customHeight="1" x14ac:dyDescent="0.25">
      <c r="A1212" s="48" t="s">
        <v>6</v>
      </c>
      <c r="B1212" s="33" t="s">
        <v>756</v>
      </c>
      <c r="C1212" s="2" t="s">
        <v>270</v>
      </c>
      <c r="D1212" s="68" t="s">
        <v>1235</v>
      </c>
      <c r="E1212" s="66" t="str">
        <f>CONCATENATE(Tabela13[[#This Row],[TRAMITE_SETOR]],"_Atualiz")</f>
        <v>ASSDG_Atualiz</v>
      </c>
      <c r="F1212" s="35" t="s">
        <v>916</v>
      </c>
      <c r="G1212" s="35"/>
      <c r="H1212" s="3">
        <v>42426.556250000001</v>
      </c>
      <c r="I1212" s="3">
        <v>42426.709027777775</v>
      </c>
      <c r="J1212" s="4" t="s">
        <v>752</v>
      </c>
      <c r="K1212" s="37">
        <f t="shared" si="36"/>
        <v>0.15277777777373558</v>
      </c>
      <c r="L1212" s="38">
        <f t="shared" si="37"/>
        <v>0.15277777777373558</v>
      </c>
      <c r="M1212" s="166">
        <f>NETWORKDAYS.INTL(DATE(YEAR(H1212),MONTH(I1212),DAY(H1212)),DATE(YEAR(I1212),MONTH(I1212),DAY(I1212)),1,LISTAFERIADOS!$B$2:$B$194)</f>
        <v>1</v>
      </c>
      <c r="N1212" s="170" t="str">
        <f>CONCATENATE(HOUR(Tabela13[[#This Row],[DATA INICIO]]),":",MINUTE(Tabela13[[#This Row],[DATA INICIO]]))</f>
        <v>13:21</v>
      </c>
      <c r="P1212"/>
    </row>
    <row r="1213" spans="1:16" ht="25.5" hidden="1" customHeight="1" x14ac:dyDescent="0.25">
      <c r="A1213" s="48" t="s">
        <v>6</v>
      </c>
      <c r="B1213" s="33" t="s">
        <v>756</v>
      </c>
      <c r="C1213" s="2" t="s">
        <v>270</v>
      </c>
      <c r="D1213" s="68" t="s">
        <v>1224</v>
      </c>
      <c r="E1213" s="66" t="str">
        <f>CONCATENATE(Tabela13[[#This Row],[TRAMITE_SETOR]],"_Atualiz")</f>
        <v>DG_Atualiz</v>
      </c>
      <c r="F1213" s="35" t="s">
        <v>906</v>
      </c>
      <c r="G1213" s="35"/>
      <c r="H1213" s="3">
        <v>42426.709027777775</v>
      </c>
      <c r="I1213" s="3">
        <v>42426.744444444441</v>
      </c>
      <c r="J1213" s="4" t="s">
        <v>753</v>
      </c>
      <c r="K1213" s="37">
        <f t="shared" si="36"/>
        <v>3.5416666665696539E-2</v>
      </c>
      <c r="L1213" s="38">
        <f t="shared" si="37"/>
        <v>3.5416666665696539E-2</v>
      </c>
      <c r="M1213" s="166">
        <f>NETWORKDAYS.INTL(DATE(YEAR(H1213),MONTH(I1213),DAY(H1213)),DATE(YEAR(I1213),MONTH(I1213),DAY(I1213)),1,LISTAFERIADOS!$B$2:$B$194)</f>
        <v>1</v>
      </c>
      <c r="N1213" s="170" t="str">
        <f>CONCATENATE(HOUR(Tabela13[[#This Row],[DATA INICIO]]),":",MINUTE(Tabela13[[#This Row],[DATA INICIO]]))</f>
        <v>17:1</v>
      </c>
      <c r="P1213"/>
    </row>
    <row r="1214" spans="1:16" ht="25.5" hidden="1" customHeight="1" x14ac:dyDescent="0.25">
      <c r="A1214" s="48" t="s">
        <v>6</v>
      </c>
      <c r="B1214" s="33" t="s">
        <v>756</v>
      </c>
      <c r="C1214" s="2" t="s">
        <v>270</v>
      </c>
      <c r="D1214" s="68" t="s">
        <v>1252</v>
      </c>
      <c r="E1214" s="66" t="str">
        <f>CONCATENATE(Tabela13[[#This Row],[TRAMITE_SETOR]],"_Atualiz")</f>
        <v>SLIC_Atualiz</v>
      </c>
      <c r="F1214" s="35" t="s">
        <v>928</v>
      </c>
      <c r="G1214" s="35"/>
      <c r="H1214" s="3">
        <v>42426.744444444441</v>
      </c>
      <c r="I1214" s="3">
        <v>42426.78402777778</v>
      </c>
      <c r="J1214" s="4" t="s">
        <v>215</v>
      </c>
      <c r="K1214" s="37">
        <f t="shared" si="36"/>
        <v>3.9583333338669036E-2</v>
      </c>
      <c r="L1214" s="38">
        <f t="shared" si="37"/>
        <v>3.9583333338669036E-2</v>
      </c>
      <c r="M1214" s="166">
        <f>NETWORKDAYS.INTL(DATE(YEAR(H1214),MONTH(I1214),DAY(H1214)),DATE(YEAR(I1214),MONTH(I1214),DAY(I1214)),1,LISTAFERIADOS!$B$2:$B$194)</f>
        <v>1</v>
      </c>
      <c r="N1214" s="170" t="str">
        <f>CONCATENATE(HOUR(Tabela13[[#This Row],[DATA INICIO]]),":",MINUTE(Tabela13[[#This Row],[DATA INICIO]]))</f>
        <v>17:52</v>
      </c>
      <c r="P1214"/>
    </row>
    <row r="1215" spans="1:16" ht="25.5" hidden="1" customHeight="1" x14ac:dyDescent="0.25">
      <c r="A1215" s="48" t="s">
        <v>6</v>
      </c>
      <c r="B1215" s="33" t="s">
        <v>756</v>
      </c>
      <c r="C1215" s="2" t="s">
        <v>270</v>
      </c>
      <c r="D1215" s="68" t="s">
        <v>1234</v>
      </c>
      <c r="E1215" s="66" t="str">
        <f>CONCATENATE(Tabela13[[#This Row],[TRAMITE_SETOR]],"_Atualiz")</f>
        <v>CPL_Atualiz</v>
      </c>
      <c r="F1215" s="35" t="s">
        <v>915</v>
      </c>
      <c r="G1215" s="35"/>
      <c r="H1215" s="3">
        <v>42426.78402777778</v>
      </c>
      <c r="I1215" s="3">
        <v>42426.811111111114</v>
      </c>
      <c r="J1215" s="4" t="s">
        <v>754</v>
      </c>
      <c r="K1215" s="37">
        <f t="shared" si="36"/>
        <v>2.7083333334303461E-2</v>
      </c>
      <c r="L1215" s="38">
        <f t="shared" si="37"/>
        <v>2.7083333334303461E-2</v>
      </c>
      <c r="M1215" s="166">
        <f>NETWORKDAYS.INTL(DATE(YEAR(H1215),MONTH(I1215),DAY(H1215)),DATE(YEAR(I1215),MONTH(I1215),DAY(I1215)),1,LISTAFERIADOS!$B$2:$B$194)</f>
        <v>1</v>
      </c>
      <c r="N1215" s="170" t="str">
        <f>CONCATENATE(HOUR(Tabela13[[#This Row],[DATA INICIO]]),":",MINUTE(Tabela13[[#This Row],[DATA INICIO]]))</f>
        <v>18:49</v>
      </c>
      <c r="P1215"/>
    </row>
    <row r="1216" spans="1:16" ht="25.5" hidden="1" customHeight="1" x14ac:dyDescent="0.25">
      <c r="A1216" s="48" t="s">
        <v>6</v>
      </c>
      <c r="B1216" s="33" t="s">
        <v>756</v>
      </c>
      <c r="C1216" s="2" t="s">
        <v>270</v>
      </c>
      <c r="D1216" s="68" t="s">
        <v>1252</v>
      </c>
      <c r="E1216" s="66" t="str">
        <f>CONCATENATE(Tabela13[[#This Row],[TRAMITE_SETOR]],"_Atualiz")</f>
        <v>SLIC_Atualiz</v>
      </c>
      <c r="F1216" s="35" t="s">
        <v>928</v>
      </c>
      <c r="G1216" s="35"/>
      <c r="H1216" s="3">
        <v>42426.811111111114</v>
      </c>
      <c r="I1216" s="3">
        <v>42430.8</v>
      </c>
      <c r="J1216" s="4" t="s">
        <v>180</v>
      </c>
      <c r="K1216" s="37">
        <f t="shared" si="36"/>
        <v>3.9888888888890506</v>
      </c>
      <c r="L1216" s="38">
        <f t="shared" si="37"/>
        <v>3.9888888888890506</v>
      </c>
      <c r="M1216" s="166">
        <f>NETWORKDAYS.INTL(DATE(YEAR(H1216),MONTH(I1216),DAY(H1216)),DATE(YEAR(I1216),MONTH(I1216),DAY(I1216)),1,LISTAFERIADOS!$B$2:$B$194)</f>
        <v>-16</v>
      </c>
      <c r="N1216" s="170" t="str">
        <f>CONCATENATE(HOUR(Tabela13[[#This Row],[DATA INICIO]]),":",MINUTE(Tabela13[[#This Row],[DATA INICIO]]))</f>
        <v>19:28</v>
      </c>
      <c r="P1216"/>
    </row>
    <row r="1217" spans="1:16" ht="25.5" hidden="1" customHeight="1" x14ac:dyDescent="0.25">
      <c r="A1217" s="48" t="s">
        <v>6</v>
      </c>
      <c r="B1217" s="33" t="s">
        <v>756</v>
      </c>
      <c r="C1217" s="2" t="s">
        <v>270</v>
      </c>
      <c r="D1217" s="68" t="s">
        <v>1234</v>
      </c>
      <c r="E1217" s="66" t="str">
        <f>CONCATENATE(Tabela13[[#This Row],[TRAMITE_SETOR]],"_Atualiz")</f>
        <v>CPL_Atualiz</v>
      </c>
      <c r="F1217" s="35" t="s">
        <v>915</v>
      </c>
      <c r="G1217" s="35"/>
      <c r="H1217" s="3">
        <v>42430.8</v>
      </c>
      <c r="I1217" s="3">
        <v>42446.715277777781</v>
      </c>
      <c r="J1217" s="4" t="s">
        <v>755</v>
      </c>
      <c r="K1217" s="37">
        <f t="shared" si="36"/>
        <v>15.915277777778101</v>
      </c>
      <c r="L1217" s="38">
        <f t="shared" si="37"/>
        <v>15.915277777778101</v>
      </c>
      <c r="M1217" s="166">
        <f>NETWORKDAYS.INTL(DATE(YEAR(H1217),MONTH(I1217),DAY(H1217)),DATE(YEAR(I1217),MONTH(I1217),DAY(I1217)),1,LISTAFERIADOS!$B$2:$B$194)</f>
        <v>13</v>
      </c>
      <c r="N1217" s="170" t="str">
        <f>CONCATENATE(HOUR(Tabela13[[#This Row],[DATA INICIO]]),":",MINUTE(Tabela13[[#This Row],[DATA INICIO]]))</f>
        <v>19:12</v>
      </c>
      <c r="P1217"/>
    </row>
    <row r="1218" spans="1:16" ht="25.5" hidden="1" customHeight="1" x14ac:dyDescent="0.25">
      <c r="A1218" s="48" t="s">
        <v>6</v>
      </c>
      <c r="B1218" s="33" t="s">
        <v>756</v>
      </c>
      <c r="C1218" s="2" t="s">
        <v>270</v>
      </c>
      <c r="D1218" s="68" t="s">
        <v>1235</v>
      </c>
      <c r="E1218" s="66" t="str">
        <f>CONCATENATE(Tabela13[[#This Row],[TRAMITE_SETOR]],"_Atualiz")</f>
        <v>ASSDG_Atualiz</v>
      </c>
      <c r="F1218" s="35" t="s">
        <v>916</v>
      </c>
      <c r="G1218" s="35"/>
      <c r="H1218" s="3">
        <v>42446.715277777781</v>
      </c>
      <c r="I1218" s="3">
        <v>42450.579861111109</v>
      </c>
      <c r="J1218" s="4" t="s">
        <v>391</v>
      </c>
      <c r="K1218" s="37">
        <f t="shared" si="36"/>
        <v>3.8645833333284827</v>
      </c>
      <c r="L1218" s="38">
        <f t="shared" si="37"/>
        <v>3.8645833333284827</v>
      </c>
      <c r="M1218" s="166">
        <f>NETWORKDAYS.INTL(DATE(YEAR(H1218),MONTH(I1218),DAY(H1218)),DATE(YEAR(I1218),MONTH(I1218),DAY(I1218)),1,LISTAFERIADOS!$B$2:$B$194)</f>
        <v>3</v>
      </c>
      <c r="N1218" s="170" t="str">
        <f>CONCATENATE(HOUR(Tabela13[[#This Row],[DATA INICIO]]),":",MINUTE(Tabela13[[#This Row],[DATA INICIO]]))</f>
        <v>17:10</v>
      </c>
      <c r="P1218"/>
    </row>
    <row r="1219" spans="1:16" ht="25.5" customHeight="1" x14ac:dyDescent="0.25">
      <c r="A1219" s="48" t="s">
        <v>6</v>
      </c>
      <c r="B1219" s="33" t="s">
        <v>770</v>
      </c>
      <c r="C1219" s="2" t="s">
        <v>270</v>
      </c>
      <c r="D1219" s="68" t="s">
        <v>1226</v>
      </c>
      <c r="E1219" s="66" t="str">
        <f>CONCATENATE(Tabela13[[#This Row],[TRAMITE_SETOR]],"_Atualiz")</f>
        <v>CIP_Atualiz</v>
      </c>
      <c r="F1219" s="35" t="s">
        <v>885</v>
      </c>
      <c r="G1219" s="90" t="s">
        <v>1127</v>
      </c>
      <c r="H1219" s="3">
        <v>41220.463888888888</v>
      </c>
      <c r="I1219" s="3">
        <v>41225.463888888888</v>
      </c>
      <c r="J1219" s="5" t="s">
        <v>7</v>
      </c>
      <c r="K1219" s="37">
        <f t="shared" ref="K1219:K1282" si="38">IF(OR(H1219="-",I1219="-"),0,I1219-H1219)</f>
        <v>5</v>
      </c>
      <c r="L1219" s="38">
        <f t="shared" ref="L1219:L1282" si="39">K1219</f>
        <v>5</v>
      </c>
      <c r="M1219" s="166">
        <f>NETWORKDAYS.INTL(DATE(YEAR(H1219),MONTH(I1219),DAY(H1219)),DATE(YEAR(I1219),MONTH(I1219),DAY(I1219)),1,LISTAFERIADOS!$B$2:$B$194)</f>
        <v>4</v>
      </c>
      <c r="N1219" s="170" t="str">
        <f>CONCATENATE(HOUR(Tabela13[[#This Row],[DATA INICIO]]),":",MINUTE(Tabela13[[#This Row],[DATA INICIO]]))</f>
        <v>11:8</v>
      </c>
      <c r="P1219"/>
    </row>
    <row r="1220" spans="1:16" ht="25.5" hidden="1" customHeight="1" x14ac:dyDescent="0.25">
      <c r="A1220" s="48" t="s">
        <v>6</v>
      </c>
      <c r="B1220" s="33" t="s">
        <v>770</v>
      </c>
      <c r="C1220" s="2" t="s">
        <v>270</v>
      </c>
      <c r="D1220" s="68" t="s">
        <v>1227</v>
      </c>
      <c r="E1220" s="66" t="str">
        <f>CONCATENATE(Tabela13[[#This Row],[TRAMITE_SETOR]],"_Atualiz")</f>
        <v>SECADM_Atualiz</v>
      </c>
      <c r="F1220" s="35" t="s">
        <v>908</v>
      </c>
      <c r="G1220" s="35"/>
      <c r="H1220" s="3">
        <v>41225.463888888888</v>
      </c>
      <c r="I1220" s="3">
        <v>41225.648611111108</v>
      </c>
      <c r="J1220" s="5" t="s">
        <v>294</v>
      </c>
      <c r="K1220" s="37">
        <f t="shared" si="38"/>
        <v>0.18472222222044365</v>
      </c>
      <c r="L1220" s="38">
        <f t="shared" si="39"/>
        <v>0.18472222222044365</v>
      </c>
      <c r="M1220" s="166">
        <f>NETWORKDAYS.INTL(DATE(YEAR(H1220),MONTH(I1220),DAY(H1220)),DATE(YEAR(I1220),MONTH(I1220),DAY(I1220)),1,LISTAFERIADOS!$B$2:$B$194)</f>
        <v>1</v>
      </c>
      <c r="N1220" s="170" t="str">
        <f>CONCATENATE(HOUR(Tabela13[[#This Row],[DATA INICIO]]),":",MINUTE(Tabela13[[#This Row],[DATA INICIO]]))</f>
        <v>11:8</v>
      </c>
      <c r="P1220"/>
    </row>
    <row r="1221" spans="1:16" ht="25.5" hidden="1" customHeight="1" x14ac:dyDescent="0.25">
      <c r="A1221" s="48" t="s">
        <v>6</v>
      </c>
      <c r="B1221" s="33" t="s">
        <v>770</v>
      </c>
      <c r="C1221" s="2" t="s">
        <v>270</v>
      </c>
      <c r="D1221" s="68" t="s">
        <v>1236</v>
      </c>
      <c r="E1221" s="66" t="str">
        <f>CONCATENATE(Tabela13[[#This Row],[TRAMITE_SETOR]],"_Atualiz")</f>
        <v>ACO_Atualiz</v>
      </c>
      <c r="F1221" s="35" t="s">
        <v>917</v>
      </c>
      <c r="G1221" s="35"/>
      <c r="H1221" s="3">
        <v>41225.648611111108</v>
      </c>
      <c r="I1221" s="3">
        <v>41225.651388888888</v>
      </c>
      <c r="J1221" s="5" t="s">
        <v>18</v>
      </c>
      <c r="K1221" s="37">
        <f t="shared" si="38"/>
        <v>2.7777777795563452E-3</v>
      </c>
      <c r="L1221" s="38">
        <f t="shared" si="39"/>
        <v>2.7777777795563452E-3</v>
      </c>
      <c r="M1221" s="166">
        <f>NETWORKDAYS.INTL(DATE(YEAR(H1221),MONTH(I1221),DAY(H1221)),DATE(YEAR(I1221),MONTH(I1221),DAY(I1221)),1,LISTAFERIADOS!$B$2:$B$194)</f>
        <v>1</v>
      </c>
      <c r="N1221" s="170" t="str">
        <f>CONCATENATE(HOUR(Tabela13[[#This Row],[DATA INICIO]]),":",MINUTE(Tabela13[[#This Row],[DATA INICIO]]))</f>
        <v>15:34</v>
      </c>
      <c r="P1221"/>
    </row>
    <row r="1222" spans="1:16" ht="25.5" hidden="1" customHeight="1" x14ac:dyDescent="0.25">
      <c r="A1222" s="48" t="s">
        <v>6</v>
      </c>
      <c r="B1222" s="33" t="s">
        <v>770</v>
      </c>
      <c r="C1222" s="2" t="s">
        <v>270</v>
      </c>
      <c r="D1222" s="68" t="s">
        <v>1228</v>
      </c>
      <c r="E1222" s="66" t="str">
        <f>CONCATENATE(Tabela13[[#This Row],[TRAMITE_SETOR]],"_Atualiz")</f>
        <v>SPO_Atualiz</v>
      </c>
      <c r="F1222" s="35" t="s">
        <v>909</v>
      </c>
      <c r="G1222" s="35"/>
      <c r="H1222" s="3">
        <v>41225.651388888888</v>
      </c>
      <c r="I1222" s="3">
        <v>41227.576388888891</v>
      </c>
      <c r="J1222" s="5" t="s">
        <v>26</v>
      </c>
      <c r="K1222" s="37">
        <f t="shared" si="38"/>
        <v>1.9250000000029104</v>
      </c>
      <c r="L1222" s="38">
        <f t="shared" si="39"/>
        <v>1.9250000000029104</v>
      </c>
      <c r="M1222" s="166">
        <f>NETWORKDAYS.INTL(DATE(YEAR(H1222),MONTH(I1222),DAY(H1222)),DATE(YEAR(I1222),MONTH(I1222),DAY(I1222)),1,LISTAFERIADOS!$B$2:$B$194)</f>
        <v>3</v>
      </c>
      <c r="N1222" s="170" t="str">
        <f>CONCATENATE(HOUR(Tabela13[[#This Row],[DATA INICIO]]),":",MINUTE(Tabela13[[#This Row],[DATA INICIO]]))</f>
        <v>15:38</v>
      </c>
      <c r="P1222"/>
    </row>
    <row r="1223" spans="1:16" ht="25.5" hidden="1" customHeight="1" x14ac:dyDescent="0.25">
      <c r="A1223" s="48" t="s">
        <v>6</v>
      </c>
      <c r="B1223" s="33" t="s">
        <v>770</v>
      </c>
      <c r="C1223" s="2" t="s">
        <v>270</v>
      </c>
      <c r="D1223" s="68" t="s">
        <v>1229</v>
      </c>
      <c r="E1223" s="66" t="str">
        <f>CONCATENATE(Tabela13[[#This Row],[TRAMITE_SETOR]],"_Atualiz")</f>
        <v>CO_Atualiz</v>
      </c>
      <c r="F1223" s="35" t="s">
        <v>910</v>
      </c>
      <c r="G1223" s="35"/>
      <c r="H1223" s="3">
        <v>41227.576388888891</v>
      </c>
      <c r="I1223" s="3">
        <v>41227.622916666667</v>
      </c>
      <c r="J1223" s="5" t="s">
        <v>27</v>
      </c>
      <c r="K1223" s="37">
        <f t="shared" si="38"/>
        <v>4.6527777776645962E-2</v>
      </c>
      <c r="L1223" s="38">
        <f t="shared" si="39"/>
        <v>4.6527777776645962E-2</v>
      </c>
      <c r="M1223" s="166">
        <f>NETWORKDAYS.INTL(DATE(YEAR(H1223),MONTH(I1223),DAY(H1223)),DATE(YEAR(I1223),MONTH(I1223),DAY(I1223)),1,LISTAFERIADOS!$B$2:$B$194)</f>
        <v>1</v>
      </c>
      <c r="N1223" s="170" t="str">
        <f>CONCATENATE(HOUR(Tabela13[[#This Row],[DATA INICIO]]),":",MINUTE(Tabela13[[#This Row],[DATA INICIO]]))</f>
        <v>13:50</v>
      </c>
      <c r="P1223"/>
    </row>
    <row r="1224" spans="1:16" ht="25.5" hidden="1" customHeight="1" x14ac:dyDescent="0.25">
      <c r="A1224" s="48" t="s">
        <v>6</v>
      </c>
      <c r="B1224" s="33" t="s">
        <v>770</v>
      </c>
      <c r="C1224" s="2" t="s">
        <v>270</v>
      </c>
      <c r="D1224" s="68" t="s">
        <v>1230</v>
      </c>
      <c r="E1224" s="66" t="str">
        <f>CONCATENATE(Tabela13[[#This Row],[TRAMITE_SETOR]],"_Atualiz")</f>
        <v>SECOFC_Atualiz</v>
      </c>
      <c r="F1224" s="35" t="s">
        <v>911</v>
      </c>
      <c r="G1224" s="35"/>
      <c r="H1224" s="3">
        <v>41227.622916666667</v>
      </c>
      <c r="I1224" s="3">
        <v>41227.722916666666</v>
      </c>
      <c r="J1224" s="5" t="s">
        <v>344</v>
      </c>
      <c r="K1224" s="37">
        <f t="shared" si="38"/>
        <v>9.9999999998544808E-2</v>
      </c>
      <c r="L1224" s="38">
        <f t="shared" si="39"/>
        <v>9.9999999998544808E-2</v>
      </c>
      <c r="M1224" s="166">
        <f>NETWORKDAYS.INTL(DATE(YEAR(H1224),MONTH(I1224),DAY(H1224)),DATE(YEAR(I1224),MONTH(I1224),DAY(I1224)),1,LISTAFERIADOS!$B$2:$B$194)</f>
        <v>1</v>
      </c>
      <c r="N1224" s="170" t="str">
        <f>CONCATENATE(HOUR(Tabela13[[#This Row],[DATA INICIO]]),":",MINUTE(Tabela13[[#This Row],[DATA INICIO]]))</f>
        <v>14:57</v>
      </c>
      <c r="P1224"/>
    </row>
    <row r="1225" spans="1:16" ht="25.5" hidden="1" customHeight="1" x14ac:dyDescent="0.25">
      <c r="A1225" s="48" t="s">
        <v>6</v>
      </c>
      <c r="B1225" s="33" t="s">
        <v>770</v>
      </c>
      <c r="C1225" s="2" t="s">
        <v>270</v>
      </c>
      <c r="D1225" s="68" t="s">
        <v>1231</v>
      </c>
      <c r="E1225" s="66" t="str">
        <f>CONCATENATE(Tabela13[[#This Row],[TRAMITE_SETOR]],"_Atualiz")</f>
        <v>CLC_Atualiz</v>
      </c>
      <c r="F1225" s="35" t="s">
        <v>912</v>
      </c>
      <c r="G1225" s="35"/>
      <c r="H1225" s="3">
        <v>41227.722916666666</v>
      </c>
      <c r="I1225" s="3">
        <v>41227.776388888888</v>
      </c>
      <c r="J1225" s="5" t="s">
        <v>119</v>
      </c>
      <c r="K1225" s="37">
        <f t="shared" si="38"/>
        <v>5.3472222221898846E-2</v>
      </c>
      <c r="L1225" s="38">
        <f t="shared" si="39"/>
        <v>5.3472222221898846E-2</v>
      </c>
      <c r="M1225" s="166">
        <f>NETWORKDAYS.INTL(DATE(YEAR(H1225),MONTH(I1225),DAY(H1225)),DATE(YEAR(I1225),MONTH(I1225),DAY(I1225)),1,LISTAFERIADOS!$B$2:$B$194)</f>
        <v>1</v>
      </c>
      <c r="N1225" s="170" t="str">
        <f>CONCATENATE(HOUR(Tabela13[[#This Row],[DATA INICIO]]),":",MINUTE(Tabela13[[#This Row],[DATA INICIO]]))</f>
        <v>17:21</v>
      </c>
      <c r="P1225"/>
    </row>
    <row r="1226" spans="1:16" ht="25.5" hidden="1" customHeight="1" x14ac:dyDescent="0.25">
      <c r="A1226" s="48" t="s">
        <v>6</v>
      </c>
      <c r="B1226" s="33" t="s">
        <v>770</v>
      </c>
      <c r="C1226" s="2" t="s">
        <v>270</v>
      </c>
      <c r="D1226" s="68" t="s">
        <v>1227</v>
      </c>
      <c r="E1226" s="66" t="str">
        <f>CONCATENATE(Tabela13[[#This Row],[TRAMITE_SETOR]],"_Atualiz")</f>
        <v>SECADM_Atualiz</v>
      </c>
      <c r="F1226" s="35" t="s">
        <v>908</v>
      </c>
      <c r="G1226" s="35"/>
      <c r="H1226" s="3">
        <v>41227.776388888888</v>
      </c>
      <c r="I1226" s="3">
        <v>41227.885416666664</v>
      </c>
      <c r="J1226" s="5" t="s">
        <v>26</v>
      </c>
      <c r="K1226" s="37">
        <f t="shared" si="38"/>
        <v>0.10902777777664596</v>
      </c>
      <c r="L1226" s="38">
        <f t="shared" si="39"/>
        <v>0.10902777777664596</v>
      </c>
      <c r="M1226" s="166">
        <f>NETWORKDAYS.INTL(DATE(YEAR(H1226),MONTH(I1226),DAY(H1226)),DATE(YEAR(I1226),MONTH(I1226),DAY(I1226)),1,LISTAFERIADOS!$B$2:$B$194)</f>
        <v>1</v>
      </c>
      <c r="N1226" s="170" t="str">
        <f>CONCATENATE(HOUR(Tabela13[[#This Row],[DATA INICIO]]),":",MINUTE(Tabela13[[#This Row],[DATA INICIO]]))</f>
        <v>18:38</v>
      </c>
      <c r="P1226"/>
    </row>
    <row r="1227" spans="1:16" ht="25.5" hidden="1" customHeight="1" x14ac:dyDescent="0.25">
      <c r="A1227" s="48" t="s">
        <v>6</v>
      </c>
      <c r="B1227" s="33" t="s">
        <v>770</v>
      </c>
      <c r="C1227" s="2" t="s">
        <v>270</v>
      </c>
      <c r="D1227" s="68" t="s">
        <v>1231</v>
      </c>
      <c r="E1227" s="66" t="str">
        <f>CONCATENATE(Tabela13[[#This Row],[TRAMITE_SETOR]],"_Atualiz")</f>
        <v>CLC_Atualiz</v>
      </c>
      <c r="F1227" s="35" t="s">
        <v>912</v>
      </c>
      <c r="G1227" s="35"/>
      <c r="H1227" s="3">
        <v>41227.885416666664</v>
      </c>
      <c r="I1227" s="3">
        <v>41228.527083333334</v>
      </c>
      <c r="J1227" s="5" t="s">
        <v>757</v>
      </c>
      <c r="K1227" s="37">
        <f t="shared" si="38"/>
        <v>0.64166666667006211</v>
      </c>
      <c r="L1227" s="38">
        <f t="shared" si="39"/>
        <v>0.64166666667006211</v>
      </c>
      <c r="M1227" s="166">
        <f>NETWORKDAYS.INTL(DATE(YEAR(H1227),MONTH(I1227),DAY(H1227)),DATE(YEAR(I1227),MONTH(I1227),DAY(I1227)),1,LISTAFERIADOS!$B$2:$B$194)</f>
        <v>1</v>
      </c>
      <c r="N1227" s="170" t="str">
        <f>CONCATENATE(HOUR(Tabela13[[#This Row],[DATA INICIO]]),":",MINUTE(Tabela13[[#This Row],[DATA INICIO]]))</f>
        <v>21:15</v>
      </c>
      <c r="P1227"/>
    </row>
    <row r="1228" spans="1:16" ht="25.5" hidden="1" customHeight="1" x14ac:dyDescent="0.25">
      <c r="A1228" s="48" t="s">
        <v>6</v>
      </c>
      <c r="B1228" s="33" t="s">
        <v>770</v>
      </c>
      <c r="C1228" s="2" t="s">
        <v>270</v>
      </c>
      <c r="D1228" s="68" t="s">
        <v>1232</v>
      </c>
      <c r="E1228" s="66" t="str">
        <f>CONCATENATE(Tabela13[[#This Row],[TRAMITE_SETOR]],"_Atualiz")</f>
        <v>SC_Atualiz</v>
      </c>
      <c r="F1228" s="35" t="s">
        <v>913</v>
      </c>
      <c r="G1228" s="35"/>
      <c r="H1228" s="3">
        <v>41228.527083333334</v>
      </c>
      <c r="I1228" s="3">
        <v>41229.719444444447</v>
      </c>
      <c r="J1228" s="5" t="s">
        <v>905</v>
      </c>
      <c r="K1228" s="37">
        <f t="shared" si="38"/>
        <v>1.1923611111124046</v>
      </c>
      <c r="L1228" s="38">
        <f t="shared" si="39"/>
        <v>1.1923611111124046</v>
      </c>
      <c r="M1228" s="166">
        <f>NETWORKDAYS.INTL(DATE(YEAR(H1228),MONTH(I1228),DAY(H1228)),DATE(YEAR(I1228),MONTH(I1228),DAY(I1228)),1,LISTAFERIADOS!$B$2:$B$194)</f>
        <v>1</v>
      </c>
      <c r="N1228" s="170" t="str">
        <f>CONCATENATE(HOUR(Tabela13[[#This Row],[DATA INICIO]]),":",MINUTE(Tabela13[[#This Row],[DATA INICIO]]))</f>
        <v>12:39</v>
      </c>
      <c r="P1228"/>
    </row>
    <row r="1229" spans="1:16" ht="25.5" hidden="1" customHeight="1" x14ac:dyDescent="0.25">
      <c r="A1229" s="48" t="s">
        <v>6</v>
      </c>
      <c r="B1229" s="33" t="s">
        <v>770</v>
      </c>
      <c r="C1229" s="2" t="s">
        <v>270</v>
      </c>
      <c r="D1229" s="68" t="s">
        <v>1231</v>
      </c>
      <c r="E1229" s="66" t="str">
        <f>CONCATENATE(Tabela13[[#This Row],[TRAMITE_SETOR]],"_Atualiz")</f>
        <v>CLC_Atualiz</v>
      </c>
      <c r="F1229" s="35" t="s">
        <v>912</v>
      </c>
      <c r="G1229" s="35"/>
      <c r="H1229" s="3">
        <v>41229.719444444447</v>
      </c>
      <c r="I1229" s="3">
        <v>41229.731944444444</v>
      </c>
      <c r="J1229" s="5" t="s">
        <v>27</v>
      </c>
      <c r="K1229" s="37">
        <f t="shared" si="38"/>
        <v>1.2499999997089617E-2</v>
      </c>
      <c r="L1229" s="38">
        <f t="shared" si="39"/>
        <v>1.2499999997089617E-2</v>
      </c>
      <c r="M1229" s="166">
        <f>NETWORKDAYS.INTL(DATE(YEAR(H1229),MONTH(I1229),DAY(H1229)),DATE(YEAR(I1229),MONTH(I1229),DAY(I1229)),1,LISTAFERIADOS!$B$2:$B$194)</f>
        <v>1</v>
      </c>
      <c r="N1229" s="170" t="str">
        <f>CONCATENATE(HOUR(Tabela13[[#This Row],[DATA INICIO]]),":",MINUTE(Tabela13[[#This Row],[DATA INICIO]]))</f>
        <v>17:16</v>
      </c>
      <c r="P1229"/>
    </row>
    <row r="1230" spans="1:16" ht="25.5" hidden="1" customHeight="1" x14ac:dyDescent="0.25">
      <c r="A1230" s="48" t="s">
        <v>6</v>
      </c>
      <c r="B1230" s="33" t="s">
        <v>770</v>
      </c>
      <c r="C1230" s="2" t="s">
        <v>270</v>
      </c>
      <c r="D1230" s="68" t="s">
        <v>1227</v>
      </c>
      <c r="E1230" s="66" t="str">
        <f>CONCATENATE(Tabela13[[#This Row],[TRAMITE_SETOR]],"_Atualiz")</f>
        <v>SECADM_Atualiz</v>
      </c>
      <c r="F1230" s="35" t="s">
        <v>908</v>
      </c>
      <c r="G1230" s="35"/>
      <c r="H1230" s="3">
        <v>41229.731944444444</v>
      </c>
      <c r="I1230" s="3">
        <v>41229.869444444441</v>
      </c>
      <c r="J1230" s="5" t="s">
        <v>649</v>
      </c>
      <c r="K1230" s="37">
        <f t="shared" si="38"/>
        <v>0.13749999999708962</v>
      </c>
      <c r="L1230" s="38">
        <f t="shared" si="39"/>
        <v>0.13749999999708962</v>
      </c>
      <c r="M1230" s="166">
        <f>NETWORKDAYS.INTL(DATE(YEAR(H1230),MONTH(I1230),DAY(H1230)),DATE(YEAR(I1230),MONTH(I1230),DAY(I1230)),1,LISTAFERIADOS!$B$2:$B$194)</f>
        <v>1</v>
      </c>
      <c r="N1230" s="170" t="str">
        <f>CONCATENATE(HOUR(Tabela13[[#This Row],[DATA INICIO]]),":",MINUTE(Tabela13[[#This Row],[DATA INICIO]]))</f>
        <v>17:34</v>
      </c>
      <c r="P1230"/>
    </row>
    <row r="1231" spans="1:16" ht="25.5" hidden="1" customHeight="1" x14ac:dyDescent="0.25">
      <c r="A1231" s="48" t="s">
        <v>6</v>
      </c>
      <c r="B1231" s="33" t="s">
        <v>770</v>
      </c>
      <c r="C1231" s="2" t="s">
        <v>270</v>
      </c>
      <c r="D1231" s="68" t="s">
        <v>1224</v>
      </c>
      <c r="E1231" s="66" t="str">
        <f>CONCATENATE(Tabela13[[#This Row],[TRAMITE_SETOR]],"_Atualiz")</f>
        <v>DG_Atualiz</v>
      </c>
      <c r="F1231" s="35" t="s">
        <v>906</v>
      </c>
      <c r="G1231" s="35"/>
      <c r="H1231" s="3">
        <v>41229.869444444441</v>
      </c>
      <c r="I1231" s="3">
        <v>41232.595138888886</v>
      </c>
      <c r="J1231" s="5" t="s">
        <v>528</v>
      </c>
      <c r="K1231" s="37">
        <f t="shared" si="38"/>
        <v>2.7256944444452529</v>
      </c>
      <c r="L1231" s="38">
        <f t="shared" si="39"/>
        <v>2.7256944444452529</v>
      </c>
      <c r="M1231" s="166">
        <f>NETWORKDAYS.INTL(DATE(YEAR(H1231),MONTH(I1231),DAY(H1231)),DATE(YEAR(I1231),MONTH(I1231),DAY(I1231)),1,LISTAFERIADOS!$B$2:$B$194)</f>
        <v>2</v>
      </c>
      <c r="N1231" s="170" t="str">
        <f>CONCATENATE(HOUR(Tabela13[[#This Row],[DATA INICIO]]),":",MINUTE(Tabela13[[#This Row],[DATA INICIO]]))</f>
        <v>20:52</v>
      </c>
      <c r="P1231"/>
    </row>
    <row r="1232" spans="1:16" ht="25.5" hidden="1" customHeight="1" x14ac:dyDescent="0.25">
      <c r="A1232" s="48" t="s">
        <v>6</v>
      </c>
      <c r="B1232" s="33" t="s">
        <v>770</v>
      </c>
      <c r="C1232" s="2" t="s">
        <v>270</v>
      </c>
      <c r="D1232" s="68" t="s">
        <v>1252</v>
      </c>
      <c r="E1232" s="66" t="str">
        <f>CONCATENATE(Tabela13[[#This Row],[TRAMITE_SETOR]],"_Atualiz")</f>
        <v>SLIC_Atualiz</v>
      </c>
      <c r="F1232" s="35" t="s">
        <v>928</v>
      </c>
      <c r="G1232" s="35"/>
      <c r="H1232" s="3">
        <v>41232.595138888886</v>
      </c>
      <c r="I1232" s="3">
        <v>41234.684027777781</v>
      </c>
      <c r="J1232" s="5" t="s">
        <v>758</v>
      </c>
      <c r="K1232" s="37">
        <f t="shared" si="38"/>
        <v>2.0888888888948713</v>
      </c>
      <c r="L1232" s="38">
        <f t="shared" si="39"/>
        <v>2.0888888888948713</v>
      </c>
      <c r="M1232" s="166">
        <f>NETWORKDAYS.INTL(DATE(YEAR(H1232),MONTH(I1232),DAY(H1232)),DATE(YEAR(I1232),MONTH(I1232),DAY(I1232)),1,LISTAFERIADOS!$B$2:$B$194)</f>
        <v>3</v>
      </c>
      <c r="N1232" s="170" t="str">
        <f>CONCATENATE(HOUR(Tabela13[[#This Row],[DATA INICIO]]),":",MINUTE(Tabela13[[#This Row],[DATA INICIO]]))</f>
        <v>14:17</v>
      </c>
      <c r="P1232"/>
    </row>
    <row r="1233" spans="1:16" ht="25.5" hidden="1" customHeight="1" x14ac:dyDescent="0.25">
      <c r="A1233" s="48" t="s">
        <v>6</v>
      </c>
      <c r="B1233" s="33" t="s">
        <v>770</v>
      </c>
      <c r="C1233" s="2" t="s">
        <v>270</v>
      </c>
      <c r="D1233" s="68" t="s">
        <v>1227</v>
      </c>
      <c r="E1233" s="66" t="str">
        <f>CONCATENATE(Tabela13[[#This Row],[TRAMITE_SETOR]],"_Atualiz")</f>
        <v>SECADM_Atualiz</v>
      </c>
      <c r="F1233" s="35" t="s">
        <v>908</v>
      </c>
      <c r="G1233" s="35"/>
      <c r="H1233" s="3">
        <v>41234.684027777781</v>
      </c>
      <c r="I1233" s="3">
        <v>41234.742361111108</v>
      </c>
      <c r="J1233" s="5" t="s">
        <v>759</v>
      </c>
      <c r="K1233" s="37">
        <f t="shared" si="38"/>
        <v>5.8333333327027503E-2</v>
      </c>
      <c r="L1233" s="38">
        <f t="shared" si="39"/>
        <v>5.8333333327027503E-2</v>
      </c>
      <c r="M1233" s="166">
        <f>NETWORKDAYS.INTL(DATE(YEAR(H1233),MONTH(I1233),DAY(H1233)),DATE(YEAR(I1233),MONTH(I1233),DAY(I1233)),1,LISTAFERIADOS!$B$2:$B$194)</f>
        <v>1</v>
      </c>
      <c r="N1233" s="170" t="str">
        <f>CONCATENATE(HOUR(Tabela13[[#This Row],[DATA INICIO]]),":",MINUTE(Tabela13[[#This Row],[DATA INICIO]]))</f>
        <v>16:25</v>
      </c>
      <c r="P1233"/>
    </row>
    <row r="1234" spans="1:16" ht="25.5" hidden="1" customHeight="1" x14ac:dyDescent="0.25">
      <c r="A1234" s="48" t="s">
        <v>6</v>
      </c>
      <c r="B1234" s="33" t="s">
        <v>770</v>
      </c>
      <c r="C1234" s="2" t="s">
        <v>270</v>
      </c>
      <c r="D1234" s="68" t="s">
        <v>1252</v>
      </c>
      <c r="E1234" s="66" t="str">
        <f>CONCATENATE(Tabela13[[#This Row],[TRAMITE_SETOR]],"_Atualiz")</f>
        <v>SLIC_Atualiz</v>
      </c>
      <c r="F1234" s="35" t="s">
        <v>928</v>
      </c>
      <c r="G1234" s="35"/>
      <c r="H1234" s="3">
        <v>41234.742361111108</v>
      </c>
      <c r="I1234" s="3">
        <v>41235.777083333334</v>
      </c>
      <c r="J1234" s="5" t="s">
        <v>760</v>
      </c>
      <c r="K1234" s="37">
        <f t="shared" si="38"/>
        <v>1.0347222222262644</v>
      </c>
      <c r="L1234" s="38">
        <f t="shared" si="39"/>
        <v>1.0347222222262644</v>
      </c>
      <c r="M1234" s="166">
        <f>NETWORKDAYS.INTL(DATE(YEAR(H1234),MONTH(I1234),DAY(H1234)),DATE(YEAR(I1234),MONTH(I1234),DAY(I1234)),1,LISTAFERIADOS!$B$2:$B$194)</f>
        <v>2</v>
      </c>
      <c r="N1234" s="170" t="str">
        <f>CONCATENATE(HOUR(Tabela13[[#This Row],[DATA INICIO]]),":",MINUTE(Tabela13[[#This Row],[DATA INICIO]]))</f>
        <v>17:49</v>
      </c>
      <c r="P1234"/>
    </row>
    <row r="1235" spans="1:16" ht="25.5" hidden="1" customHeight="1" x14ac:dyDescent="0.25">
      <c r="A1235" s="48" t="s">
        <v>6</v>
      </c>
      <c r="B1235" s="33" t="s">
        <v>770</v>
      </c>
      <c r="C1235" s="2" t="s">
        <v>270</v>
      </c>
      <c r="D1235" s="68" t="s">
        <v>1233</v>
      </c>
      <c r="E1235" s="66" t="str">
        <f>CONCATENATE(Tabela13[[#This Row],[TRAMITE_SETOR]],"_Atualiz")</f>
        <v>SCON_Atualiz</v>
      </c>
      <c r="F1235" s="35" t="s">
        <v>914</v>
      </c>
      <c r="G1235" s="35"/>
      <c r="H1235" s="3">
        <v>41235.777083333334</v>
      </c>
      <c r="I1235" s="3">
        <v>41236.628472222219</v>
      </c>
      <c r="J1235" s="5" t="s">
        <v>761</v>
      </c>
      <c r="K1235" s="37">
        <f t="shared" si="38"/>
        <v>0.851388888884685</v>
      </c>
      <c r="L1235" s="38">
        <f t="shared" si="39"/>
        <v>0.851388888884685</v>
      </c>
      <c r="M1235" s="166">
        <f>NETWORKDAYS.INTL(DATE(YEAR(H1235),MONTH(I1235),DAY(H1235)),DATE(YEAR(I1235),MONTH(I1235),DAY(I1235)),1,LISTAFERIADOS!$B$2:$B$194)</f>
        <v>2</v>
      </c>
      <c r="N1235" s="170" t="str">
        <f>CONCATENATE(HOUR(Tabela13[[#This Row],[DATA INICIO]]),":",MINUTE(Tabela13[[#This Row],[DATA INICIO]]))</f>
        <v>18:39</v>
      </c>
      <c r="P1235"/>
    </row>
    <row r="1236" spans="1:16" ht="25.5" hidden="1" customHeight="1" x14ac:dyDescent="0.25">
      <c r="A1236" s="48" t="s">
        <v>6</v>
      </c>
      <c r="B1236" s="33" t="s">
        <v>770</v>
      </c>
      <c r="C1236" s="2" t="s">
        <v>270</v>
      </c>
      <c r="D1236" s="68" t="s">
        <v>1231</v>
      </c>
      <c r="E1236" s="66" t="str">
        <f>CONCATENATE(Tabela13[[#This Row],[TRAMITE_SETOR]],"_Atualiz")</f>
        <v>CLC_Atualiz</v>
      </c>
      <c r="F1236" s="35" t="s">
        <v>912</v>
      </c>
      <c r="G1236" s="35"/>
      <c r="H1236" s="3">
        <v>41236.628472222219</v>
      </c>
      <c r="I1236" s="3">
        <v>41236.786805555559</v>
      </c>
      <c r="J1236" s="5" t="s">
        <v>762</v>
      </c>
      <c r="K1236" s="37">
        <f t="shared" si="38"/>
        <v>0.15833333334012423</v>
      </c>
      <c r="L1236" s="38">
        <f t="shared" si="39"/>
        <v>0.15833333334012423</v>
      </c>
      <c r="M1236" s="166">
        <f>NETWORKDAYS.INTL(DATE(YEAR(H1236),MONTH(I1236),DAY(H1236)),DATE(YEAR(I1236),MONTH(I1236),DAY(I1236)),1,LISTAFERIADOS!$B$2:$B$194)</f>
        <v>1</v>
      </c>
      <c r="N1236" s="170" t="str">
        <f>CONCATENATE(HOUR(Tabela13[[#This Row],[DATA INICIO]]),":",MINUTE(Tabela13[[#This Row],[DATA INICIO]]))</f>
        <v>15:5</v>
      </c>
      <c r="P1236"/>
    </row>
    <row r="1237" spans="1:16" ht="25.5" hidden="1" customHeight="1" x14ac:dyDescent="0.25">
      <c r="A1237" s="48" t="s">
        <v>6</v>
      </c>
      <c r="B1237" s="33" t="s">
        <v>770</v>
      </c>
      <c r="C1237" s="2" t="s">
        <v>270</v>
      </c>
      <c r="D1237" s="68" t="s">
        <v>1232</v>
      </c>
      <c r="E1237" s="66" t="str">
        <f>CONCATENATE(Tabela13[[#This Row],[TRAMITE_SETOR]],"_Atualiz")</f>
        <v>SC_Atualiz</v>
      </c>
      <c r="F1237" s="35" t="s">
        <v>913</v>
      </c>
      <c r="G1237" s="35"/>
      <c r="H1237" s="3">
        <v>41236.786805555559</v>
      </c>
      <c r="I1237" s="3">
        <v>41239.572916666664</v>
      </c>
      <c r="J1237" s="5" t="s">
        <v>763</v>
      </c>
      <c r="K1237" s="37">
        <f t="shared" si="38"/>
        <v>2.7861111111051287</v>
      </c>
      <c r="L1237" s="38">
        <f t="shared" si="39"/>
        <v>2.7861111111051287</v>
      </c>
      <c r="M1237" s="166">
        <f>NETWORKDAYS.INTL(DATE(YEAR(H1237),MONTH(I1237),DAY(H1237)),DATE(YEAR(I1237),MONTH(I1237),DAY(I1237)),1,LISTAFERIADOS!$B$2:$B$194)</f>
        <v>2</v>
      </c>
      <c r="N1237" s="170" t="str">
        <f>CONCATENATE(HOUR(Tabela13[[#This Row],[DATA INICIO]]),":",MINUTE(Tabela13[[#This Row],[DATA INICIO]]))</f>
        <v>18:53</v>
      </c>
      <c r="P1237"/>
    </row>
    <row r="1238" spans="1:16" ht="25.5" hidden="1" customHeight="1" x14ac:dyDescent="0.25">
      <c r="A1238" s="48" t="s">
        <v>6</v>
      </c>
      <c r="B1238" s="33" t="s">
        <v>770</v>
      </c>
      <c r="C1238" s="2" t="s">
        <v>270</v>
      </c>
      <c r="D1238" s="68" t="s">
        <v>1231</v>
      </c>
      <c r="E1238" s="66" t="str">
        <f>CONCATENATE(Tabela13[[#This Row],[TRAMITE_SETOR]],"_Atualiz")</f>
        <v>CLC_Atualiz</v>
      </c>
      <c r="F1238" s="35" t="s">
        <v>912</v>
      </c>
      <c r="G1238" s="35"/>
      <c r="H1238" s="3">
        <v>41239.572916666664</v>
      </c>
      <c r="I1238" s="3">
        <v>41239.611805555556</v>
      </c>
      <c r="J1238" s="5" t="s">
        <v>27</v>
      </c>
      <c r="K1238" s="37">
        <f t="shared" si="38"/>
        <v>3.888888889196096E-2</v>
      </c>
      <c r="L1238" s="38">
        <f t="shared" si="39"/>
        <v>3.888888889196096E-2</v>
      </c>
      <c r="M1238" s="166">
        <f>NETWORKDAYS.INTL(DATE(YEAR(H1238),MONTH(I1238),DAY(H1238)),DATE(YEAR(I1238),MONTH(I1238),DAY(I1238)),1,LISTAFERIADOS!$B$2:$B$194)</f>
        <v>1</v>
      </c>
      <c r="N1238" s="170" t="str">
        <f>CONCATENATE(HOUR(Tabela13[[#This Row],[DATA INICIO]]),":",MINUTE(Tabela13[[#This Row],[DATA INICIO]]))</f>
        <v>13:45</v>
      </c>
      <c r="P1238"/>
    </row>
    <row r="1239" spans="1:16" ht="25.5" hidden="1" customHeight="1" x14ac:dyDescent="0.25">
      <c r="A1239" s="48" t="s">
        <v>6</v>
      </c>
      <c r="B1239" s="33" t="s">
        <v>770</v>
      </c>
      <c r="C1239" s="2" t="s">
        <v>270</v>
      </c>
      <c r="D1239" s="68" t="s">
        <v>1252</v>
      </c>
      <c r="E1239" s="66" t="str">
        <f>CONCATENATE(Tabela13[[#This Row],[TRAMITE_SETOR]],"_Atualiz")</f>
        <v>SLIC_Atualiz</v>
      </c>
      <c r="F1239" s="35" t="s">
        <v>928</v>
      </c>
      <c r="G1239" s="35"/>
      <c r="H1239" s="3">
        <v>41239.611805555556</v>
      </c>
      <c r="I1239" s="3">
        <v>41239.650694444441</v>
      </c>
      <c r="J1239" s="5" t="s">
        <v>764</v>
      </c>
      <c r="K1239" s="37">
        <f t="shared" si="38"/>
        <v>3.8888888884685002E-2</v>
      </c>
      <c r="L1239" s="38">
        <f t="shared" si="39"/>
        <v>3.8888888884685002E-2</v>
      </c>
      <c r="M1239" s="166">
        <f>NETWORKDAYS.INTL(DATE(YEAR(H1239),MONTH(I1239),DAY(H1239)),DATE(YEAR(I1239),MONTH(I1239),DAY(I1239)),1,LISTAFERIADOS!$B$2:$B$194)</f>
        <v>1</v>
      </c>
      <c r="N1239" s="170" t="str">
        <f>CONCATENATE(HOUR(Tabela13[[#This Row],[DATA INICIO]]),":",MINUTE(Tabela13[[#This Row],[DATA INICIO]]))</f>
        <v>14:41</v>
      </c>
      <c r="P1239"/>
    </row>
    <row r="1240" spans="1:16" ht="25.5" hidden="1" customHeight="1" x14ac:dyDescent="0.25">
      <c r="A1240" s="48" t="s">
        <v>6</v>
      </c>
      <c r="B1240" s="33" t="s">
        <v>770</v>
      </c>
      <c r="C1240" s="2" t="s">
        <v>270</v>
      </c>
      <c r="D1240" s="68" t="s">
        <v>1232</v>
      </c>
      <c r="E1240" s="66" t="str">
        <f>CONCATENATE(Tabela13[[#This Row],[TRAMITE_SETOR]],"_Atualiz")</f>
        <v>SC_Atualiz</v>
      </c>
      <c r="F1240" s="35" t="s">
        <v>913</v>
      </c>
      <c r="G1240" s="35"/>
      <c r="H1240" s="3">
        <v>41239.650694444441</v>
      </c>
      <c r="I1240" s="3">
        <v>41239.713888888888</v>
      </c>
      <c r="J1240" s="5" t="s">
        <v>202</v>
      </c>
      <c r="K1240" s="37">
        <f t="shared" si="38"/>
        <v>6.3194444446708076E-2</v>
      </c>
      <c r="L1240" s="38">
        <f t="shared" si="39"/>
        <v>6.3194444446708076E-2</v>
      </c>
      <c r="M1240" s="166">
        <f>NETWORKDAYS.INTL(DATE(YEAR(H1240),MONTH(I1240),DAY(H1240)),DATE(YEAR(I1240),MONTH(I1240),DAY(I1240)),1,LISTAFERIADOS!$B$2:$B$194)</f>
        <v>1</v>
      </c>
      <c r="N1240" s="170" t="str">
        <f>CONCATENATE(HOUR(Tabela13[[#This Row],[DATA INICIO]]),":",MINUTE(Tabela13[[#This Row],[DATA INICIO]]))</f>
        <v>15:37</v>
      </c>
      <c r="P1240"/>
    </row>
    <row r="1241" spans="1:16" ht="25.5" hidden="1" customHeight="1" x14ac:dyDescent="0.25">
      <c r="A1241" s="48" t="s">
        <v>6</v>
      </c>
      <c r="B1241" s="33" t="s">
        <v>770</v>
      </c>
      <c r="C1241" s="2" t="s">
        <v>270</v>
      </c>
      <c r="D1241" s="68" t="s">
        <v>1252</v>
      </c>
      <c r="E1241" s="66" t="str">
        <f>CONCATENATE(Tabela13[[#This Row],[TRAMITE_SETOR]],"_Atualiz")</f>
        <v>SLIC_Atualiz</v>
      </c>
      <c r="F1241" s="35" t="s">
        <v>928</v>
      </c>
      <c r="G1241" s="35"/>
      <c r="H1241" s="3">
        <v>41239.713888888888</v>
      </c>
      <c r="I1241" s="3">
        <v>41239.771527777775</v>
      </c>
      <c r="J1241" s="5" t="s">
        <v>160</v>
      </c>
      <c r="K1241" s="37">
        <f t="shared" si="38"/>
        <v>5.7638888887595385E-2</v>
      </c>
      <c r="L1241" s="38">
        <f t="shared" si="39"/>
        <v>5.7638888887595385E-2</v>
      </c>
      <c r="M1241" s="166">
        <f>NETWORKDAYS.INTL(DATE(YEAR(H1241),MONTH(I1241),DAY(H1241)),DATE(YEAR(I1241),MONTH(I1241),DAY(I1241)),1,LISTAFERIADOS!$B$2:$B$194)</f>
        <v>1</v>
      </c>
      <c r="N1241" s="170" t="str">
        <f>CONCATENATE(HOUR(Tabela13[[#This Row],[DATA INICIO]]),":",MINUTE(Tabela13[[#This Row],[DATA INICIO]]))</f>
        <v>17:8</v>
      </c>
      <c r="P1241"/>
    </row>
    <row r="1242" spans="1:16" ht="25.5" hidden="1" customHeight="1" x14ac:dyDescent="0.25">
      <c r="A1242" s="48" t="s">
        <v>6</v>
      </c>
      <c r="B1242" s="33" t="s">
        <v>770</v>
      </c>
      <c r="C1242" s="2" t="s">
        <v>270</v>
      </c>
      <c r="D1242" s="68" t="s">
        <v>1233</v>
      </c>
      <c r="E1242" s="66" t="str">
        <f>CONCATENATE(Tabela13[[#This Row],[TRAMITE_SETOR]],"_Atualiz")</f>
        <v>SCON_Atualiz</v>
      </c>
      <c r="F1242" s="35" t="s">
        <v>914</v>
      </c>
      <c r="G1242" s="35"/>
      <c r="H1242" s="3">
        <v>41239.771527777775</v>
      </c>
      <c r="I1242" s="3">
        <v>41240.519444444442</v>
      </c>
      <c r="J1242" s="5" t="s">
        <v>765</v>
      </c>
      <c r="K1242" s="37">
        <f t="shared" si="38"/>
        <v>0.74791666666715173</v>
      </c>
      <c r="L1242" s="38">
        <f t="shared" si="39"/>
        <v>0.74791666666715173</v>
      </c>
      <c r="M1242" s="166">
        <f>NETWORKDAYS.INTL(DATE(YEAR(H1242),MONTH(I1242),DAY(H1242)),DATE(YEAR(I1242),MONTH(I1242),DAY(I1242)),1,LISTAFERIADOS!$B$2:$B$194)</f>
        <v>2</v>
      </c>
      <c r="N1242" s="170" t="str">
        <f>CONCATENATE(HOUR(Tabela13[[#This Row],[DATA INICIO]]),":",MINUTE(Tabela13[[#This Row],[DATA INICIO]]))</f>
        <v>18:31</v>
      </c>
      <c r="P1242"/>
    </row>
    <row r="1243" spans="1:16" ht="25.5" hidden="1" customHeight="1" x14ac:dyDescent="0.25">
      <c r="A1243" s="48" t="s">
        <v>6</v>
      </c>
      <c r="B1243" s="33" t="s">
        <v>770</v>
      </c>
      <c r="C1243" s="2" t="s">
        <v>270</v>
      </c>
      <c r="D1243" s="68" t="s">
        <v>1252</v>
      </c>
      <c r="E1243" s="66" t="str">
        <f>CONCATENATE(Tabela13[[#This Row],[TRAMITE_SETOR]],"_Atualiz")</f>
        <v>SLIC_Atualiz</v>
      </c>
      <c r="F1243" s="35" t="s">
        <v>928</v>
      </c>
      <c r="G1243" s="35"/>
      <c r="H1243" s="3">
        <v>41240.519444444442</v>
      </c>
      <c r="I1243" s="3">
        <v>41240.542361111111</v>
      </c>
      <c r="J1243" s="5" t="s">
        <v>766</v>
      </c>
      <c r="K1243" s="37">
        <f t="shared" si="38"/>
        <v>2.2916666668606922E-2</v>
      </c>
      <c r="L1243" s="38">
        <f t="shared" si="39"/>
        <v>2.2916666668606922E-2</v>
      </c>
      <c r="M1243" s="166">
        <f>NETWORKDAYS.INTL(DATE(YEAR(H1243),MONTH(I1243),DAY(H1243)),DATE(YEAR(I1243),MONTH(I1243),DAY(I1243)),1,LISTAFERIADOS!$B$2:$B$194)</f>
        <v>1</v>
      </c>
      <c r="N1243" s="170" t="str">
        <f>CONCATENATE(HOUR(Tabela13[[#This Row],[DATA INICIO]]),":",MINUTE(Tabela13[[#This Row],[DATA INICIO]]))</f>
        <v>12:28</v>
      </c>
      <c r="P1243"/>
    </row>
    <row r="1244" spans="1:16" ht="25.5" hidden="1" customHeight="1" x14ac:dyDescent="0.25">
      <c r="A1244" s="48" t="s">
        <v>6</v>
      </c>
      <c r="B1244" s="33" t="s">
        <v>770</v>
      </c>
      <c r="C1244" s="2" t="s">
        <v>270</v>
      </c>
      <c r="D1244" s="68" t="s">
        <v>1231</v>
      </c>
      <c r="E1244" s="66" t="str">
        <f>CONCATENATE(Tabela13[[#This Row],[TRAMITE_SETOR]],"_Atualiz")</f>
        <v>CLC_Atualiz</v>
      </c>
      <c r="F1244" s="35" t="s">
        <v>912</v>
      </c>
      <c r="G1244" s="35"/>
      <c r="H1244" s="3">
        <v>41240.542361111111</v>
      </c>
      <c r="I1244" s="3">
        <v>41240.6875</v>
      </c>
      <c r="J1244" s="5" t="s">
        <v>697</v>
      </c>
      <c r="K1244" s="37">
        <f t="shared" si="38"/>
        <v>0.14513888888905058</v>
      </c>
      <c r="L1244" s="38">
        <f t="shared" si="39"/>
        <v>0.14513888888905058</v>
      </c>
      <c r="M1244" s="166">
        <f>NETWORKDAYS.INTL(DATE(YEAR(H1244),MONTH(I1244),DAY(H1244)),DATE(YEAR(I1244),MONTH(I1244),DAY(I1244)),1,LISTAFERIADOS!$B$2:$B$194)</f>
        <v>1</v>
      </c>
      <c r="N1244" s="170" t="str">
        <f>CONCATENATE(HOUR(Tabela13[[#This Row],[DATA INICIO]]),":",MINUTE(Tabela13[[#This Row],[DATA INICIO]]))</f>
        <v>13:1</v>
      </c>
      <c r="P1244"/>
    </row>
    <row r="1245" spans="1:16" ht="25.5" hidden="1" customHeight="1" x14ac:dyDescent="0.25">
      <c r="A1245" s="48" t="s">
        <v>6</v>
      </c>
      <c r="B1245" s="33" t="s">
        <v>770</v>
      </c>
      <c r="C1245" s="2" t="s">
        <v>270</v>
      </c>
      <c r="D1245" s="68" t="s">
        <v>1234</v>
      </c>
      <c r="E1245" s="66" t="str">
        <f>CONCATENATE(Tabela13[[#This Row],[TRAMITE_SETOR]],"_Atualiz")</f>
        <v>CPL_Atualiz</v>
      </c>
      <c r="F1245" s="35" t="s">
        <v>915</v>
      </c>
      <c r="G1245" s="35"/>
      <c r="H1245" s="3">
        <v>41240.6875</v>
      </c>
      <c r="I1245" s="3">
        <v>41240.737500000003</v>
      </c>
      <c r="J1245" s="5" t="s">
        <v>349</v>
      </c>
      <c r="K1245" s="37">
        <f t="shared" si="38"/>
        <v>5.0000000002910383E-2</v>
      </c>
      <c r="L1245" s="38">
        <f t="shared" si="39"/>
        <v>5.0000000002910383E-2</v>
      </c>
      <c r="M1245" s="166">
        <f>NETWORKDAYS.INTL(DATE(YEAR(H1245),MONTH(I1245),DAY(H1245)),DATE(YEAR(I1245),MONTH(I1245),DAY(I1245)),1,LISTAFERIADOS!$B$2:$B$194)</f>
        <v>1</v>
      </c>
      <c r="N1245" s="170" t="str">
        <f>CONCATENATE(HOUR(Tabela13[[#This Row],[DATA INICIO]]),":",MINUTE(Tabela13[[#This Row],[DATA INICIO]]))</f>
        <v>16:30</v>
      </c>
      <c r="P1245"/>
    </row>
    <row r="1246" spans="1:16" ht="25.5" hidden="1" customHeight="1" x14ac:dyDescent="0.25">
      <c r="A1246" s="48" t="s">
        <v>6</v>
      </c>
      <c r="B1246" s="33" t="s">
        <v>770</v>
      </c>
      <c r="C1246" s="2" t="s">
        <v>270</v>
      </c>
      <c r="D1246" s="68" t="s">
        <v>1235</v>
      </c>
      <c r="E1246" s="66" t="str">
        <f>CONCATENATE(Tabela13[[#This Row],[TRAMITE_SETOR]],"_Atualiz")</f>
        <v>ASSDG_Atualiz</v>
      </c>
      <c r="F1246" s="35" t="s">
        <v>916</v>
      </c>
      <c r="G1246" s="35"/>
      <c r="H1246" s="3">
        <v>41240.737500000003</v>
      </c>
      <c r="I1246" s="3">
        <v>41241.707638888889</v>
      </c>
      <c r="J1246" s="5" t="s">
        <v>218</v>
      </c>
      <c r="K1246" s="37">
        <f t="shared" si="38"/>
        <v>0.97013888888614019</v>
      </c>
      <c r="L1246" s="38">
        <f t="shared" si="39"/>
        <v>0.97013888888614019</v>
      </c>
      <c r="M1246" s="166">
        <f>NETWORKDAYS.INTL(DATE(YEAR(H1246),MONTH(I1246),DAY(H1246)),DATE(YEAR(I1246),MONTH(I1246),DAY(I1246)),1,LISTAFERIADOS!$B$2:$B$194)</f>
        <v>2</v>
      </c>
      <c r="N1246" s="170" t="str">
        <f>CONCATENATE(HOUR(Tabela13[[#This Row],[DATA INICIO]]),":",MINUTE(Tabela13[[#This Row],[DATA INICIO]]))</f>
        <v>17:42</v>
      </c>
      <c r="P1246"/>
    </row>
    <row r="1247" spans="1:16" ht="25.5" hidden="1" customHeight="1" x14ac:dyDescent="0.25">
      <c r="A1247" s="48" t="s">
        <v>6</v>
      </c>
      <c r="B1247" s="33" t="s">
        <v>770</v>
      </c>
      <c r="C1247" s="2" t="s">
        <v>270</v>
      </c>
      <c r="D1247" s="68" t="s">
        <v>1252</v>
      </c>
      <c r="E1247" s="66" t="str">
        <f>CONCATENATE(Tabela13[[#This Row],[TRAMITE_SETOR]],"_Atualiz")</f>
        <v>SLIC_Atualiz</v>
      </c>
      <c r="F1247" s="35" t="s">
        <v>928</v>
      </c>
      <c r="G1247" s="35"/>
      <c r="H1247" s="3">
        <v>41241.707638888889</v>
      </c>
      <c r="I1247" s="3">
        <v>41241.711111111108</v>
      </c>
      <c r="J1247" s="5" t="s">
        <v>767</v>
      </c>
      <c r="K1247" s="37">
        <f t="shared" si="38"/>
        <v>3.4722222189884633E-3</v>
      </c>
      <c r="L1247" s="38">
        <f t="shared" si="39"/>
        <v>3.4722222189884633E-3</v>
      </c>
      <c r="M1247" s="166">
        <f>NETWORKDAYS.INTL(DATE(YEAR(H1247),MONTH(I1247),DAY(H1247)),DATE(YEAR(I1247),MONTH(I1247),DAY(I1247)),1,LISTAFERIADOS!$B$2:$B$194)</f>
        <v>1</v>
      </c>
      <c r="N1247" s="170" t="str">
        <f>CONCATENATE(HOUR(Tabela13[[#This Row],[DATA INICIO]]),":",MINUTE(Tabela13[[#This Row],[DATA INICIO]]))</f>
        <v>16:59</v>
      </c>
      <c r="P1247"/>
    </row>
    <row r="1248" spans="1:16" ht="25.5" hidden="1" customHeight="1" x14ac:dyDescent="0.25">
      <c r="A1248" s="48" t="s">
        <v>6</v>
      </c>
      <c r="B1248" s="33" t="s">
        <v>770</v>
      </c>
      <c r="C1248" s="2" t="s">
        <v>270</v>
      </c>
      <c r="D1248" s="68" t="s">
        <v>1230</v>
      </c>
      <c r="E1248" s="66" t="str">
        <f>CONCATENATE(Tabela13[[#This Row],[TRAMITE_SETOR]],"_Atualiz")</f>
        <v>SECOFC_Atualiz</v>
      </c>
      <c r="F1248" s="35" t="s">
        <v>911</v>
      </c>
      <c r="G1248" s="35"/>
      <c r="H1248" s="3">
        <v>41241.711111111108</v>
      </c>
      <c r="I1248" s="3">
        <v>41241.768055555556</v>
      </c>
      <c r="J1248" s="5" t="s">
        <v>768</v>
      </c>
      <c r="K1248" s="37">
        <f t="shared" si="38"/>
        <v>5.6944444448163267E-2</v>
      </c>
      <c r="L1248" s="38">
        <f t="shared" si="39"/>
        <v>5.6944444448163267E-2</v>
      </c>
      <c r="M1248" s="166">
        <f>NETWORKDAYS.INTL(DATE(YEAR(H1248),MONTH(I1248),DAY(H1248)),DATE(YEAR(I1248),MONTH(I1248),DAY(I1248)),1,LISTAFERIADOS!$B$2:$B$194)</f>
        <v>1</v>
      </c>
      <c r="N1248" s="170" t="str">
        <f>CONCATENATE(HOUR(Tabela13[[#This Row],[DATA INICIO]]),":",MINUTE(Tabela13[[#This Row],[DATA INICIO]]))</f>
        <v>17:4</v>
      </c>
      <c r="P1248"/>
    </row>
    <row r="1249" spans="1:16" ht="25.5" hidden="1" customHeight="1" x14ac:dyDescent="0.25">
      <c r="A1249" s="48" t="s">
        <v>6</v>
      </c>
      <c r="B1249" s="33" t="s">
        <v>770</v>
      </c>
      <c r="C1249" s="2" t="s">
        <v>270</v>
      </c>
      <c r="D1249" s="68" t="s">
        <v>1229</v>
      </c>
      <c r="E1249" s="66" t="str">
        <f>CONCATENATE(Tabela13[[#This Row],[TRAMITE_SETOR]],"_Atualiz")</f>
        <v>CO_Atualiz</v>
      </c>
      <c r="F1249" s="35" t="s">
        <v>910</v>
      </c>
      <c r="G1249" s="35"/>
      <c r="H1249" s="3">
        <v>41241.768055555556</v>
      </c>
      <c r="I1249" s="3">
        <v>41243.761805555558</v>
      </c>
      <c r="J1249" s="5" t="s">
        <v>95</v>
      </c>
      <c r="K1249" s="37">
        <f t="shared" si="38"/>
        <v>1.9937500000014552</v>
      </c>
      <c r="L1249" s="38">
        <f t="shared" si="39"/>
        <v>1.9937500000014552</v>
      </c>
      <c r="M1249" s="166">
        <f>NETWORKDAYS.INTL(DATE(YEAR(H1249),MONTH(I1249),DAY(H1249)),DATE(YEAR(I1249),MONTH(I1249),DAY(I1249)),1,LISTAFERIADOS!$B$2:$B$194)</f>
        <v>3</v>
      </c>
      <c r="N1249" s="170" t="str">
        <f>CONCATENATE(HOUR(Tabela13[[#This Row],[DATA INICIO]]),":",MINUTE(Tabela13[[#This Row],[DATA INICIO]]))</f>
        <v>18:26</v>
      </c>
      <c r="P1249"/>
    </row>
    <row r="1250" spans="1:16" ht="25.5" hidden="1" customHeight="1" x14ac:dyDescent="0.25">
      <c r="A1250" s="48" t="s">
        <v>6</v>
      </c>
      <c r="B1250" s="33" t="s">
        <v>770</v>
      </c>
      <c r="C1250" s="2" t="s">
        <v>270</v>
      </c>
      <c r="D1250" s="68" t="s">
        <v>1228</v>
      </c>
      <c r="E1250" s="66" t="str">
        <f>CONCATENATE(Tabela13[[#This Row],[TRAMITE_SETOR]],"_Atualiz")</f>
        <v>SPO_Atualiz</v>
      </c>
      <c r="F1250" s="35" t="s">
        <v>909</v>
      </c>
      <c r="G1250" s="35"/>
      <c r="H1250" s="3">
        <v>41243.761805555558</v>
      </c>
      <c r="I1250" s="3">
        <v>41243.768055555556</v>
      </c>
      <c r="J1250" s="5" t="s">
        <v>26</v>
      </c>
      <c r="K1250" s="37">
        <f t="shared" si="38"/>
        <v>6.2499999985448085E-3</v>
      </c>
      <c r="L1250" s="38">
        <f t="shared" si="39"/>
        <v>6.2499999985448085E-3</v>
      </c>
      <c r="M1250" s="166">
        <f>NETWORKDAYS.INTL(DATE(YEAR(H1250),MONTH(I1250),DAY(H1250)),DATE(YEAR(I1250),MONTH(I1250),DAY(I1250)),1,LISTAFERIADOS!$B$2:$B$194)</f>
        <v>1</v>
      </c>
      <c r="N1250" s="170" t="str">
        <f>CONCATENATE(HOUR(Tabela13[[#This Row],[DATA INICIO]]),":",MINUTE(Tabela13[[#This Row],[DATA INICIO]]))</f>
        <v>18:17</v>
      </c>
      <c r="P1250"/>
    </row>
    <row r="1251" spans="1:16" ht="25.5" hidden="1" customHeight="1" x14ac:dyDescent="0.25">
      <c r="A1251" s="48" t="s">
        <v>6</v>
      </c>
      <c r="B1251" s="33" t="s">
        <v>770</v>
      </c>
      <c r="C1251" s="2" t="s">
        <v>270</v>
      </c>
      <c r="D1251" s="68" t="s">
        <v>1229</v>
      </c>
      <c r="E1251" s="66" t="str">
        <f>CONCATENATE(Tabela13[[#This Row],[TRAMITE_SETOR]],"_Atualiz")</f>
        <v>CO_Atualiz</v>
      </c>
      <c r="F1251" s="35" t="s">
        <v>910</v>
      </c>
      <c r="G1251" s="35"/>
      <c r="H1251" s="3">
        <v>41243.768055555556</v>
      </c>
      <c r="I1251" s="3">
        <v>41246.557638888888</v>
      </c>
      <c r="J1251" s="5" t="s">
        <v>27</v>
      </c>
      <c r="K1251" s="37">
        <f t="shared" si="38"/>
        <v>2.7895833333313931</v>
      </c>
      <c r="L1251" s="38">
        <f t="shared" si="39"/>
        <v>2.7895833333313931</v>
      </c>
      <c r="M1251" s="166">
        <f>NETWORKDAYS.INTL(DATE(YEAR(H1251),MONTH(I1251),DAY(H1251)),DATE(YEAR(I1251),MONTH(I1251),DAY(I1251)),1,LISTAFERIADOS!$B$2:$B$194)</f>
        <v>-12</v>
      </c>
      <c r="N1251" s="170" t="str">
        <f>CONCATENATE(HOUR(Tabela13[[#This Row],[DATA INICIO]]),":",MINUTE(Tabela13[[#This Row],[DATA INICIO]]))</f>
        <v>18:26</v>
      </c>
      <c r="P1251"/>
    </row>
    <row r="1252" spans="1:16" ht="25.5" hidden="1" customHeight="1" x14ac:dyDescent="0.25">
      <c r="A1252" s="48" t="s">
        <v>6</v>
      </c>
      <c r="B1252" s="33" t="s">
        <v>770</v>
      </c>
      <c r="C1252" s="2" t="s">
        <v>270</v>
      </c>
      <c r="D1252" s="68" t="s">
        <v>1230</v>
      </c>
      <c r="E1252" s="66" t="str">
        <f>CONCATENATE(Tabela13[[#This Row],[TRAMITE_SETOR]],"_Atualiz")</f>
        <v>SECOFC_Atualiz</v>
      </c>
      <c r="F1252" s="35" t="s">
        <v>911</v>
      </c>
      <c r="G1252" s="35"/>
      <c r="H1252" s="3">
        <v>41246.557638888888</v>
      </c>
      <c r="I1252" s="3">
        <v>41246.675000000003</v>
      </c>
      <c r="J1252" s="5" t="s">
        <v>20</v>
      </c>
      <c r="K1252" s="37">
        <f t="shared" si="38"/>
        <v>0.117361111115315</v>
      </c>
      <c r="L1252" s="38">
        <f t="shared" si="39"/>
        <v>0.117361111115315</v>
      </c>
      <c r="M1252" s="166">
        <f>NETWORKDAYS.INTL(DATE(YEAR(H1252),MONTH(I1252),DAY(H1252)),DATE(YEAR(I1252),MONTH(I1252),DAY(I1252)),1,LISTAFERIADOS!$B$2:$B$194)</f>
        <v>1</v>
      </c>
      <c r="N1252" s="170" t="str">
        <f>CONCATENATE(HOUR(Tabela13[[#This Row],[DATA INICIO]]),":",MINUTE(Tabela13[[#This Row],[DATA INICIO]]))</f>
        <v>13:23</v>
      </c>
      <c r="P1252"/>
    </row>
    <row r="1253" spans="1:16" ht="25.5" hidden="1" customHeight="1" x14ac:dyDescent="0.25">
      <c r="A1253" s="48" t="s">
        <v>6</v>
      </c>
      <c r="B1253" s="33" t="s">
        <v>770</v>
      </c>
      <c r="C1253" s="2" t="s">
        <v>270</v>
      </c>
      <c r="D1253" s="68" t="s">
        <v>1252</v>
      </c>
      <c r="E1253" s="66" t="str">
        <f>CONCATENATE(Tabela13[[#This Row],[TRAMITE_SETOR]],"_Atualiz")</f>
        <v>SLIC_Atualiz</v>
      </c>
      <c r="F1253" s="35" t="s">
        <v>928</v>
      </c>
      <c r="G1253" s="35"/>
      <c r="H1253" s="3">
        <v>41246.675000000003</v>
      </c>
      <c r="I1253" s="3">
        <v>41247.658333333333</v>
      </c>
      <c r="J1253" s="5" t="s">
        <v>769</v>
      </c>
      <c r="K1253" s="37">
        <f t="shared" si="38"/>
        <v>0.98333333332993789</v>
      </c>
      <c r="L1253" s="38">
        <f t="shared" si="39"/>
        <v>0.98333333332993789</v>
      </c>
      <c r="M1253" s="166">
        <f>NETWORKDAYS.INTL(DATE(YEAR(H1253),MONTH(I1253),DAY(H1253)),DATE(YEAR(I1253),MONTH(I1253),DAY(I1253)),1,LISTAFERIADOS!$B$2:$B$194)</f>
        <v>2</v>
      </c>
      <c r="N1253" s="170" t="str">
        <f>CONCATENATE(HOUR(Tabela13[[#This Row],[DATA INICIO]]),":",MINUTE(Tabela13[[#This Row],[DATA INICIO]]))</f>
        <v>16:12</v>
      </c>
      <c r="P1253"/>
    </row>
    <row r="1254" spans="1:16" ht="25.5" hidden="1" customHeight="1" x14ac:dyDescent="0.25">
      <c r="A1254" s="48" t="s">
        <v>6</v>
      </c>
      <c r="B1254" s="33" t="s">
        <v>770</v>
      </c>
      <c r="C1254" s="2" t="s">
        <v>270</v>
      </c>
      <c r="D1254" s="68" t="s">
        <v>1234</v>
      </c>
      <c r="E1254" s="66" t="str">
        <f>CONCATENATE(Tabela13[[#This Row],[TRAMITE_SETOR]],"_Atualiz")</f>
        <v>CPL_Atualiz</v>
      </c>
      <c r="F1254" s="35" t="s">
        <v>915</v>
      </c>
      <c r="G1254" s="35"/>
      <c r="H1254" s="3">
        <v>41247.658333333333</v>
      </c>
      <c r="I1254" s="3">
        <v>41247.780555555553</v>
      </c>
      <c r="J1254" s="5" t="s">
        <v>499</v>
      </c>
      <c r="K1254" s="37">
        <f t="shared" si="38"/>
        <v>0.12222222222044365</v>
      </c>
      <c r="L1254" s="38">
        <f t="shared" si="39"/>
        <v>0.12222222222044365</v>
      </c>
      <c r="M1254" s="166">
        <f>NETWORKDAYS.INTL(DATE(YEAR(H1254),MONTH(I1254),DAY(H1254)),DATE(YEAR(I1254),MONTH(I1254),DAY(I1254)),1,LISTAFERIADOS!$B$2:$B$194)</f>
        <v>1</v>
      </c>
      <c r="N1254" s="170" t="str">
        <f>CONCATENATE(HOUR(Tabela13[[#This Row],[DATA INICIO]]),":",MINUTE(Tabela13[[#This Row],[DATA INICIO]]))</f>
        <v>15:48</v>
      </c>
      <c r="P1254"/>
    </row>
    <row r="1255" spans="1:16" ht="25.5" hidden="1" customHeight="1" x14ac:dyDescent="0.25">
      <c r="A1255" s="48" t="s">
        <v>6</v>
      </c>
      <c r="B1255" s="33" t="s">
        <v>770</v>
      </c>
      <c r="C1255" s="2" t="s">
        <v>270</v>
      </c>
      <c r="D1255" s="68" t="s">
        <v>1252</v>
      </c>
      <c r="E1255" s="66" t="str">
        <f>CONCATENATE(Tabela13[[#This Row],[TRAMITE_SETOR]],"_Atualiz")</f>
        <v>SLIC_Atualiz</v>
      </c>
      <c r="F1255" s="35" t="s">
        <v>928</v>
      </c>
      <c r="G1255" s="35"/>
      <c r="H1255" s="3">
        <v>41247.780555555553</v>
      </c>
      <c r="I1255" s="3">
        <v>41248.543749999997</v>
      </c>
      <c r="J1255" s="5" t="s">
        <v>180</v>
      </c>
      <c r="K1255" s="37">
        <f t="shared" si="38"/>
        <v>0.76319444444379769</v>
      </c>
      <c r="L1255" s="38">
        <f t="shared" si="39"/>
        <v>0.76319444444379769</v>
      </c>
      <c r="M1255" s="166">
        <f>NETWORKDAYS.INTL(DATE(YEAR(H1255),MONTH(I1255),DAY(H1255)),DATE(YEAR(I1255),MONTH(I1255),DAY(I1255)),1,LISTAFERIADOS!$B$2:$B$194)</f>
        <v>2</v>
      </c>
      <c r="N1255" s="170" t="str">
        <f>CONCATENATE(HOUR(Tabela13[[#This Row],[DATA INICIO]]),":",MINUTE(Tabela13[[#This Row],[DATA INICIO]]))</f>
        <v>18:44</v>
      </c>
      <c r="P1255"/>
    </row>
    <row r="1256" spans="1:16" ht="25.5" hidden="1" customHeight="1" x14ac:dyDescent="0.25">
      <c r="A1256" s="48" t="s">
        <v>6</v>
      </c>
      <c r="B1256" s="33" t="s">
        <v>770</v>
      </c>
      <c r="C1256" s="2" t="s">
        <v>270</v>
      </c>
      <c r="D1256" s="68" t="s">
        <v>1234</v>
      </c>
      <c r="E1256" s="66" t="str">
        <f>CONCATENATE(Tabela13[[#This Row],[TRAMITE_SETOR]],"_Atualiz")</f>
        <v>CPL_Atualiz</v>
      </c>
      <c r="F1256" s="35" t="s">
        <v>915</v>
      </c>
      <c r="G1256" s="35"/>
      <c r="H1256" s="3">
        <v>41248.543749999997</v>
      </c>
      <c r="I1256" s="3">
        <v>41263.644444444442</v>
      </c>
      <c r="J1256" s="5" t="s">
        <v>640</v>
      </c>
      <c r="K1256" s="37">
        <f t="shared" si="38"/>
        <v>15.100694444445253</v>
      </c>
      <c r="L1256" s="38">
        <f t="shared" si="39"/>
        <v>15.100694444445253</v>
      </c>
      <c r="M1256" s="166">
        <f>NETWORKDAYS.INTL(DATE(YEAR(H1256),MONTH(I1256),DAY(H1256)),DATE(YEAR(I1256),MONTH(I1256),DAY(I1256)),1,LISTAFERIADOS!$B$2:$B$194)</f>
        <v>10</v>
      </c>
      <c r="N1256" s="170" t="str">
        <f>CONCATENATE(HOUR(Tabela13[[#This Row],[DATA INICIO]]),":",MINUTE(Tabela13[[#This Row],[DATA INICIO]]))</f>
        <v>13:3</v>
      </c>
      <c r="P1256"/>
    </row>
    <row r="1257" spans="1:16" ht="25.5" hidden="1" customHeight="1" x14ac:dyDescent="0.25">
      <c r="A1257" s="48" t="s">
        <v>6</v>
      </c>
      <c r="B1257" s="33" t="s">
        <v>770</v>
      </c>
      <c r="C1257" s="2" t="s">
        <v>270</v>
      </c>
      <c r="D1257" s="68" t="s">
        <v>1235</v>
      </c>
      <c r="E1257" s="66" t="str">
        <f>CONCATENATE(Tabela13[[#This Row],[TRAMITE_SETOR]],"_Atualiz")</f>
        <v>ASSDG_Atualiz</v>
      </c>
      <c r="F1257" s="35" t="s">
        <v>916</v>
      </c>
      <c r="G1257" s="35"/>
      <c r="H1257" s="3">
        <v>41263.644444444442</v>
      </c>
      <c r="I1257" s="3">
        <v>41263.732638888891</v>
      </c>
      <c r="J1257" s="5" t="s">
        <v>391</v>
      </c>
      <c r="K1257" s="37">
        <f t="shared" si="38"/>
        <v>8.8194444448163267E-2</v>
      </c>
      <c r="L1257" s="38">
        <f t="shared" si="39"/>
        <v>8.8194444448163267E-2</v>
      </c>
      <c r="M1257" s="166">
        <f>NETWORKDAYS.INTL(DATE(YEAR(H1257),MONTH(I1257),DAY(H1257)),DATE(YEAR(I1257),MONTH(I1257),DAY(I1257)),1,LISTAFERIADOS!$B$2:$B$194)</f>
        <v>0</v>
      </c>
      <c r="N1257" s="170" t="str">
        <f>CONCATENATE(HOUR(Tabela13[[#This Row],[DATA INICIO]]),":",MINUTE(Tabela13[[#This Row],[DATA INICIO]]))</f>
        <v>15:28</v>
      </c>
      <c r="P1257"/>
    </row>
    <row r="1258" spans="1:16" ht="25.5" customHeight="1" x14ac:dyDescent="0.25">
      <c r="A1258" s="48" t="s">
        <v>6</v>
      </c>
      <c r="B1258" s="33" t="s">
        <v>790</v>
      </c>
      <c r="C1258" s="2" t="s">
        <v>270</v>
      </c>
      <c r="D1258" s="68" t="s">
        <v>1287</v>
      </c>
      <c r="E1258" s="66" t="str">
        <f>CONCATENATE(Tabela13[[#This Row],[TRAMITE_SETOR]],"_Atualiz")</f>
        <v>ASG_Atualiz</v>
      </c>
      <c r="F1258" s="35" t="s">
        <v>902</v>
      </c>
      <c r="G1258" s="90" t="s">
        <v>1127</v>
      </c>
      <c r="H1258" s="3">
        <v>41308.714583333334</v>
      </c>
      <c r="I1258" s="3">
        <v>41309.714583333334</v>
      </c>
      <c r="J1258" s="5" t="s">
        <v>7</v>
      </c>
      <c r="K1258" s="37">
        <f t="shared" si="38"/>
        <v>1</v>
      </c>
      <c r="L1258" s="38">
        <f t="shared" si="39"/>
        <v>1</v>
      </c>
      <c r="M1258" s="166">
        <f>NETWORKDAYS.INTL(DATE(YEAR(H1258),MONTH(I1258),DAY(H1258)),DATE(YEAR(I1258),MONTH(I1258),DAY(I1258)),1,LISTAFERIADOS!$B$2:$B$194)</f>
        <v>1</v>
      </c>
      <c r="N1258" s="170" t="str">
        <f>CONCATENATE(HOUR(Tabela13[[#This Row],[DATA INICIO]]),":",MINUTE(Tabela13[[#This Row],[DATA INICIO]]))</f>
        <v>17:9</v>
      </c>
      <c r="P1258"/>
    </row>
    <row r="1259" spans="1:16" ht="25.5" hidden="1" customHeight="1" x14ac:dyDescent="0.25">
      <c r="A1259" s="48" t="s">
        <v>6</v>
      </c>
      <c r="B1259" s="33" t="s">
        <v>790</v>
      </c>
      <c r="C1259" s="2" t="s">
        <v>270</v>
      </c>
      <c r="D1259" s="68" t="s">
        <v>1288</v>
      </c>
      <c r="E1259" s="66" t="str">
        <f>CONCATENATE(Tabela13[[#This Row],[TRAMITE_SETOR]],"_Atualiz")</f>
        <v>CCS_Atualiz</v>
      </c>
      <c r="F1259" s="35" t="s">
        <v>949</v>
      </c>
      <c r="G1259" s="35"/>
      <c r="H1259" s="3">
        <v>41309.714583333334</v>
      </c>
      <c r="I1259" s="3">
        <v>41312.664583333331</v>
      </c>
      <c r="J1259" s="5" t="s">
        <v>771</v>
      </c>
      <c r="K1259" s="37">
        <f t="shared" si="38"/>
        <v>2.9499999999970896</v>
      </c>
      <c r="L1259" s="38">
        <f t="shared" si="39"/>
        <v>2.9499999999970896</v>
      </c>
      <c r="M1259" s="166">
        <f>NETWORKDAYS.INTL(DATE(YEAR(H1259),MONTH(I1259),DAY(H1259)),DATE(YEAR(I1259),MONTH(I1259),DAY(I1259)),1,LISTAFERIADOS!$B$2:$B$194)</f>
        <v>4</v>
      </c>
      <c r="N1259" s="170" t="str">
        <f>CONCATENATE(HOUR(Tabela13[[#This Row],[DATA INICIO]]),":",MINUTE(Tabela13[[#This Row],[DATA INICIO]]))</f>
        <v>17:9</v>
      </c>
      <c r="P1259"/>
    </row>
    <row r="1260" spans="1:16" ht="25.5" hidden="1" customHeight="1" x14ac:dyDescent="0.25">
      <c r="A1260" s="48" t="s">
        <v>6</v>
      </c>
      <c r="B1260" s="33" t="s">
        <v>790</v>
      </c>
      <c r="C1260" s="2" t="s">
        <v>270</v>
      </c>
      <c r="D1260" s="68" t="s">
        <v>1289</v>
      </c>
      <c r="E1260" s="66" t="str">
        <f>CONCATENATE(Tabela13[[#This Row],[TRAMITE_SETOR]],"_Atualiz")</f>
        <v>SECPEG_Atualiz</v>
      </c>
      <c r="F1260" s="35" t="s">
        <v>950</v>
      </c>
      <c r="G1260" s="35"/>
      <c r="H1260" s="3">
        <v>41312.664583333331</v>
      </c>
      <c r="I1260" s="3">
        <v>41312.729861111111</v>
      </c>
      <c r="J1260" s="5" t="s">
        <v>772</v>
      </c>
      <c r="K1260" s="37">
        <f t="shared" si="38"/>
        <v>6.5277777779556345E-2</v>
      </c>
      <c r="L1260" s="38">
        <f t="shared" si="39"/>
        <v>6.5277777779556345E-2</v>
      </c>
      <c r="M1260" s="166">
        <f>NETWORKDAYS.INTL(DATE(YEAR(H1260),MONTH(I1260),DAY(H1260)),DATE(YEAR(I1260),MONTH(I1260),DAY(I1260)),1,LISTAFERIADOS!$B$2:$B$194)</f>
        <v>1</v>
      </c>
      <c r="N1260" s="170" t="str">
        <f>CONCATENATE(HOUR(Tabela13[[#This Row],[DATA INICIO]]),":",MINUTE(Tabela13[[#This Row],[DATA INICIO]]))</f>
        <v>15:57</v>
      </c>
      <c r="P1260"/>
    </row>
    <row r="1261" spans="1:16" ht="25.5" hidden="1" customHeight="1" x14ac:dyDescent="0.25">
      <c r="A1261" s="48" t="s">
        <v>6</v>
      </c>
      <c r="B1261" s="33" t="s">
        <v>790</v>
      </c>
      <c r="C1261" s="2" t="s">
        <v>270</v>
      </c>
      <c r="D1261" s="68" t="s">
        <v>1227</v>
      </c>
      <c r="E1261" s="66" t="str">
        <f>CONCATENATE(Tabela13[[#This Row],[TRAMITE_SETOR]],"_Atualiz")</f>
        <v>SECADM_Atualiz</v>
      </c>
      <c r="F1261" s="35" t="s">
        <v>908</v>
      </c>
      <c r="G1261" s="35"/>
      <c r="H1261" s="3">
        <v>41312.729861111111</v>
      </c>
      <c r="I1261" s="3">
        <v>41313.614583333336</v>
      </c>
      <c r="J1261" s="5" t="s">
        <v>773</v>
      </c>
      <c r="K1261" s="37">
        <f t="shared" si="38"/>
        <v>0.88472222222480923</v>
      </c>
      <c r="L1261" s="38">
        <f t="shared" si="39"/>
        <v>0.88472222222480923</v>
      </c>
      <c r="M1261" s="166">
        <f>NETWORKDAYS.INTL(DATE(YEAR(H1261),MONTH(I1261),DAY(H1261)),DATE(YEAR(I1261),MONTH(I1261),DAY(I1261)),1,LISTAFERIADOS!$B$2:$B$194)</f>
        <v>2</v>
      </c>
      <c r="N1261" s="170" t="str">
        <f>CONCATENATE(HOUR(Tabela13[[#This Row],[DATA INICIO]]),":",MINUTE(Tabela13[[#This Row],[DATA INICIO]]))</f>
        <v>17:31</v>
      </c>
      <c r="P1261"/>
    </row>
    <row r="1262" spans="1:16" ht="25.5" hidden="1" customHeight="1" x14ac:dyDescent="0.25">
      <c r="A1262" s="48" t="s">
        <v>6</v>
      </c>
      <c r="B1262" s="33" t="s">
        <v>790</v>
      </c>
      <c r="C1262" s="2" t="s">
        <v>270</v>
      </c>
      <c r="D1262" s="68" t="s">
        <v>1231</v>
      </c>
      <c r="E1262" s="66" t="str">
        <f>CONCATENATE(Tabela13[[#This Row],[TRAMITE_SETOR]],"_Atualiz")</f>
        <v>CLC_Atualiz</v>
      </c>
      <c r="F1262" s="35" t="s">
        <v>912</v>
      </c>
      <c r="G1262" s="35"/>
      <c r="H1262" s="3">
        <v>41313.614583333336</v>
      </c>
      <c r="I1262" s="3">
        <v>41313.65347222222</v>
      </c>
      <c r="J1262" s="5" t="s">
        <v>774</v>
      </c>
      <c r="K1262" s="37">
        <f t="shared" si="38"/>
        <v>3.8888888884685002E-2</v>
      </c>
      <c r="L1262" s="38">
        <f t="shared" si="39"/>
        <v>3.8888888884685002E-2</v>
      </c>
      <c r="M1262" s="166">
        <f>NETWORKDAYS.INTL(DATE(YEAR(H1262),MONTH(I1262),DAY(H1262)),DATE(YEAR(I1262),MONTH(I1262),DAY(I1262)),1,LISTAFERIADOS!$B$2:$B$194)</f>
        <v>1</v>
      </c>
      <c r="N1262" s="170" t="str">
        <f>CONCATENATE(HOUR(Tabela13[[#This Row],[DATA INICIO]]),":",MINUTE(Tabela13[[#This Row],[DATA INICIO]]))</f>
        <v>14:45</v>
      </c>
      <c r="P1262"/>
    </row>
    <row r="1263" spans="1:16" ht="25.5" hidden="1" customHeight="1" x14ac:dyDescent="0.25">
      <c r="A1263" s="48" t="s">
        <v>6</v>
      </c>
      <c r="B1263" s="33" t="s">
        <v>790</v>
      </c>
      <c r="C1263" s="2" t="s">
        <v>270</v>
      </c>
      <c r="D1263" s="68" t="s">
        <v>1232</v>
      </c>
      <c r="E1263" s="66" t="str">
        <f>CONCATENATE(Tabela13[[#This Row],[TRAMITE_SETOR]],"_Atualiz")</f>
        <v>SC_Atualiz</v>
      </c>
      <c r="F1263" s="35" t="s">
        <v>913</v>
      </c>
      <c r="G1263" s="35"/>
      <c r="H1263" s="3">
        <v>41313.65347222222</v>
      </c>
      <c r="I1263" s="3">
        <v>41318.68472222222</v>
      </c>
      <c r="J1263" s="5" t="s">
        <v>163</v>
      </c>
      <c r="K1263" s="37">
        <f t="shared" si="38"/>
        <v>5.03125</v>
      </c>
      <c r="L1263" s="38">
        <f t="shared" si="39"/>
        <v>5.03125</v>
      </c>
      <c r="M1263" s="166">
        <f>NETWORKDAYS.INTL(DATE(YEAR(H1263),MONTH(I1263),DAY(H1263)),DATE(YEAR(I1263),MONTH(I1263),DAY(I1263)),1,LISTAFERIADOS!$B$2:$B$194)</f>
        <v>2</v>
      </c>
      <c r="N1263" s="170" t="str">
        <f>CONCATENATE(HOUR(Tabela13[[#This Row],[DATA INICIO]]),":",MINUTE(Tabela13[[#This Row],[DATA INICIO]]))</f>
        <v>15:41</v>
      </c>
      <c r="P1263"/>
    </row>
    <row r="1264" spans="1:16" ht="25.5" hidden="1" customHeight="1" x14ac:dyDescent="0.25">
      <c r="A1264" s="48" t="s">
        <v>6</v>
      </c>
      <c r="B1264" s="33" t="s">
        <v>790</v>
      </c>
      <c r="C1264" s="2" t="s">
        <v>270</v>
      </c>
      <c r="D1264" s="68" t="s">
        <v>1231</v>
      </c>
      <c r="E1264" s="66" t="str">
        <f>CONCATENATE(Tabela13[[#This Row],[TRAMITE_SETOR]],"_Atualiz")</f>
        <v>CLC_Atualiz</v>
      </c>
      <c r="F1264" s="35" t="s">
        <v>912</v>
      </c>
      <c r="G1264" s="35"/>
      <c r="H1264" s="3">
        <v>41318.68472222222</v>
      </c>
      <c r="I1264" s="3">
        <v>41318.773611111108</v>
      </c>
      <c r="J1264" s="5" t="s">
        <v>27</v>
      </c>
      <c r="K1264" s="37">
        <f t="shared" si="38"/>
        <v>8.8888888887595385E-2</v>
      </c>
      <c r="L1264" s="38">
        <f t="shared" si="39"/>
        <v>8.8888888887595385E-2</v>
      </c>
      <c r="M1264" s="166">
        <f>NETWORKDAYS.INTL(DATE(YEAR(H1264),MONTH(I1264),DAY(H1264)),DATE(YEAR(I1264),MONTH(I1264),DAY(I1264)),1,LISTAFERIADOS!$B$2:$B$194)</f>
        <v>1</v>
      </c>
      <c r="N1264" s="170" t="str">
        <f>CONCATENATE(HOUR(Tabela13[[#This Row],[DATA INICIO]]),":",MINUTE(Tabela13[[#This Row],[DATA INICIO]]))</f>
        <v>16:26</v>
      </c>
      <c r="P1264"/>
    </row>
    <row r="1265" spans="1:16" ht="25.5" hidden="1" customHeight="1" x14ac:dyDescent="0.25">
      <c r="A1265" s="48" t="s">
        <v>6</v>
      </c>
      <c r="B1265" s="33" t="s">
        <v>790</v>
      </c>
      <c r="C1265" s="2" t="s">
        <v>270</v>
      </c>
      <c r="D1265" s="68" t="s">
        <v>1228</v>
      </c>
      <c r="E1265" s="66" t="str">
        <f>CONCATENATE(Tabela13[[#This Row],[TRAMITE_SETOR]],"_Atualiz")</f>
        <v>SPO_Atualiz</v>
      </c>
      <c r="F1265" s="35" t="s">
        <v>909</v>
      </c>
      <c r="G1265" s="35"/>
      <c r="H1265" s="3">
        <v>41318.773611111108</v>
      </c>
      <c r="I1265" s="3">
        <v>41345.692361111112</v>
      </c>
      <c r="J1265" s="5" t="s">
        <v>284</v>
      </c>
      <c r="K1265" s="37">
        <f t="shared" si="38"/>
        <v>26.918750000004366</v>
      </c>
      <c r="L1265" s="38">
        <f t="shared" si="39"/>
        <v>26.918750000004366</v>
      </c>
      <c r="M1265" s="166">
        <f>NETWORKDAYS.INTL(DATE(YEAR(H1265),MONTH(I1265),DAY(H1265)),DATE(YEAR(I1265),MONTH(I1265),DAY(I1265)),1,LISTAFERIADOS!$B$2:$B$194)</f>
        <v>-2</v>
      </c>
      <c r="N1265" s="170" t="str">
        <f>CONCATENATE(HOUR(Tabela13[[#This Row],[DATA INICIO]]),":",MINUTE(Tabela13[[#This Row],[DATA INICIO]]))</f>
        <v>18:34</v>
      </c>
      <c r="P1265"/>
    </row>
    <row r="1266" spans="1:16" ht="25.5" hidden="1" customHeight="1" x14ac:dyDescent="0.25">
      <c r="A1266" s="48" t="s">
        <v>6</v>
      </c>
      <c r="B1266" s="33" t="s">
        <v>790</v>
      </c>
      <c r="C1266" s="2" t="s">
        <v>270</v>
      </c>
      <c r="D1266" s="68" t="s">
        <v>1229</v>
      </c>
      <c r="E1266" s="66" t="str">
        <f>CONCATENATE(Tabela13[[#This Row],[TRAMITE_SETOR]],"_Atualiz")</f>
        <v>CO_Atualiz</v>
      </c>
      <c r="F1266" s="35" t="s">
        <v>910</v>
      </c>
      <c r="G1266" s="35"/>
      <c r="H1266" s="3">
        <v>41345.692361111112</v>
      </c>
      <c r="I1266" s="3">
        <v>41345.765277777777</v>
      </c>
      <c r="J1266" s="5" t="s">
        <v>378</v>
      </c>
      <c r="K1266" s="37">
        <f t="shared" si="38"/>
        <v>7.2916666664241347E-2</v>
      </c>
      <c r="L1266" s="38">
        <f t="shared" si="39"/>
        <v>7.2916666664241347E-2</v>
      </c>
      <c r="M1266" s="166">
        <f>NETWORKDAYS.INTL(DATE(YEAR(H1266),MONTH(I1266),DAY(H1266)),DATE(YEAR(I1266),MONTH(I1266),DAY(I1266)),1,LISTAFERIADOS!$B$2:$B$194)</f>
        <v>1</v>
      </c>
      <c r="N1266" s="170" t="str">
        <f>CONCATENATE(HOUR(Tabela13[[#This Row],[DATA INICIO]]),":",MINUTE(Tabela13[[#This Row],[DATA INICIO]]))</f>
        <v>16:37</v>
      </c>
      <c r="P1266"/>
    </row>
    <row r="1267" spans="1:16" ht="25.5" hidden="1" customHeight="1" x14ac:dyDescent="0.25">
      <c r="A1267" s="48" t="s">
        <v>6</v>
      </c>
      <c r="B1267" s="33" t="s">
        <v>790</v>
      </c>
      <c r="C1267" s="2" t="s">
        <v>270</v>
      </c>
      <c r="D1267" s="68" t="s">
        <v>1230</v>
      </c>
      <c r="E1267" s="66" t="str">
        <f>CONCATENATE(Tabela13[[#This Row],[TRAMITE_SETOR]],"_Atualiz")</f>
        <v>SECOFC_Atualiz</v>
      </c>
      <c r="F1267" s="35" t="s">
        <v>911</v>
      </c>
      <c r="G1267" s="35"/>
      <c r="H1267" s="3">
        <v>41345.765277777777</v>
      </c>
      <c r="I1267" s="3">
        <v>41345.811805555553</v>
      </c>
      <c r="J1267" s="5" t="s">
        <v>321</v>
      </c>
      <c r="K1267" s="37">
        <f t="shared" si="38"/>
        <v>4.6527777776645962E-2</v>
      </c>
      <c r="L1267" s="38">
        <f t="shared" si="39"/>
        <v>4.6527777776645962E-2</v>
      </c>
      <c r="M1267" s="166">
        <f>NETWORKDAYS.INTL(DATE(YEAR(H1267),MONTH(I1267),DAY(H1267)),DATE(YEAR(I1267),MONTH(I1267),DAY(I1267)),1,LISTAFERIADOS!$B$2:$B$194)</f>
        <v>1</v>
      </c>
      <c r="N1267" s="170" t="str">
        <f>CONCATENATE(HOUR(Tabela13[[#This Row],[DATA INICIO]]),":",MINUTE(Tabela13[[#This Row],[DATA INICIO]]))</f>
        <v>18:22</v>
      </c>
      <c r="P1267"/>
    </row>
    <row r="1268" spans="1:16" ht="25.5" hidden="1" customHeight="1" x14ac:dyDescent="0.25">
      <c r="A1268" s="48" t="s">
        <v>6</v>
      </c>
      <c r="B1268" s="33" t="s">
        <v>790</v>
      </c>
      <c r="C1268" s="2" t="s">
        <v>270</v>
      </c>
      <c r="D1268" s="68" t="s">
        <v>1231</v>
      </c>
      <c r="E1268" s="66" t="str">
        <f>CONCATENATE(Tabela13[[#This Row],[TRAMITE_SETOR]],"_Atualiz")</f>
        <v>CLC_Atualiz</v>
      </c>
      <c r="F1268" s="35" t="s">
        <v>912</v>
      </c>
      <c r="G1268" s="35"/>
      <c r="H1268" s="3">
        <v>41345.811805555553</v>
      </c>
      <c r="I1268" s="3">
        <v>41346.651388888888</v>
      </c>
      <c r="J1268" s="5" t="s">
        <v>775</v>
      </c>
      <c r="K1268" s="37">
        <f t="shared" si="38"/>
        <v>0.83958333333430346</v>
      </c>
      <c r="L1268" s="38">
        <f t="shared" si="39"/>
        <v>0.83958333333430346</v>
      </c>
      <c r="M1268" s="166">
        <f>NETWORKDAYS.INTL(DATE(YEAR(H1268),MONTH(I1268),DAY(H1268)),DATE(YEAR(I1268),MONTH(I1268),DAY(I1268)),1,LISTAFERIADOS!$B$2:$B$194)</f>
        <v>2</v>
      </c>
      <c r="N1268" s="170" t="str">
        <f>CONCATENATE(HOUR(Tabela13[[#This Row],[DATA INICIO]]),":",MINUTE(Tabela13[[#This Row],[DATA INICIO]]))</f>
        <v>19:29</v>
      </c>
      <c r="P1268"/>
    </row>
    <row r="1269" spans="1:16" ht="25.5" hidden="1" customHeight="1" x14ac:dyDescent="0.25">
      <c r="A1269" s="48" t="s">
        <v>6</v>
      </c>
      <c r="B1269" s="33" t="s">
        <v>790</v>
      </c>
      <c r="C1269" s="2" t="s">
        <v>270</v>
      </c>
      <c r="D1269" s="68" t="s">
        <v>1232</v>
      </c>
      <c r="E1269" s="66" t="str">
        <f>CONCATENATE(Tabela13[[#This Row],[TRAMITE_SETOR]],"_Atualiz")</f>
        <v>SC_Atualiz</v>
      </c>
      <c r="F1269" s="35" t="s">
        <v>913</v>
      </c>
      <c r="G1269" s="35"/>
      <c r="H1269" s="3">
        <v>41346.651388888888</v>
      </c>
      <c r="I1269" s="3">
        <v>41346.867361111108</v>
      </c>
      <c r="J1269" s="5" t="s">
        <v>285</v>
      </c>
      <c r="K1269" s="37">
        <f t="shared" si="38"/>
        <v>0.21597222222044365</v>
      </c>
      <c r="L1269" s="38">
        <f t="shared" si="39"/>
        <v>0.21597222222044365</v>
      </c>
      <c r="M1269" s="166">
        <f>NETWORKDAYS.INTL(DATE(YEAR(H1269),MONTH(I1269),DAY(H1269)),DATE(YEAR(I1269),MONTH(I1269),DAY(I1269)),1,LISTAFERIADOS!$B$2:$B$194)</f>
        <v>1</v>
      </c>
      <c r="N1269" s="170" t="str">
        <f>CONCATENATE(HOUR(Tabela13[[#This Row],[DATA INICIO]]),":",MINUTE(Tabela13[[#This Row],[DATA INICIO]]))</f>
        <v>15:38</v>
      </c>
      <c r="P1269"/>
    </row>
    <row r="1270" spans="1:16" ht="25.5" hidden="1" customHeight="1" x14ac:dyDescent="0.25">
      <c r="A1270" s="48" t="s">
        <v>6</v>
      </c>
      <c r="B1270" s="33" t="s">
        <v>790</v>
      </c>
      <c r="C1270" s="2" t="s">
        <v>270</v>
      </c>
      <c r="D1270" s="68" t="s">
        <v>1231</v>
      </c>
      <c r="E1270" s="66" t="str">
        <f>CONCATENATE(Tabela13[[#This Row],[TRAMITE_SETOR]],"_Atualiz")</f>
        <v>CLC_Atualiz</v>
      </c>
      <c r="F1270" s="35" t="s">
        <v>912</v>
      </c>
      <c r="G1270" s="35"/>
      <c r="H1270" s="3">
        <v>41346.867361111108</v>
      </c>
      <c r="I1270" s="3">
        <v>41347.821527777778</v>
      </c>
      <c r="J1270" s="5" t="s">
        <v>27</v>
      </c>
      <c r="K1270" s="37">
        <f t="shared" si="38"/>
        <v>0.95416666667006211</v>
      </c>
      <c r="L1270" s="38">
        <f t="shared" si="39"/>
        <v>0.95416666667006211</v>
      </c>
      <c r="M1270" s="166">
        <f>NETWORKDAYS.INTL(DATE(YEAR(H1270),MONTH(I1270),DAY(H1270)),DATE(YEAR(I1270),MONTH(I1270),DAY(I1270)),1,LISTAFERIADOS!$B$2:$B$194)</f>
        <v>2</v>
      </c>
      <c r="N1270" s="170" t="str">
        <f>CONCATENATE(HOUR(Tabela13[[#This Row],[DATA INICIO]]),":",MINUTE(Tabela13[[#This Row],[DATA INICIO]]))</f>
        <v>20:49</v>
      </c>
      <c r="P1270"/>
    </row>
    <row r="1271" spans="1:16" ht="25.5" hidden="1" customHeight="1" x14ac:dyDescent="0.25">
      <c r="A1271" s="48" t="s">
        <v>6</v>
      </c>
      <c r="B1271" s="33" t="s">
        <v>790</v>
      </c>
      <c r="C1271" s="2" t="s">
        <v>270</v>
      </c>
      <c r="D1271" s="68" t="s">
        <v>1227</v>
      </c>
      <c r="E1271" s="66" t="str">
        <f>CONCATENATE(Tabela13[[#This Row],[TRAMITE_SETOR]],"_Atualiz")</f>
        <v>SECADM_Atualiz</v>
      </c>
      <c r="F1271" s="35" t="s">
        <v>908</v>
      </c>
      <c r="G1271" s="35"/>
      <c r="H1271" s="3">
        <v>41347.821527777778</v>
      </c>
      <c r="I1271" s="3">
        <v>41348.71875</v>
      </c>
      <c r="J1271" s="5" t="s">
        <v>776</v>
      </c>
      <c r="K1271" s="37">
        <f t="shared" si="38"/>
        <v>0.89722222222189885</v>
      </c>
      <c r="L1271" s="38">
        <f t="shared" si="39"/>
        <v>0.89722222222189885</v>
      </c>
      <c r="M1271" s="166">
        <f>NETWORKDAYS.INTL(DATE(YEAR(H1271),MONTH(I1271),DAY(H1271)),DATE(YEAR(I1271),MONTH(I1271),DAY(I1271)),1,LISTAFERIADOS!$B$2:$B$194)</f>
        <v>2</v>
      </c>
      <c r="N1271" s="170" t="str">
        <f>CONCATENATE(HOUR(Tabela13[[#This Row],[DATA INICIO]]),":",MINUTE(Tabela13[[#This Row],[DATA INICIO]]))</f>
        <v>19:43</v>
      </c>
      <c r="P1271"/>
    </row>
    <row r="1272" spans="1:16" ht="25.5" hidden="1" customHeight="1" x14ac:dyDescent="0.25">
      <c r="A1272" s="48" t="s">
        <v>6</v>
      </c>
      <c r="B1272" s="33" t="s">
        <v>790</v>
      </c>
      <c r="C1272" s="2" t="s">
        <v>270</v>
      </c>
      <c r="D1272" s="68" t="s">
        <v>1224</v>
      </c>
      <c r="E1272" s="66" t="str">
        <f>CONCATENATE(Tabela13[[#This Row],[TRAMITE_SETOR]],"_Atualiz")</f>
        <v>DG_Atualiz</v>
      </c>
      <c r="F1272" s="35" t="s">
        <v>906</v>
      </c>
      <c r="G1272" s="35"/>
      <c r="H1272" s="3">
        <v>41348.71875</v>
      </c>
      <c r="I1272" s="3">
        <v>41348.820138888892</v>
      </c>
      <c r="J1272" s="5" t="s">
        <v>777</v>
      </c>
      <c r="K1272" s="37">
        <f t="shared" si="38"/>
        <v>0.10138888889196096</v>
      </c>
      <c r="L1272" s="38">
        <f t="shared" si="39"/>
        <v>0.10138888889196096</v>
      </c>
      <c r="M1272" s="166">
        <f>NETWORKDAYS.INTL(DATE(YEAR(H1272),MONTH(I1272),DAY(H1272)),DATE(YEAR(I1272),MONTH(I1272),DAY(I1272)),1,LISTAFERIADOS!$B$2:$B$194)</f>
        <v>1</v>
      </c>
      <c r="N1272" s="170" t="str">
        <f>CONCATENATE(HOUR(Tabela13[[#This Row],[DATA INICIO]]),":",MINUTE(Tabela13[[#This Row],[DATA INICIO]]))</f>
        <v>17:15</v>
      </c>
      <c r="P1272"/>
    </row>
    <row r="1273" spans="1:16" ht="25.5" hidden="1" customHeight="1" x14ac:dyDescent="0.25">
      <c r="A1273" s="48" t="s">
        <v>6</v>
      </c>
      <c r="B1273" s="33" t="s">
        <v>790</v>
      </c>
      <c r="C1273" s="2" t="s">
        <v>270</v>
      </c>
      <c r="D1273" s="68" t="s">
        <v>1252</v>
      </c>
      <c r="E1273" s="66" t="str">
        <f>CONCATENATE(Tabela13[[#This Row],[TRAMITE_SETOR]],"_Atualiz")</f>
        <v>SLIC_Atualiz</v>
      </c>
      <c r="F1273" s="35" t="s">
        <v>928</v>
      </c>
      <c r="G1273" s="35"/>
      <c r="H1273" s="3">
        <v>41348.820138888892</v>
      </c>
      <c r="I1273" s="3">
        <v>41353.788888888892</v>
      </c>
      <c r="J1273" s="5" t="s">
        <v>288</v>
      </c>
      <c r="K1273" s="37">
        <f t="shared" si="38"/>
        <v>4.96875</v>
      </c>
      <c r="L1273" s="38">
        <f t="shared" si="39"/>
        <v>4.96875</v>
      </c>
      <c r="M1273" s="166">
        <f>NETWORKDAYS.INTL(DATE(YEAR(H1273),MONTH(I1273),DAY(H1273)),DATE(YEAR(I1273),MONTH(I1273),DAY(I1273)),1,LISTAFERIADOS!$B$2:$B$194)</f>
        <v>4</v>
      </c>
      <c r="N1273" s="170" t="str">
        <f>CONCATENATE(HOUR(Tabela13[[#This Row],[DATA INICIO]]),":",MINUTE(Tabela13[[#This Row],[DATA INICIO]]))</f>
        <v>19:41</v>
      </c>
      <c r="P1273"/>
    </row>
    <row r="1274" spans="1:16" ht="25.5" customHeight="1" x14ac:dyDescent="0.25">
      <c r="A1274" s="48" t="s">
        <v>6</v>
      </c>
      <c r="B1274" s="33" t="s">
        <v>790</v>
      </c>
      <c r="C1274" s="2" t="s">
        <v>270</v>
      </c>
      <c r="D1274" s="68" t="s">
        <v>1287</v>
      </c>
      <c r="E1274" s="66" t="str">
        <f>CONCATENATE(Tabela13[[#This Row],[TRAMITE_SETOR]],"_Atualiz")</f>
        <v>ASG_Atualiz</v>
      </c>
      <c r="F1274" s="35" t="s">
        <v>902</v>
      </c>
      <c r="G1274" s="90" t="s">
        <v>1127</v>
      </c>
      <c r="H1274" s="3">
        <v>41353.788888888892</v>
      </c>
      <c r="I1274" s="3">
        <v>41353.809027777781</v>
      </c>
      <c r="J1274" s="5" t="s">
        <v>202</v>
      </c>
      <c r="K1274" s="37">
        <f t="shared" si="38"/>
        <v>2.0138888889050577E-2</v>
      </c>
      <c r="L1274" s="38">
        <f t="shared" si="39"/>
        <v>2.0138888889050577E-2</v>
      </c>
      <c r="M1274" s="166">
        <f>NETWORKDAYS.INTL(DATE(YEAR(H1274),MONTH(I1274),DAY(H1274)),DATE(YEAR(I1274),MONTH(I1274),DAY(I1274)),1,LISTAFERIADOS!$B$2:$B$194)</f>
        <v>1</v>
      </c>
      <c r="N1274" s="170" t="str">
        <f>CONCATENATE(HOUR(Tabela13[[#This Row],[DATA INICIO]]),":",MINUTE(Tabela13[[#This Row],[DATA INICIO]]))</f>
        <v>18:56</v>
      </c>
      <c r="P1274"/>
    </row>
    <row r="1275" spans="1:16" ht="25.5" hidden="1" customHeight="1" x14ac:dyDescent="0.25">
      <c r="A1275" s="48" t="s">
        <v>6</v>
      </c>
      <c r="B1275" s="33" t="s">
        <v>790</v>
      </c>
      <c r="C1275" s="2" t="s">
        <v>270</v>
      </c>
      <c r="D1275" s="68" t="s">
        <v>1252</v>
      </c>
      <c r="E1275" s="66" t="str">
        <f>CONCATENATE(Tabela13[[#This Row],[TRAMITE_SETOR]],"_Atualiz")</f>
        <v>SLIC_Atualiz</v>
      </c>
      <c r="F1275" s="35" t="s">
        <v>928</v>
      </c>
      <c r="G1275" s="35"/>
      <c r="H1275" s="3">
        <v>41353.809027777781</v>
      </c>
      <c r="I1275" s="3">
        <v>41359.776388888888</v>
      </c>
      <c r="J1275" s="5" t="s">
        <v>19</v>
      </c>
      <c r="K1275" s="37">
        <f t="shared" si="38"/>
        <v>5.9673611111065838</v>
      </c>
      <c r="L1275" s="38">
        <f t="shared" si="39"/>
        <v>5.9673611111065838</v>
      </c>
      <c r="M1275" s="166">
        <f>NETWORKDAYS.INTL(DATE(YEAR(H1275),MONTH(I1275),DAY(H1275)),DATE(YEAR(I1275),MONTH(I1275),DAY(I1275)),1,LISTAFERIADOS!$B$2:$B$194)</f>
        <v>5</v>
      </c>
      <c r="N1275" s="170" t="str">
        <f>CONCATENATE(HOUR(Tabela13[[#This Row],[DATA INICIO]]),":",MINUTE(Tabela13[[#This Row],[DATA INICIO]]))</f>
        <v>19:25</v>
      </c>
      <c r="P1275"/>
    </row>
    <row r="1276" spans="1:16" ht="25.5" hidden="1" customHeight="1" x14ac:dyDescent="0.25">
      <c r="A1276" s="48" t="s">
        <v>6</v>
      </c>
      <c r="B1276" s="33" t="s">
        <v>790</v>
      </c>
      <c r="C1276" s="2" t="s">
        <v>270</v>
      </c>
      <c r="D1276" s="68" t="s">
        <v>1233</v>
      </c>
      <c r="E1276" s="66" t="str">
        <f>CONCATENATE(Tabela13[[#This Row],[TRAMITE_SETOR]],"_Atualiz")</f>
        <v>SCON_Atualiz</v>
      </c>
      <c r="F1276" s="35" t="s">
        <v>914</v>
      </c>
      <c r="G1276" s="35"/>
      <c r="H1276" s="3">
        <v>41359.776388888888</v>
      </c>
      <c r="I1276" s="3">
        <v>41366.628472222219</v>
      </c>
      <c r="J1276" s="5" t="s">
        <v>778</v>
      </c>
      <c r="K1276" s="37">
        <f t="shared" si="38"/>
        <v>6.8520833333313931</v>
      </c>
      <c r="L1276" s="38">
        <f t="shared" si="39"/>
        <v>6.8520833333313931</v>
      </c>
      <c r="M1276" s="166">
        <f>NETWORKDAYS.INTL(DATE(YEAR(H1276),MONTH(I1276),DAY(H1276)),DATE(YEAR(I1276),MONTH(I1276),DAY(I1276)),1,LISTAFERIADOS!$B$2:$B$194)</f>
        <v>-19</v>
      </c>
      <c r="N1276" s="170" t="str">
        <f>CONCATENATE(HOUR(Tabela13[[#This Row],[DATA INICIO]]),":",MINUTE(Tabela13[[#This Row],[DATA INICIO]]))</f>
        <v>18:38</v>
      </c>
      <c r="P1276"/>
    </row>
    <row r="1277" spans="1:16" ht="25.5" hidden="1" customHeight="1" x14ac:dyDescent="0.25">
      <c r="A1277" s="48" t="s">
        <v>6</v>
      </c>
      <c r="B1277" s="33" t="s">
        <v>790</v>
      </c>
      <c r="C1277" s="2" t="s">
        <v>270</v>
      </c>
      <c r="D1277" s="68" t="s">
        <v>1252</v>
      </c>
      <c r="E1277" s="66" t="str">
        <f>CONCATENATE(Tabela13[[#This Row],[TRAMITE_SETOR]],"_Atualiz")</f>
        <v>SLIC_Atualiz</v>
      </c>
      <c r="F1277" s="35" t="s">
        <v>928</v>
      </c>
      <c r="G1277" s="35"/>
      <c r="H1277" s="3">
        <v>41366.628472222219</v>
      </c>
      <c r="I1277" s="3">
        <v>41367.647916666669</v>
      </c>
      <c r="J1277" s="5" t="s">
        <v>347</v>
      </c>
      <c r="K1277" s="37">
        <f t="shared" si="38"/>
        <v>1.0194444444496185</v>
      </c>
      <c r="L1277" s="38">
        <f t="shared" si="39"/>
        <v>1.0194444444496185</v>
      </c>
      <c r="M1277" s="166">
        <f>NETWORKDAYS.INTL(DATE(YEAR(H1277),MONTH(I1277),DAY(H1277)),DATE(YEAR(I1277),MONTH(I1277),DAY(I1277)),1,LISTAFERIADOS!$B$2:$B$194)</f>
        <v>2</v>
      </c>
      <c r="N1277" s="170" t="str">
        <f>CONCATENATE(HOUR(Tabela13[[#This Row],[DATA INICIO]]),":",MINUTE(Tabela13[[#This Row],[DATA INICIO]]))</f>
        <v>15:5</v>
      </c>
      <c r="P1277"/>
    </row>
    <row r="1278" spans="1:16" ht="25.5" hidden="1" customHeight="1" x14ac:dyDescent="0.25">
      <c r="A1278" s="48" t="s">
        <v>6</v>
      </c>
      <c r="B1278" s="33" t="s">
        <v>790</v>
      </c>
      <c r="C1278" s="2" t="s">
        <v>270</v>
      </c>
      <c r="D1278" s="68" t="s">
        <v>1231</v>
      </c>
      <c r="E1278" s="66" t="str">
        <f>CONCATENATE(Tabela13[[#This Row],[TRAMITE_SETOR]],"_Atualiz")</f>
        <v>CLC_Atualiz</v>
      </c>
      <c r="F1278" s="35" t="s">
        <v>912</v>
      </c>
      <c r="G1278" s="35"/>
      <c r="H1278" s="3">
        <v>41367.647916666669</v>
      </c>
      <c r="I1278" s="3">
        <v>41367.686111111114</v>
      </c>
      <c r="J1278" s="5" t="s">
        <v>779</v>
      </c>
      <c r="K1278" s="37">
        <f t="shared" si="38"/>
        <v>3.8194444445252884E-2</v>
      </c>
      <c r="L1278" s="38">
        <f t="shared" si="39"/>
        <v>3.8194444445252884E-2</v>
      </c>
      <c r="M1278" s="166">
        <f>NETWORKDAYS.INTL(DATE(YEAR(H1278),MONTH(I1278),DAY(H1278)),DATE(YEAR(I1278),MONTH(I1278),DAY(I1278)),1,LISTAFERIADOS!$B$2:$B$194)</f>
        <v>1</v>
      </c>
      <c r="N1278" s="170" t="str">
        <f>CONCATENATE(HOUR(Tabela13[[#This Row],[DATA INICIO]]),":",MINUTE(Tabela13[[#This Row],[DATA INICIO]]))</f>
        <v>15:33</v>
      </c>
      <c r="P1278"/>
    </row>
    <row r="1279" spans="1:16" ht="25.5" hidden="1" customHeight="1" x14ac:dyDescent="0.25">
      <c r="A1279" s="48" t="s">
        <v>6</v>
      </c>
      <c r="B1279" s="33" t="s">
        <v>790</v>
      </c>
      <c r="C1279" s="2" t="s">
        <v>270</v>
      </c>
      <c r="D1279" s="68" t="s">
        <v>1234</v>
      </c>
      <c r="E1279" s="66" t="str">
        <f>CONCATENATE(Tabela13[[#This Row],[TRAMITE_SETOR]],"_Atualiz")</f>
        <v>CPL_Atualiz</v>
      </c>
      <c r="F1279" s="35" t="s">
        <v>915</v>
      </c>
      <c r="G1279" s="35"/>
      <c r="H1279" s="3">
        <v>41367.686111111114</v>
      </c>
      <c r="I1279" s="3">
        <v>41369.830555555556</v>
      </c>
      <c r="J1279" s="5" t="s">
        <v>349</v>
      </c>
      <c r="K1279" s="37">
        <f t="shared" si="38"/>
        <v>2.1444444444423425</v>
      </c>
      <c r="L1279" s="38">
        <f t="shared" si="39"/>
        <v>2.1444444444423425</v>
      </c>
      <c r="M1279" s="166">
        <f>NETWORKDAYS.INTL(DATE(YEAR(H1279),MONTH(I1279),DAY(H1279)),DATE(YEAR(I1279),MONTH(I1279),DAY(I1279)),1,LISTAFERIADOS!$B$2:$B$194)</f>
        <v>3</v>
      </c>
      <c r="N1279" s="170" t="str">
        <f>CONCATENATE(HOUR(Tabela13[[#This Row],[DATA INICIO]]),":",MINUTE(Tabela13[[#This Row],[DATA INICIO]]))</f>
        <v>16:28</v>
      </c>
      <c r="P1279"/>
    </row>
    <row r="1280" spans="1:16" ht="25.5" hidden="1" customHeight="1" x14ac:dyDescent="0.25">
      <c r="A1280" s="48" t="s">
        <v>6</v>
      </c>
      <c r="B1280" s="33" t="s">
        <v>790</v>
      </c>
      <c r="C1280" s="2" t="s">
        <v>270</v>
      </c>
      <c r="D1280" s="68" t="s">
        <v>1235</v>
      </c>
      <c r="E1280" s="66" t="str">
        <f>CONCATENATE(Tabela13[[#This Row],[TRAMITE_SETOR]],"_Atualiz")</f>
        <v>ASSDG_Atualiz</v>
      </c>
      <c r="F1280" s="35" t="s">
        <v>916</v>
      </c>
      <c r="G1280" s="35"/>
      <c r="H1280" s="3">
        <v>41369.830555555556</v>
      </c>
      <c r="I1280" s="3">
        <v>41372.683333333334</v>
      </c>
      <c r="J1280" s="5" t="s">
        <v>218</v>
      </c>
      <c r="K1280" s="37">
        <f t="shared" si="38"/>
        <v>2.8527777777781012</v>
      </c>
      <c r="L1280" s="38">
        <f t="shared" si="39"/>
        <v>2.8527777777781012</v>
      </c>
      <c r="M1280" s="166">
        <f>NETWORKDAYS.INTL(DATE(YEAR(H1280),MONTH(I1280),DAY(H1280)),DATE(YEAR(I1280),MONTH(I1280),DAY(I1280)),1,LISTAFERIADOS!$B$2:$B$194)</f>
        <v>2</v>
      </c>
      <c r="N1280" s="170" t="str">
        <f>CONCATENATE(HOUR(Tabela13[[#This Row],[DATA INICIO]]),":",MINUTE(Tabela13[[#This Row],[DATA INICIO]]))</f>
        <v>19:56</v>
      </c>
      <c r="P1280"/>
    </row>
    <row r="1281" spans="1:16" ht="25.5" hidden="1" customHeight="1" x14ac:dyDescent="0.25">
      <c r="A1281" s="48" t="s">
        <v>6</v>
      </c>
      <c r="B1281" s="33" t="s">
        <v>790</v>
      </c>
      <c r="C1281" s="2" t="s">
        <v>270</v>
      </c>
      <c r="D1281" s="68" t="s">
        <v>1252</v>
      </c>
      <c r="E1281" s="66" t="str">
        <f>CONCATENATE(Tabela13[[#This Row],[TRAMITE_SETOR]],"_Atualiz")</f>
        <v>SLIC_Atualiz</v>
      </c>
      <c r="F1281" s="35" t="s">
        <v>928</v>
      </c>
      <c r="G1281" s="35"/>
      <c r="H1281" s="3">
        <v>41372.683333333334</v>
      </c>
      <c r="I1281" s="3">
        <v>41373.795138888891</v>
      </c>
      <c r="J1281" s="5" t="s">
        <v>780</v>
      </c>
      <c r="K1281" s="37">
        <f t="shared" si="38"/>
        <v>1.1118055555562023</v>
      </c>
      <c r="L1281" s="38">
        <f t="shared" si="39"/>
        <v>1.1118055555562023</v>
      </c>
      <c r="M1281" s="166">
        <f>NETWORKDAYS.INTL(DATE(YEAR(H1281),MONTH(I1281),DAY(H1281)),DATE(YEAR(I1281),MONTH(I1281),DAY(I1281)),1,LISTAFERIADOS!$B$2:$B$194)</f>
        <v>2</v>
      </c>
      <c r="N1281" s="170" t="str">
        <f>CONCATENATE(HOUR(Tabela13[[#This Row],[DATA INICIO]]),":",MINUTE(Tabela13[[#This Row],[DATA INICIO]]))</f>
        <v>16:24</v>
      </c>
      <c r="P1281"/>
    </row>
    <row r="1282" spans="1:16" ht="25.5" hidden="1" customHeight="1" x14ac:dyDescent="0.25">
      <c r="A1282" s="48" t="s">
        <v>6</v>
      </c>
      <c r="B1282" s="33" t="s">
        <v>790</v>
      </c>
      <c r="C1282" s="2" t="s">
        <v>270</v>
      </c>
      <c r="D1282" s="68" t="s">
        <v>1235</v>
      </c>
      <c r="E1282" s="66" t="str">
        <f>CONCATENATE(Tabela13[[#This Row],[TRAMITE_SETOR]],"_Atualiz")</f>
        <v>ASSDG_Atualiz</v>
      </c>
      <c r="F1282" s="35" t="s">
        <v>916</v>
      </c>
      <c r="G1282" s="35"/>
      <c r="H1282" s="3">
        <v>41373.795138888891</v>
      </c>
      <c r="I1282" s="3">
        <v>41374.830555555556</v>
      </c>
      <c r="J1282" s="5" t="s">
        <v>781</v>
      </c>
      <c r="K1282" s="37">
        <f t="shared" si="38"/>
        <v>1.0354166666656965</v>
      </c>
      <c r="L1282" s="38">
        <f t="shared" si="39"/>
        <v>1.0354166666656965</v>
      </c>
      <c r="M1282" s="166">
        <f>NETWORKDAYS.INTL(DATE(YEAR(H1282),MONTH(I1282),DAY(H1282)),DATE(YEAR(I1282),MONTH(I1282),DAY(I1282)),1,LISTAFERIADOS!$B$2:$B$194)</f>
        <v>2</v>
      </c>
      <c r="N1282" s="170" t="str">
        <f>CONCATENATE(HOUR(Tabela13[[#This Row],[DATA INICIO]]),":",MINUTE(Tabela13[[#This Row],[DATA INICIO]]))</f>
        <v>19:5</v>
      </c>
      <c r="P1282"/>
    </row>
    <row r="1283" spans="1:16" ht="25.5" hidden="1" customHeight="1" x14ac:dyDescent="0.25">
      <c r="A1283" s="48" t="s">
        <v>6</v>
      </c>
      <c r="B1283" s="33" t="s">
        <v>790</v>
      </c>
      <c r="C1283" s="2" t="s">
        <v>270</v>
      </c>
      <c r="D1283" s="68" t="s">
        <v>1252</v>
      </c>
      <c r="E1283" s="66" t="str">
        <f>CONCATENATE(Tabela13[[#This Row],[TRAMITE_SETOR]],"_Atualiz")</f>
        <v>SLIC_Atualiz</v>
      </c>
      <c r="F1283" s="35" t="s">
        <v>928</v>
      </c>
      <c r="G1283" s="35"/>
      <c r="H1283" s="3">
        <v>41374.830555555556</v>
      </c>
      <c r="I1283" s="3">
        <v>41375.69027777778</v>
      </c>
      <c r="J1283" s="5" t="s">
        <v>782</v>
      </c>
      <c r="K1283" s="37">
        <f t="shared" ref="K1283:K1346" si="40">IF(OR(H1283="-",I1283="-"),0,I1283-H1283)</f>
        <v>0.85972222222335404</v>
      </c>
      <c r="L1283" s="38">
        <f t="shared" ref="L1283:L1346" si="41">K1283</f>
        <v>0.85972222222335404</v>
      </c>
      <c r="M1283" s="166">
        <f>NETWORKDAYS.INTL(DATE(YEAR(H1283),MONTH(I1283),DAY(H1283)),DATE(YEAR(I1283),MONTH(I1283),DAY(I1283)),1,LISTAFERIADOS!$B$2:$B$194)</f>
        <v>2</v>
      </c>
      <c r="N1283" s="170" t="str">
        <f>CONCATENATE(HOUR(Tabela13[[#This Row],[DATA INICIO]]),":",MINUTE(Tabela13[[#This Row],[DATA INICIO]]))</f>
        <v>19:56</v>
      </c>
      <c r="P1283"/>
    </row>
    <row r="1284" spans="1:16" ht="25.5" customHeight="1" x14ac:dyDescent="0.25">
      <c r="A1284" s="48" t="s">
        <v>6</v>
      </c>
      <c r="B1284" s="33" t="s">
        <v>790</v>
      </c>
      <c r="C1284" s="2" t="s">
        <v>270</v>
      </c>
      <c r="D1284" s="68" t="s">
        <v>1287</v>
      </c>
      <c r="E1284" s="66" t="str">
        <f>CONCATENATE(Tabela13[[#This Row],[TRAMITE_SETOR]],"_Atualiz")</f>
        <v>ASG_Atualiz</v>
      </c>
      <c r="F1284" s="35" t="s">
        <v>902</v>
      </c>
      <c r="G1284" s="90" t="s">
        <v>1127</v>
      </c>
      <c r="H1284" s="3">
        <v>41375.69027777778</v>
      </c>
      <c r="I1284" s="3">
        <v>41379.646527777775</v>
      </c>
      <c r="J1284" s="5" t="s">
        <v>783</v>
      </c>
      <c r="K1284" s="37">
        <f t="shared" si="40"/>
        <v>3.9562499999956344</v>
      </c>
      <c r="L1284" s="38">
        <f t="shared" si="41"/>
        <v>3.9562499999956344</v>
      </c>
      <c r="M1284" s="166">
        <f>NETWORKDAYS.INTL(DATE(YEAR(H1284),MONTH(I1284),DAY(H1284)),DATE(YEAR(I1284),MONTH(I1284),DAY(I1284)),1,LISTAFERIADOS!$B$2:$B$194)</f>
        <v>3</v>
      </c>
      <c r="N1284" s="170" t="str">
        <f>CONCATENATE(HOUR(Tabela13[[#This Row],[DATA INICIO]]),":",MINUTE(Tabela13[[#This Row],[DATA INICIO]]))</f>
        <v>16:34</v>
      </c>
      <c r="P1284"/>
    </row>
    <row r="1285" spans="1:16" ht="25.5" hidden="1" customHeight="1" x14ac:dyDescent="0.25">
      <c r="A1285" s="48" t="s">
        <v>6</v>
      </c>
      <c r="B1285" s="33" t="s">
        <v>790</v>
      </c>
      <c r="C1285" s="2" t="s">
        <v>270</v>
      </c>
      <c r="D1285" s="68" t="s">
        <v>1252</v>
      </c>
      <c r="E1285" s="66" t="str">
        <f>CONCATENATE(Tabela13[[#This Row],[TRAMITE_SETOR]],"_Atualiz")</f>
        <v>SLIC_Atualiz</v>
      </c>
      <c r="F1285" s="35" t="s">
        <v>928</v>
      </c>
      <c r="G1285" s="35"/>
      <c r="H1285" s="3">
        <v>41379.646527777775</v>
      </c>
      <c r="I1285" s="3">
        <v>41386.556250000001</v>
      </c>
      <c r="J1285" s="5" t="s">
        <v>784</v>
      </c>
      <c r="K1285" s="37">
        <f t="shared" si="40"/>
        <v>6.9097222222262644</v>
      </c>
      <c r="L1285" s="38">
        <f t="shared" si="41"/>
        <v>6.9097222222262644</v>
      </c>
      <c r="M1285" s="166">
        <f>NETWORKDAYS.INTL(DATE(YEAR(H1285),MONTH(I1285),DAY(H1285)),DATE(YEAR(I1285),MONTH(I1285),DAY(I1285)),1,LISTAFERIADOS!$B$2:$B$194)</f>
        <v>6</v>
      </c>
      <c r="N1285" s="170" t="str">
        <f>CONCATENATE(HOUR(Tabela13[[#This Row],[DATA INICIO]]),":",MINUTE(Tabela13[[#This Row],[DATA INICIO]]))</f>
        <v>15:31</v>
      </c>
      <c r="P1285"/>
    </row>
    <row r="1286" spans="1:16" ht="25.5" hidden="1" customHeight="1" x14ac:dyDescent="0.25">
      <c r="A1286" s="48" t="s">
        <v>6</v>
      </c>
      <c r="B1286" s="33" t="s">
        <v>790</v>
      </c>
      <c r="C1286" s="2" t="s">
        <v>270</v>
      </c>
      <c r="D1286" s="68" t="s">
        <v>1234</v>
      </c>
      <c r="E1286" s="66" t="str">
        <f>CONCATENATE(Tabela13[[#This Row],[TRAMITE_SETOR]],"_Atualiz")</f>
        <v>CPL_Atualiz</v>
      </c>
      <c r="F1286" s="35" t="s">
        <v>915</v>
      </c>
      <c r="G1286" s="35"/>
      <c r="H1286" s="3">
        <v>41386.556250000001</v>
      </c>
      <c r="I1286" s="3">
        <v>41386.665972222225</v>
      </c>
      <c r="J1286" s="5" t="s">
        <v>660</v>
      </c>
      <c r="K1286" s="37">
        <f t="shared" si="40"/>
        <v>0.10972222222335404</v>
      </c>
      <c r="L1286" s="38">
        <f t="shared" si="41"/>
        <v>0.10972222222335404</v>
      </c>
      <c r="M1286" s="166">
        <f>NETWORKDAYS.INTL(DATE(YEAR(H1286),MONTH(I1286),DAY(H1286)),DATE(YEAR(I1286),MONTH(I1286),DAY(I1286)),1,LISTAFERIADOS!$B$2:$B$194)</f>
        <v>1</v>
      </c>
      <c r="N1286" s="170" t="str">
        <f>CONCATENATE(HOUR(Tabela13[[#This Row],[DATA INICIO]]),":",MINUTE(Tabela13[[#This Row],[DATA INICIO]]))</f>
        <v>13:21</v>
      </c>
      <c r="P1286"/>
    </row>
    <row r="1287" spans="1:16" ht="25.5" hidden="1" customHeight="1" x14ac:dyDescent="0.25">
      <c r="A1287" s="48" t="s">
        <v>6</v>
      </c>
      <c r="B1287" s="33" t="s">
        <v>790</v>
      </c>
      <c r="C1287" s="2" t="s">
        <v>270</v>
      </c>
      <c r="D1287" s="68" t="s">
        <v>1252</v>
      </c>
      <c r="E1287" s="66" t="str">
        <f>CONCATENATE(Tabela13[[#This Row],[TRAMITE_SETOR]],"_Atualiz")</f>
        <v>SLIC_Atualiz</v>
      </c>
      <c r="F1287" s="35" t="s">
        <v>928</v>
      </c>
      <c r="G1287" s="35"/>
      <c r="H1287" s="3">
        <v>41386.665972222225</v>
      </c>
      <c r="I1287" s="3">
        <v>41387.647916666669</v>
      </c>
      <c r="J1287" s="5" t="s">
        <v>180</v>
      </c>
      <c r="K1287" s="37">
        <f t="shared" si="40"/>
        <v>0.98194444444379769</v>
      </c>
      <c r="L1287" s="38">
        <f t="shared" si="41"/>
        <v>0.98194444444379769</v>
      </c>
      <c r="M1287" s="166">
        <f>NETWORKDAYS.INTL(DATE(YEAR(H1287),MONTH(I1287),DAY(H1287)),DATE(YEAR(I1287),MONTH(I1287),DAY(I1287)),1,LISTAFERIADOS!$B$2:$B$194)</f>
        <v>2</v>
      </c>
      <c r="N1287" s="170" t="str">
        <f>CONCATENATE(HOUR(Tabela13[[#This Row],[DATA INICIO]]),":",MINUTE(Tabela13[[#This Row],[DATA INICIO]]))</f>
        <v>15:59</v>
      </c>
      <c r="P1287"/>
    </row>
    <row r="1288" spans="1:16" ht="25.5" hidden="1" customHeight="1" x14ac:dyDescent="0.25">
      <c r="A1288" s="48" t="s">
        <v>6</v>
      </c>
      <c r="B1288" s="33" t="s">
        <v>790</v>
      </c>
      <c r="C1288" s="2" t="s">
        <v>270</v>
      </c>
      <c r="D1288" s="68" t="s">
        <v>1234</v>
      </c>
      <c r="E1288" s="66" t="str">
        <f>CONCATENATE(Tabela13[[#This Row],[TRAMITE_SETOR]],"_Atualiz")</f>
        <v>CPL_Atualiz</v>
      </c>
      <c r="F1288" s="35" t="s">
        <v>915</v>
      </c>
      <c r="G1288" s="35"/>
      <c r="H1288" s="3">
        <v>41387.647916666669</v>
      </c>
      <c r="I1288" s="3">
        <v>41401.673611111109</v>
      </c>
      <c r="J1288" s="5" t="s">
        <v>785</v>
      </c>
      <c r="K1288" s="37">
        <f t="shared" si="40"/>
        <v>14.025694444440887</v>
      </c>
      <c r="L1288" s="38">
        <f t="shared" si="41"/>
        <v>14.025694444440887</v>
      </c>
      <c r="M1288" s="166">
        <f>NETWORKDAYS.INTL(DATE(YEAR(H1288),MONTH(I1288),DAY(H1288)),DATE(YEAR(I1288),MONTH(I1288),DAY(I1288)),1,LISTAFERIADOS!$B$2:$B$194)</f>
        <v>-13</v>
      </c>
      <c r="N1288" s="170" t="str">
        <f>CONCATENATE(HOUR(Tabela13[[#This Row],[DATA INICIO]]),":",MINUTE(Tabela13[[#This Row],[DATA INICIO]]))</f>
        <v>15:33</v>
      </c>
      <c r="P1288"/>
    </row>
    <row r="1289" spans="1:16" ht="25.5" hidden="1" customHeight="1" x14ac:dyDescent="0.25">
      <c r="A1289" s="48" t="s">
        <v>6</v>
      </c>
      <c r="B1289" s="33" t="s">
        <v>790</v>
      </c>
      <c r="C1289" s="2" t="s">
        <v>270</v>
      </c>
      <c r="D1289" s="68" t="s">
        <v>1235</v>
      </c>
      <c r="E1289" s="66" t="str">
        <f>CONCATENATE(Tabela13[[#This Row],[TRAMITE_SETOR]],"_Atualiz")</f>
        <v>ASSDG_Atualiz</v>
      </c>
      <c r="F1289" s="35" t="s">
        <v>916</v>
      </c>
      <c r="G1289" s="35"/>
      <c r="H1289" s="3">
        <v>41401.673611111109</v>
      </c>
      <c r="I1289" s="3">
        <v>41401.843055555553</v>
      </c>
      <c r="J1289" s="5" t="s">
        <v>786</v>
      </c>
      <c r="K1289" s="37">
        <f t="shared" si="40"/>
        <v>0.16944444444379769</v>
      </c>
      <c r="L1289" s="38">
        <f t="shared" si="41"/>
        <v>0.16944444444379769</v>
      </c>
      <c r="M1289" s="166">
        <f>NETWORKDAYS.INTL(DATE(YEAR(H1289),MONTH(I1289),DAY(H1289)),DATE(YEAR(I1289),MONTH(I1289),DAY(I1289)),1,LISTAFERIADOS!$B$2:$B$194)</f>
        <v>1</v>
      </c>
      <c r="N1289" s="170" t="str">
        <f>CONCATENATE(HOUR(Tabela13[[#This Row],[DATA INICIO]]),":",MINUTE(Tabela13[[#This Row],[DATA INICIO]]))</f>
        <v>16:10</v>
      </c>
      <c r="P1289"/>
    </row>
    <row r="1290" spans="1:16" ht="25.5" hidden="1" customHeight="1" x14ac:dyDescent="0.25">
      <c r="A1290" s="48" t="s">
        <v>6</v>
      </c>
      <c r="B1290" s="33" t="s">
        <v>790</v>
      </c>
      <c r="C1290" s="2" t="s">
        <v>270</v>
      </c>
      <c r="D1290" s="68" t="s">
        <v>1224</v>
      </c>
      <c r="E1290" s="66" t="str">
        <f>CONCATENATE(Tabela13[[#This Row],[TRAMITE_SETOR]],"_Atualiz")</f>
        <v>DG_Atualiz</v>
      </c>
      <c r="F1290" s="35" t="s">
        <v>906</v>
      </c>
      <c r="G1290" s="35"/>
      <c r="H1290" s="3">
        <v>41401.843055555553</v>
      </c>
      <c r="I1290" s="3">
        <v>41402.677083333336</v>
      </c>
      <c r="J1290" s="5" t="s">
        <v>224</v>
      </c>
      <c r="K1290" s="37">
        <f t="shared" si="40"/>
        <v>0.83402777778246673</v>
      </c>
      <c r="L1290" s="38">
        <f t="shared" si="41"/>
        <v>0.83402777778246673</v>
      </c>
      <c r="M1290" s="166">
        <f>NETWORKDAYS.INTL(DATE(YEAR(H1290),MONTH(I1290),DAY(H1290)),DATE(YEAR(I1290),MONTH(I1290),DAY(I1290)),1,LISTAFERIADOS!$B$2:$B$194)</f>
        <v>2</v>
      </c>
      <c r="N1290" s="170" t="str">
        <f>CONCATENATE(HOUR(Tabela13[[#This Row],[DATA INICIO]]),":",MINUTE(Tabela13[[#This Row],[DATA INICIO]]))</f>
        <v>20:14</v>
      </c>
      <c r="P1290"/>
    </row>
    <row r="1291" spans="1:16" ht="25.5" hidden="1" customHeight="1" x14ac:dyDescent="0.25">
      <c r="A1291" s="48" t="s">
        <v>6</v>
      </c>
      <c r="B1291" s="33" t="s">
        <v>790</v>
      </c>
      <c r="C1291" s="2" t="s">
        <v>270</v>
      </c>
      <c r="D1291" s="68" t="s">
        <v>1227</v>
      </c>
      <c r="E1291" s="66" t="str">
        <f>CONCATENATE(Tabela13[[#This Row],[TRAMITE_SETOR]],"_Atualiz")</f>
        <v>SECADM_Atualiz</v>
      </c>
      <c r="F1291" s="35" t="s">
        <v>908</v>
      </c>
      <c r="G1291" s="35"/>
      <c r="H1291" s="3">
        <v>41402.677083333336</v>
      </c>
      <c r="I1291" s="3">
        <v>41403.77847222222</v>
      </c>
      <c r="J1291" s="5" t="s">
        <v>787</v>
      </c>
      <c r="K1291" s="37">
        <f t="shared" si="40"/>
        <v>1.101388888884685</v>
      </c>
      <c r="L1291" s="38">
        <f t="shared" si="41"/>
        <v>1.101388888884685</v>
      </c>
      <c r="M1291" s="166">
        <f>NETWORKDAYS.INTL(DATE(YEAR(H1291),MONTH(I1291),DAY(H1291)),DATE(YEAR(I1291),MONTH(I1291),DAY(I1291)),1,LISTAFERIADOS!$B$2:$B$194)</f>
        <v>2</v>
      </c>
      <c r="N1291" s="170" t="str">
        <f>CONCATENATE(HOUR(Tabela13[[#This Row],[DATA INICIO]]),":",MINUTE(Tabela13[[#This Row],[DATA INICIO]]))</f>
        <v>16:15</v>
      </c>
      <c r="P1291"/>
    </row>
    <row r="1292" spans="1:16" ht="25.5" hidden="1" customHeight="1" x14ac:dyDescent="0.25">
      <c r="A1292" s="48" t="s">
        <v>6</v>
      </c>
      <c r="B1292" s="33" t="s">
        <v>790</v>
      </c>
      <c r="C1292" s="2" t="s">
        <v>270</v>
      </c>
      <c r="D1292" s="68" t="s">
        <v>1231</v>
      </c>
      <c r="E1292" s="66" t="str">
        <f>CONCATENATE(Tabela13[[#This Row],[TRAMITE_SETOR]],"_Atualiz")</f>
        <v>CLC_Atualiz</v>
      </c>
      <c r="F1292" s="35" t="s">
        <v>912</v>
      </c>
      <c r="G1292" s="35"/>
      <c r="H1292" s="3">
        <v>41403.77847222222</v>
      </c>
      <c r="I1292" s="3">
        <v>41404.6</v>
      </c>
      <c r="J1292" s="5" t="s">
        <v>788</v>
      </c>
      <c r="K1292" s="37">
        <f t="shared" si="40"/>
        <v>0.82152777777810115</v>
      </c>
      <c r="L1292" s="38">
        <f t="shared" si="41"/>
        <v>0.82152777777810115</v>
      </c>
      <c r="M1292" s="166">
        <f>NETWORKDAYS.INTL(DATE(YEAR(H1292),MONTH(I1292),DAY(H1292)),DATE(YEAR(I1292),MONTH(I1292),DAY(I1292)),1,LISTAFERIADOS!$B$2:$B$194)</f>
        <v>2</v>
      </c>
      <c r="N1292" s="170" t="str">
        <f>CONCATENATE(HOUR(Tabela13[[#This Row],[DATA INICIO]]),":",MINUTE(Tabela13[[#This Row],[DATA INICIO]]))</f>
        <v>18:41</v>
      </c>
      <c r="P1292"/>
    </row>
    <row r="1293" spans="1:16" ht="25.5" hidden="1" customHeight="1" x14ac:dyDescent="0.25">
      <c r="A1293" s="48" t="s">
        <v>6</v>
      </c>
      <c r="B1293" s="33" t="s">
        <v>790</v>
      </c>
      <c r="C1293" s="2" t="s">
        <v>270</v>
      </c>
      <c r="D1293" s="68" t="s">
        <v>1252</v>
      </c>
      <c r="E1293" s="66" t="str">
        <f>CONCATENATE(Tabela13[[#This Row],[TRAMITE_SETOR]],"_Atualiz")</f>
        <v>SLIC_Atualiz</v>
      </c>
      <c r="F1293" s="35" t="s">
        <v>928</v>
      </c>
      <c r="G1293" s="35"/>
      <c r="H1293" s="3">
        <v>41404.6</v>
      </c>
      <c r="I1293" s="3">
        <v>41409.751388888886</v>
      </c>
      <c r="J1293" s="5" t="s">
        <v>788</v>
      </c>
      <c r="K1293" s="37">
        <f t="shared" si="40"/>
        <v>5.1513888888875954</v>
      </c>
      <c r="L1293" s="38">
        <f t="shared" si="41"/>
        <v>5.1513888888875954</v>
      </c>
      <c r="M1293" s="166">
        <f>NETWORKDAYS.INTL(DATE(YEAR(H1293),MONTH(I1293),DAY(H1293)),DATE(YEAR(I1293),MONTH(I1293),DAY(I1293)),1,LISTAFERIADOS!$B$2:$B$194)</f>
        <v>4</v>
      </c>
      <c r="N1293" s="170" t="str">
        <f>CONCATENATE(HOUR(Tabela13[[#This Row],[DATA INICIO]]),":",MINUTE(Tabela13[[#This Row],[DATA INICIO]]))</f>
        <v>14:24</v>
      </c>
      <c r="P1293"/>
    </row>
    <row r="1294" spans="1:16" ht="25.5" hidden="1" customHeight="1" x14ac:dyDescent="0.25">
      <c r="A1294" s="48" t="s">
        <v>6</v>
      </c>
      <c r="B1294" s="33" t="s">
        <v>790</v>
      </c>
      <c r="C1294" s="2" t="s">
        <v>270</v>
      </c>
      <c r="D1294" s="68" t="s">
        <v>1234</v>
      </c>
      <c r="E1294" s="66" t="str">
        <f>CONCATENATE(Tabela13[[#This Row],[TRAMITE_SETOR]],"_Atualiz")</f>
        <v>CPL_Atualiz</v>
      </c>
      <c r="F1294" s="35" t="s">
        <v>915</v>
      </c>
      <c r="G1294" s="35"/>
      <c r="H1294" s="3">
        <v>41409.751388888886</v>
      </c>
      <c r="I1294" s="3">
        <v>41409.765277777777</v>
      </c>
      <c r="J1294" s="5" t="s">
        <v>789</v>
      </c>
      <c r="K1294" s="37">
        <f t="shared" si="40"/>
        <v>1.3888888890505768E-2</v>
      </c>
      <c r="L1294" s="38">
        <f t="shared" si="41"/>
        <v>1.3888888890505768E-2</v>
      </c>
      <c r="M1294" s="166">
        <f>NETWORKDAYS.INTL(DATE(YEAR(H1294),MONTH(I1294),DAY(H1294)),DATE(YEAR(I1294),MONTH(I1294),DAY(I1294)),1,LISTAFERIADOS!$B$2:$B$194)</f>
        <v>1</v>
      </c>
      <c r="N1294" s="170" t="str">
        <f>CONCATENATE(HOUR(Tabela13[[#This Row],[DATA INICIO]]),":",MINUTE(Tabela13[[#This Row],[DATA INICIO]]))</f>
        <v>18:2</v>
      </c>
      <c r="P1294"/>
    </row>
    <row r="1295" spans="1:16" ht="25.5" hidden="1" customHeight="1" x14ac:dyDescent="0.25">
      <c r="A1295" s="48" t="s">
        <v>6</v>
      </c>
      <c r="B1295" s="33" t="s">
        <v>790</v>
      </c>
      <c r="C1295" s="2" t="s">
        <v>270</v>
      </c>
      <c r="D1295" s="68" t="s">
        <v>1252</v>
      </c>
      <c r="E1295" s="66" t="str">
        <f>CONCATENATE(Tabela13[[#This Row],[TRAMITE_SETOR]],"_Atualiz")</f>
        <v>SLIC_Atualiz</v>
      </c>
      <c r="F1295" s="35" t="s">
        <v>928</v>
      </c>
      <c r="G1295" s="35"/>
      <c r="H1295" s="3">
        <v>41409.765277777777</v>
      </c>
      <c r="I1295" s="3">
        <v>41415.606944444444</v>
      </c>
      <c r="J1295" s="5" t="s">
        <v>639</v>
      </c>
      <c r="K1295" s="37">
        <f t="shared" si="40"/>
        <v>5.8416666666671517</v>
      </c>
      <c r="L1295" s="38">
        <f t="shared" si="41"/>
        <v>5.8416666666671517</v>
      </c>
      <c r="M1295" s="166">
        <f>NETWORKDAYS.INTL(DATE(YEAR(H1295),MONTH(I1295),DAY(H1295)),DATE(YEAR(I1295),MONTH(I1295),DAY(I1295)),1,LISTAFERIADOS!$B$2:$B$194)</f>
        <v>5</v>
      </c>
      <c r="N1295" s="170" t="str">
        <f>CONCATENATE(HOUR(Tabela13[[#This Row],[DATA INICIO]]),":",MINUTE(Tabela13[[#This Row],[DATA INICIO]]))</f>
        <v>18:22</v>
      </c>
      <c r="P1295"/>
    </row>
    <row r="1296" spans="1:16" ht="25.5" hidden="1" customHeight="1" x14ac:dyDescent="0.25">
      <c r="A1296" s="48" t="s">
        <v>6</v>
      </c>
      <c r="B1296" s="33" t="s">
        <v>790</v>
      </c>
      <c r="C1296" s="2" t="s">
        <v>270</v>
      </c>
      <c r="D1296" s="68" t="s">
        <v>1234</v>
      </c>
      <c r="E1296" s="66" t="str">
        <f>CONCATENATE(Tabela13[[#This Row],[TRAMITE_SETOR]],"_Atualiz")</f>
        <v>CPL_Atualiz</v>
      </c>
      <c r="F1296" s="35" t="s">
        <v>915</v>
      </c>
      <c r="G1296" s="35"/>
      <c r="H1296" s="3">
        <v>41415.606944444444</v>
      </c>
      <c r="I1296" s="3">
        <v>41430.759722222225</v>
      </c>
      <c r="J1296" s="5" t="s">
        <v>181</v>
      </c>
      <c r="K1296" s="37">
        <f t="shared" si="40"/>
        <v>15.152777777781012</v>
      </c>
      <c r="L1296" s="38">
        <f t="shared" si="41"/>
        <v>15.152777777781012</v>
      </c>
      <c r="M1296" s="166">
        <f>NETWORKDAYS.INTL(DATE(YEAR(H1296),MONTH(I1296),DAY(H1296)),DATE(YEAR(I1296),MONTH(I1296),DAY(I1296)),1,LISTAFERIADOS!$B$2:$B$194)</f>
        <v>-13</v>
      </c>
      <c r="N1296" s="170" t="str">
        <f>CONCATENATE(HOUR(Tabela13[[#This Row],[DATA INICIO]]),":",MINUTE(Tabela13[[#This Row],[DATA INICIO]]))</f>
        <v>14:34</v>
      </c>
      <c r="P1296"/>
    </row>
    <row r="1297" spans="1:16" ht="25.5" hidden="1" customHeight="1" x14ac:dyDescent="0.25">
      <c r="A1297" s="48" t="s">
        <v>6</v>
      </c>
      <c r="B1297" s="33" t="s">
        <v>790</v>
      </c>
      <c r="C1297" s="2" t="s">
        <v>270</v>
      </c>
      <c r="D1297" s="68" t="s">
        <v>1235</v>
      </c>
      <c r="E1297" s="66" t="str">
        <f>CONCATENATE(Tabela13[[#This Row],[TRAMITE_SETOR]],"_Atualiz")</f>
        <v>ASSDG_Atualiz</v>
      </c>
      <c r="F1297" s="35" t="s">
        <v>916</v>
      </c>
      <c r="G1297" s="35"/>
      <c r="H1297" s="3">
        <v>41430.759722222225</v>
      </c>
      <c r="I1297" s="3">
        <v>41431.618750000001</v>
      </c>
      <c r="J1297" s="5" t="s">
        <v>391</v>
      </c>
      <c r="K1297" s="37">
        <f t="shared" si="40"/>
        <v>0.85902777777664596</v>
      </c>
      <c r="L1297" s="38">
        <f t="shared" si="41"/>
        <v>0.85902777777664596</v>
      </c>
      <c r="M1297" s="166">
        <f>NETWORKDAYS.INTL(DATE(YEAR(H1297),MONTH(I1297),DAY(H1297)),DATE(YEAR(I1297),MONTH(I1297),DAY(I1297)),1,LISTAFERIADOS!$B$2:$B$194)</f>
        <v>2</v>
      </c>
      <c r="N1297" s="170" t="str">
        <f>CONCATENATE(HOUR(Tabela13[[#This Row],[DATA INICIO]]),":",MINUTE(Tabela13[[#This Row],[DATA INICIO]]))</f>
        <v>18:14</v>
      </c>
      <c r="P1297"/>
    </row>
    <row r="1298" spans="1:16" ht="25.5" customHeight="1" x14ac:dyDescent="0.25">
      <c r="A1298" s="48" t="s">
        <v>6</v>
      </c>
      <c r="B1298" s="33" t="s">
        <v>853</v>
      </c>
      <c r="C1298" s="2" t="s">
        <v>270</v>
      </c>
      <c r="D1298" s="68" t="s">
        <v>1287</v>
      </c>
      <c r="E1298" s="66" t="str">
        <f>CONCATENATE(Tabela13[[#This Row],[TRAMITE_SETOR]],"_Atualiz")</f>
        <v>ASG_Atualiz</v>
      </c>
      <c r="F1298" s="35" t="s">
        <v>902</v>
      </c>
      <c r="G1298" s="90" t="s">
        <v>1127</v>
      </c>
      <c r="H1298" s="3">
        <v>42208.74722222222</v>
      </c>
      <c r="I1298" s="3">
        <v>42209.74722222222</v>
      </c>
      <c r="J1298" s="45" t="s">
        <v>7</v>
      </c>
      <c r="K1298" s="37">
        <f t="shared" si="40"/>
        <v>1</v>
      </c>
      <c r="L1298" s="38">
        <f t="shared" si="41"/>
        <v>1</v>
      </c>
      <c r="M1298" s="166">
        <f>NETWORKDAYS.INTL(DATE(YEAR(H1298),MONTH(I1298),DAY(H1298)),DATE(YEAR(I1298),MONTH(I1298),DAY(I1298)),1,LISTAFERIADOS!$B$2:$B$194)</f>
        <v>2</v>
      </c>
      <c r="N1298" s="170" t="str">
        <f>CONCATENATE(HOUR(Tabela13[[#This Row],[DATA INICIO]]),":",MINUTE(Tabela13[[#This Row],[DATA INICIO]]))</f>
        <v>17:56</v>
      </c>
      <c r="P1298"/>
    </row>
    <row r="1299" spans="1:16" ht="25.5" hidden="1" customHeight="1" x14ac:dyDescent="0.25">
      <c r="A1299" s="48" t="s">
        <v>6</v>
      </c>
      <c r="B1299" s="33" t="s">
        <v>853</v>
      </c>
      <c r="C1299" s="2" t="s">
        <v>270</v>
      </c>
      <c r="D1299" s="68" t="s">
        <v>1288</v>
      </c>
      <c r="E1299" s="66" t="str">
        <f>CONCATENATE(Tabela13[[#This Row],[TRAMITE_SETOR]],"_Atualiz")</f>
        <v>CCS_Atualiz</v>
      </c>
      <c r="F1299" s="35" t="s">
        <v>949</v>
      </c>
      <c r="G1299" s="35"/>
      <c r="H1299" s="3">
        <v>42209.74722222222</v>
      </c>
      <c r="I1299" s="3">
        <v>42221.647222222222</v>
      </c>
      <c r="J1299" s="45" t="s">
        <v>791</v>
      </c>
      <c r="K1299" s="37">
        <f t="shared" si="40"/>
        <v>11.900000000001455</v>
      </c>
      <c r="L1299" s="38">
        <f t="shared" si="41"/>
        <v>11.900000000001455</v>
      </c>
      <c r="M1299" s="166">
        <f>NETWORKDAYS.INTL(DATE(YEAR(H1299),MONTH(I1299),DAY(H1299)),DATE(YEAR(I1299),MONTH(I1299),DAY(I1299)),1,LISTAFERIADOS!$B$2:$B$194)</f>
        <v>-13</v>
      </c>
      <c r="N1299" s="170" t="str">
        <f>CONCATENATE(HOUR(Tabela13[[#This Row],[DATA INICIO]]),":",MINUTE(Tabela13[[#This Row],[DATA INICIO]]))</f>
        <v>17:56</v>
      </c>
      <c r="P1299"/>
    </row>
    <row r="1300" spans="1:16" ht="25.5" hidden="1" customHeight="1" x14ac:dyDescent="0.25">
      <c r="A1300" s="48" t="s">
        <v>6</v>
      </c>
      <c r="B1300" s="33" t="s">
        <v>853</v>
      </c>
      <c r="C1300" s="2" t="s">
        <v>270</v>
      </c>
      <c r="D1300" s="68" t="s">
        <v>1231</v>
      </c>
      <c r="E1300" s="66" t="str">
        <f>CONCATENATE(Tabela13[[#This Row],[TRAMITE_SETOR]],"_Atualiz")</f>
        <v>CLC_Atualiz</v>
      </c>
      <c r="F1300" s="35" t="s">
        <v>912</v>
      </c>
      <c r="G1300" s="35"/>
      <c r="H1300" s="3">
        <v>42221.647222222222</v>
      </c>
      <c r="I1300" s="3">
        <v>42222.618055555555</v>
      </c>
      <c r="J1300" s="45" t="s">
        <v>106</v>
      </c>
      <c r="K1300" s="37">
        <f t="shared" si="40"/>
        <v>0.97083333333284827</v>
      </c>
      <c r="L1300" s="38">
        <f t="shared" si="41"/>
        <v>0.97083333333284827</v>
      </c>
      <c r="M1300" s="166">
        <f>NETWORKDAYS.INTL(DATE(YEAR(H1300),MONTH(I1300),DAY(H1300)),DATE(YEAR(I1300),MONTH(I1300),DAY(I1300)),1,LISTAFERIADOS!$B$2:$B$194)</f>
        <v>2</v>
      </c>
      <c r="N1300" s="170" t="str">
        <f>CONCATENATE(HOUR(Tabela13[[#This Row],[DATA INICIO]]),":",MINUTE(Tabela13[[#This Row],[DATA INICIO]]))</f>
        <v>15:32</v>
      </c>
      <c r="P1300"/>
    </row>
    <row r="1301" spans="1:16" ht="25.5" customHeight="1" x14ac:dyDescent="0.25">
      <c r="A1301" s="48" t="s">
        <v>6</v>
      </c>
      <c r="B1301" s="33" t="s">
        <v>853</v>
      </c>
      <c r="C1301" s="2" t="s">
        <v>270</v>
      </c>
      <c r="D1301" s="68" t="s">
        <v>1287</v>
      </c>
      <c r="E1301" s="66" t="str">
        <f>CONCATENATE(Tabela13[[#This Row],[TRAMITE_SETOR]],"_Atualiz")</f>
        <v>ASG_Atualiz</v>
      </c>
      <c r="F1301" s="35" t="s">
        <v>902</v>
      </c>
      <c r="G1301" s="90" t="s">
        <v>1127</v>
      </c>
      <c r="H1301" s="3">
        <v>42222.618055555555</v>
      </c>
      <c r="I1301" s="3">
        <v>42223.543055555558</v>
      </c>
      <c r="J1301" s="45" t="s">
        <v>202</v>
      </c>
      <c r="K1301" s="37">
        <f t="shared" si="40"/>
        <v>0.92500000000291038</v>
      </c>
      <c r="L1301" s="38">
        <f t="shared" si="41"/>
        <v>0.92500000000291038</v>
      </c>
      <c r="M1301" s="166">
        <f>NETWORKDAYS.INTL(DATE(YEAR(H1301),MONTH(I1301),DAY(H1301)),DATE(YEAR(I1301),MONTH(I1301),DAY(I1301)),1,LISTAFERIADOS!$B$2:$B$194)</f>
        <v>2</v>
      </c>
      <c r="N1301" s="170" t="str">
        <f>CONCATENATE(HOUR(Tabela13[[#This Row],[DATA INICIO]]),":",MINUTE(Tabela13[[#This Row],[DATA INICIO]]))</f>
        <v>14:50</v>
      </c>
      <c r="P1301"/>
    </row>
    <row r="1302" spans="1:16" ht="25.5" hidden="1" customHeight="1" x14ac:dyDescent="0.25">
      <c r="A1302" s="48" t="s">
        <v>6</v>
      </c>
      <c r="B1302" s="33" t="s">
        <v>853</v>
      </c>
      <c r="C1302" s="2" t="s">
        <v>270</v>
      </c>
      <c r="D1302" s="68" t="s">
        <v>1288</v>
      </c>
      <c r="E1302" s="66" t="str">
        <f>CONCATENATE(Tabela13[[#This Row],[TRAMITE_SETOR]],"_Atualiz")</f>
        <v>CCS_Atualiz</v>
      </c>
      <c r="F1302" s="35" t="s">
        <v>949</v>
      </c>
      <c r="G1302" s="35"/>
      <c r="H1302" s="3">
        <v>42223.543055555558</v>
      </c>
      <c r="I1302" s="3">
        <v>42226.32708333333</v>
      </c>
      <c r="J1302" s="45" t="s">
        <v>792</v>
      </c>
      <c r="K1302" s="37">
        <f t="shared" si="40"/>
        <v>2.7840277777722804</v>
      </c>
      <c r="L1302" s="38">
        <f t="shared" si="41"/>
        <v>2.7840277777722804</v>
      </c>
      <c r="M1302" s="166">
        <f>NETWORKDAYS.INTL(DATE(YEAR(H1302),MONTH(I1302),DAY(H1302)),DATE(YEAR(I1302),MONTH(I1302),DAY(I1302)),1,LISTAFERIADOS!$B$2:$B$194)</f>
        <v>2</v>
      </c>
      <c r="N1302" s="170" t="str">
        <f>CONCATENATE(HOUR(Tabela13[[#This Row],[DATA INICIO]]),":",MINUTE(Tabela13[[#This Row],[DATA INICIO]]))</f>
        <v>13:2</v>
      </c>
      <c r="P1302"/>
    </row>
    <row r="1303" spans="1:16" ht="25.5" hidden="1" customHeight="1" x14ac:dyDescent="0.25">
      <c r="A1303" s="48" t="s">
        <v>6</v>
      </c>
      <c r="B1303" s="33" t="s">
        <v>853</v>
      </c>
      <c r="C1303" s="2" t="s">
        <v>270</v>
      </c>
      <c r="D1303" s="68" t="s">
        <v>1231</v>
      </c>
      <c r="E1303" s="66" t="str">
        <f>CONCATENATE(Tabela13[[#This Row],[TRAMITE_SETOR]],"_Atualiz")</f>
        <v>CLC_Atualiz</v>
      </c>
      <c r="F1303" s="35" t="s">
        <v>912</v>
      </c>
      <c r="G1303" s="35"/>
      <c r="H1303" s="3">
        <v>42226.32708333333</v>
      </c>
      <c r="I1303" s="3">
        <v>42228.55972222222</v>
      </c>
      <c r="J1303" s="45" t="s">
        <v>106</v>
      </c>
      <c r="K1303" s="37">
        <f t="shared" si="40"/>
        <v>2.2326388888905058</v>
      </c>
      <c r="L1303" s="38">
        <f t="shared" si="41"/>
        <v>2.2326388888905058</v>
      </c>
      <c r="M1303" s="166">
        <f>NETWORKDAYS.INTL(DATE(YEAR(H1303),MONTH(I1303),DAY(H1303)),DATE(YEAR(I1303),MONTH(I1303),DAY(I1303)),1,LISTAFERIADOS!$B$2:$B$194)</f>
        <v>2</v>
      </c>
      <c r="N1303" s="170" t="str">
        <f>CONCATENATE(HOUR(Tabela13[[#This Row],[DATA INICIO]]),":",MINUTE(Tabela13[[#This Row],[DATA INICIO]]))</f>
        <v>7:51</v>
      </c>
      <c r="P1303"/>
    </row>
    <row r="1304" spans="1:16" ht="25.5" hidden="1" customHeight="1" x14ac:dyDescent="0.25">
      <c r="A1304" s="48" t="s">
        <v>6</v>
      </c>
      <c r="B1304" s="33" t="s">
        <v>853</v>
      </c>
      <c r="C1304" s="2" t="s">
        <v>270</v>
      </c>
      <c r="D1304" s="68" t="s">
        <v>1288</v>
      </c>
      <c r="E1304" s="66" t="str">
        <f>CONCATENATE(Tabela13[[#This Row],[TRAMITE_SETOR]],"_Atualiz")</f>
        <v>CCS_Atualiz</v>
      </c>
      <c r="F1304" s="35" t="s">
        <v>949</v>
      </c>
      <c r="G1304" s="35"/>
      <c r="H1304" s="3">
        <v>42228.55972222222</v>
      </c>
      <c r="I1304" s="3">
        <v>42228.564583333333</v>
      </c>
      <c r="J1304" s="45" t="s">
        <v>253</v>
      </c>
      <c r="K1304" s="37">
        <f t="shared" si="40"/>
        <v>4.8611111124046147E-3</v>
      </c>
      <c r="L1304" s="38">
        <f t="shared" si="41"/>
        <v>4.8611111124046147E-3</v>
      </c>
      <c r="M1304" s="166">
        <f>NETWORKDAYS.INTL(DATE(YEAR(H1304),MONTH(I1304),DAY(H1304)),DATE(YEAR(I1304),MONTH(I1304),DAY(I1304)),1,LISTAFERIADOS!$B$2:$B$194)</f>
        <v>1</v>
      </c>
      <c r="N1304" s="170" t="str">
        <f>CONCATENATE(HOUR(Tabela13[[#This Row],[DATA INICIO]]),":",MINUTE(Tabela13[[#This Row],[DATA INICIO]]))</f>
        <v>13:26</v>
      </c>
      <c r="P1304"/>
    </row>
    <row r="1305" spans="1:16" ht="25.5" hidden="1" customHeight="1" x14ac:dyDescent="0.25">
      <c r="A1305" s="48" t="s">
        <v>6</v>
      </c>
      <c r="B1305" s="33" t="s">
        <v>853</v>
      </c>
      <c r="C1305" s="2" t="s">
        <v>270</v>
      </c>
      <c r="D1305" s="68" t="s">
        <v>1289</v>
      </c>
      <c r="E1305" s="66" t="str">
        <f>CONCATENATE(Tabela13[[#This Row],[TRAMITE_SETOR]],"_Atualiz")</f>
        <v>SECPEG_Atualiz</v>
      </c>
      <c r="F1305" s="35" t="s">
        <v>950</v>
      </c>
      <c r="G1305" s="35"/>
      <c r="H1305" s="3">
        <v>42228.564583333333</v>
      </c>
      <c r="I1305" s="3">
        <v>42228.797222222223</v>
      </c>
      <c r="J1305" s="45" t="s">
        <v>95</v>
      </c>
      <c r="K1305" s="37">
        <f t="shared" si="40"/>
        <v>0.23263888889050577</v>
      </c>
      <c r="L1305" s="38">
        <f t="shared" si="41"/>
        <v>0.23263888889050577</v>
      </c>
      <c r="M1305" s="166">
        <f>NETWORKDAYS.INTL(DATE(YEAR(H1305),MONTH(I1305),DAY(H1305)),DATE(YEAR(I1305),MONTH(I1305),DAY(I1305)),1,LISTAFERIADOS!$B$2:$B$194)</f>
        <v>1</v>
      </c>
      <c r="N1305" s="170" t="str">
        <f>CONCATENATE(HOUR(Tabela13[[#This Row],[DATA INICIO]]),":",MINUTE(Tabela13[[#This Row],[DATA INICIO]]))</f>
        <v>13:33</v>
      </c>
      <c r="P1305"/>
    </row>
    <row r="1306" spans="1:16" ht="25.5" hidden="1" customHeight="1" x14ac:dyDescent="0.25">
      <c r="A1306" s="48" t="s">
        <v>6</v>
      </c>
      <c r="B1306" s="33" t="s">
        <v>853</v>
      </c>
      <c r="C1306" s="2" t="s">
        <v>270</v>
      </c>
      <c r="D1306" s="68" t="s">
        <v>1227</v>
      </c>
      <c r="E1306" s="66" t="str">
        <f>CONCATENATE(Tabela13[[#This Row],[TRAMITE_SETOR]],"_Atualiz")</f>
        <v>SECADM_Atualiz</v>
      </c>
      <c r="F1306" s="35" t="s">
        <v>908</v>
      </c>
      <c r="G1306" s="35"/>
      <c r="H1306" s="3">
        <v>42228.797222222223</v>
      </c>
      <c r="I1306" s="3">
        <v>42229.816666666666</v>
      </c>
      <c r="J1306" s="45" t="s">
        <v>95</v>
      </c>
      <c r="K1306" s="37">
        <f t="shared" si="40"/>
        <v>1.0194444444423425</v>
      </c>
      <c r="L1306" s="38">
        <f t="shared" si="41"/>
        <v>1.0194444444423425</v>
      </c>
      <c r="M1306" s="166">
        <f>NETWORKDAYS.INTL(DATE(YEAR(H1306),MONTH(I1306),DAY(H1306)),DATE(YEAR(I1306),MONTH(I1306),DAY(I1306)),1,LISTAFERIADOS!$B$2:$B$194)</f>
        <v>2</v>
      </c>
      <c r="N1306" s="170" t="str">
        <f>CONCATENATE(HOUR(Tabela13[[#This Row],[DATA INICIO]]),":",MINUTE(Tabela13[[#This Row],[DATA INICIO]]))</f>
        <v>19:8</v>
      </c>
      <c r="P1306"/>
    </row>
    <row r="1307" spans="1:16" ht="25.5" hidden="1" customHeight="1" x14ac:dyDescent="0.25">
      <c r="A1307" s="48" t="s">
        <v>6</v>
      </c>
      <c r="B1307" s="33" t="s">
        <v>853</v>
      </c>
      <c r="C1307" s="2" t="s">
        <v>270</v>
      </c>
      <c r="D1307" s="68" t="s">
        <v>1231</v>
      </c>
      <c r="E1307" s="66" t="str">
        <f>CONCATENATE(Tabela13[[#This Row],[TRAMITE_SETOR]],"_Atualiz")</f>
        <v>CLC_Atualiz</v>
      </c>
      <c r="F1307" s="35" t="s">
        <v>912</v>
      </c>
      <c r="G1307" s="35"/>
      <c r="H1307" s="3">
        <v>42229.816666666666</v>
      </c>
      <c r="I1307" s="3">
        <v>42230.697916666664</v>
      </c>
      <c r="J1307" s="45" t="s">
        <v>793</v>
      </c>
      <c r="K1307" s="37">
        <f t="shared" si="40"/>
        <v>0.88124999999854481</v>
      </c>
      <c r="L1307" s="38">
        <f t="shared" si="41"/>
        <v>0.88124999999854481</v>
      </c>
      <c r="M1307" s="166">
        <f>NETWORKDAYS.INTL(DATE(YEAR(H1307),MONTH(I1307),DAY(H1307)),DATE(YEAR(I1307),MONTH(I1307),DAY(I1307)),1,LISTAFERIADOS!$B$2:$B$194)</f>
        <v>2</v>
      </c>
      <c r="N1307" s="170" t="str">
        <f>CONCATENATE(HOUR(Tabela13[[#This Row],[DATA INICIO]]),":",MINUTE(Tabela13[[#This Row],[DATA INICIO]]))</f>
        <v>19:36</v>
      </c>
      <c r="P1307"/>
    </row>
    <row r="1308" spans="1:16" ht="25.5" customHeight="1" x14ac:dyDescent="0.25">
      <c r="A1308" s="48" t="s">
        <v>6</v>
      </c>
      <c r="B1308" s="33" t="s">
        <v>853</v>
      </c>
      <c r="C1308" s="2" t="s">
        <v>270</v>
      </c>
      <c r="D1308" s="68" t="s">
        <v>1287</v>
      </c>
      <c r="E1308" s="66" t="str">
        <f>CONCATENATE(Tabela13[[#This Row],[TRAMITE_SETOR]],"_Atualiz")</f>
        <v>ASG_Atualiz</v>
      </c>
      <c r="F1308" s="35" t="s">
        <v>902</v>
      </c>
      <c r="G1308" s="90" t="s">
        <v>1127</v>
      </c>
      <c r="H1308" s="3">
        <v>42230.697916666664</v>
      </c>
      <c r="I1308" s="3">
        <v>42230.725694444445</v>
      </c>
      <c r="J1308" s="45" t="s">
        <v>794</v>
      </c>
      <c r="K1308" s="37">
        <f t="shared" si="40"/>
        <v>2.7777777781011537E-2</v>
      </c>
      <c r="L1308" s="38">
        <f t="shared" si="41"/>
        <v>2.7777777781011537E-2</v>
      </c>
      <c r="M1308" s="166">
        <f>NETWORKDAYS.INTL(DATE(YEAR(H1308),MONTH(I1308),DAY(H1308)),DATE(YEAR(I1308),MONTH(I1308),DAY(I1308)),1,LISTAFERIADOS!$B$2:$B$194)</f>
        <v>1</v>
      </c>
      <c r="N1308" s="170" t="str">
        <f>CONCATENATE(HOUR(Tabela13[[#This Row],[DATA INICIO]]),":",MINUTE(Tabela13[[#This Row],[DATA INICIO]]))</f>
        <v>16:45</v>
      </c>
      <c r="P1308"/>
    </row>
    <row r="1309" spans="1:16" ht="25.5" hidden="1" customHeight="1" x14ac:dyDescent="0.25">
      <c r="A1309" s="48" t="s">
        <v>6</v>
      </c>
      <c r="B1309" s="33" t="s">
        <v>853</v>
      </c>
      <c r="C1309" s="2" t="s">
        <v>270</v>
      </c>
      <c r="D1309" s="68" t="s">
        <v>1231</v>
      </c>
      <c r="E1309" s="66" t="str">
        <f>CONCATENATE(Tabela13[[#This Row],[TRAMITE_SETOR]],"_Atualiz")</f>
        <v>CLC_Atualiz</v>
      </c>
      <c r="F1309" s="35" t="s">
        <v>912</v>
      </c>
      <c r="G1309" s="35"/>
      <c r="H1309" s="3">
        <v>42230.725694444445</v>
      </c>
      <c r="I1309" s="3">
        <v>42240.671527777777</v>
      </c>
      <c r="J1309" s="45" t="s">
        <v>795</v>
      </c>
      <c r="K1309" s="37">
        <f t="shared" si="40"/>
        <v>9.9458333333313931</v>
      </c>
      <c r="L1309" s="38">
        <f t="shared" si="41"/>
        <v>9.9458333333313931</v>
      </c>
      <c r="M1309" s="166">
        <f>NETWORKDAYS.INTL(DATE(YEAR(H1309),MONTH(I1309),DAY(H1309)),DATE(YEAR(I1309),MONTH(I1309),DAY(I1309)),1,LISTAFERIADOS!$B$2:$B$194)</f>
        <v>7</v>
      </c>
      <c r="N1309" s="170" t="str">
        <f>CONCATENATE(HOUR(Tabela13[[#This Row],[DATA INICIO]]),":",MINUTE(Tabela13[[#This Row],[DATA INICIO]]))</f>
        <v>17:25</v>
      </c>
      <c r="P1309"/>
    </row>
    <row r="1310" spans="1:16" ht="25.5" customHeight="1" x14ac:dyDescent="0.25">
      <c r="A1310" s="48" t="s">
        <v>6</v>
      </c>
      <c r="B1310" s="33" t="s">
        <v>853</v>
      </c>
      <c r="C1310" s="2" t="s">
        <v>270</v>
      </c>
      <c r="D1310" s="68" t="s">
        <v>1287</v>
      </c>
      <c r="E1310" s="66" t="str">
        <f>CONCATENATE(Tabela13[[#This Row],[TRAMITE_SETOR]],"_Atualiz")</f>
        <v>ASG_Atualiz</v>
      </c>
      <c r="F1310" s="35" t="s">
        <v>902</v>
      </c>
      <c r="G1310" s="90" t="s">
        <v>1127</v>
      </c>
      <c r="H1310" s="3">
        <v>42240.671527777777</v>
      </c>
      <c r="I1310" s="3">
        <v>42249.785416666666</v>
      </c>
      <c r="J1310" s="45" t="s">
        <v>796</v>
      </c>
      <c r="K1310" s="37">
        <f t="shared" si="40"/>
        <v>9.1138888888890506</v>
      </c>
      <c r="L1310" s="38">
        <f t="shared" si="41"/>
        <v>9.1138888888890506</v>
      </c>
      <c r="M1310" s="166">
        <f>NETWORKDAYS.INTL(DATE(YEAR(H1310),MONTH(I1310),DAY(H1310)),DATE(YEAR(I1310),MONTH(I1310),DAY(I1310)),1,LISTAFERIADOS!$B$2:$B$194)</f>
        <v>-15</v>
      </c>
      <c r="N1310" s="170" t="str">
        <f>CONCATENATE(HOUR(Tabela13[[#This Row],[DATA INICIO]]),":",MINUTE(Tabela13[[#This Row],[DATA INICIO]]))</f>
        <v>16:7</v>
      </c>
      <c r="P1310"/>
    </row>
    <row r="1311" spans="1:16" ht="25.5" hidden="1" customHeight="1" x14ac:dyDescent="0.25">
      <c r="A1311" s="48" t="s">
        <v>6</v>
      </c>
      <c r="B1311" s="33" t="s">
        <v>853</v>
      </c>
      <c r="C1311" s="2" t="s">
        <v>270</v>
      </c>
      <c r="D1311" s="68" t="s">
        <v>1231</v>
      </c>
      <c r="E1311" s="66" t="str">
        <f>CONCATENATE(Tabela13[[#This Row],[TRAMITE_SETOR]],"_Atualiz")</f>
        <v>CLC_Atualiz</v>
      </c>
      <c r="F1311" s="35" t="s">
        <v>912</v>
      </c>
      <c r="G1311" s="35"/>
      <c r="H1311" s="3">
        <v>42249.785416666666</v>
      </c>
      <c r="I1311" s="3">
        <v>42251.767361111109</v>
      </c>
      <c r="J1311" s="45" t="s">
        <v>368</v>
      </c>
      <c r="K1311" s="37">
        <f t="shared" si="40"/>
        <v>1.9819444444437977</v>
      </c>
      <c r="L1311" s="38">
        <f t="shared" si="41"/>
        <v>1.9819444444437977</v>
      </c>
      <c r="M1311" s="166">
        <f>NETWORKDAYS.INTL(DATE(YEAR(H1311),MONTH(I1311),DAY(H1311)),DATE(YEAR(I1311),MONTH(I1311),DAY(I1311)),1,LISTAFERIADOS!$B$2:$B$194)</f>
        <v>3</v>
      </c>
      <c r="N1311" s="170" t="str">
        <f>CONCATENATE(HOUR(Tabela13[[#This Row],[DATA INICIO]]),":",MINUTE(Tabela13[[#This Row],[DATA INICIO]]))</f>
        <v>18:51</v>
      </c>
      <c r="P1311"/>
    </row>
    <row r="1312" spans="1:16" ht="25.5" hidden="1" customHeight="1" x14ac:dyDescent="0.25">
      <c r="A1312" s="48" t="s">
        <v>6</v>
      </c>
      <c r="B1312" s="33" t="s">
        <v>853</v>
      </c>
      <c r="C1312" s="2" t="s">
        <v>270</v>
      </c>
      <c r="D1312" s="68" t="s">
        <v>1232</v>
      </c>
      <c r="E1312" s="66" t="str">
        <f>CONCATENATE(Tabela13[[#This Row],[TRAMITE_SETOR]],"_Atualiz")</f>
        <v>SC_Atualiz</v>
      </c>
      <c r="F1312" s="35" t="s">
        <v>913</v>
      </c>
      <c r="G1312" s="35"/>
      <c r="H1312" s="3">
        <v>42251.767361111109</v>
      </c>
      <c r="I1312" s="3">
        <v>42263.664583333331</v>
      </c>
      <c r="J1312" s="45" t="s">
        <v>163</v>
      </c>
      <c r="K1312" s="37">
        <f t="shared" si="40"/>
        <v>11.897222222221899</v>
      </c>
      <c r="L1312" s="38">
        <f t="shared" si="41"/>
        <v>11.897222222221899</v>
      </c>
      <c r="M1312" s="166">
        <f>NETWORKDAYS.INTL(DATE(YEAR(H1312),MONTH(I1312),DAY(H1312)),DATE(YEAR(I1312),MONTH(I1312),DAY(I1312)),1,LISTAFERIADOS!$B$2:$B$194)</f>
        <v>7</v>
      </c>
      <c r="N1312" s="170" t="str">
        <f>CONCATENATE(HOUR(Tabela13[[#This Row],[DATA INICIO]]),":",MINUTE(Tabela13[[#This Row],[DATA INICIO]]))</f>
        <v>18:25</v>
      </c>
      <c r="P1312"/>
    </row>
    <row r="1313" spans="1:16" ht="25.5" hidden="1" customHeight="1" x14ac:dyDescent="0.25">
      <c r="A1313" s="48" t="s">
        <v>6</v>
      </c>
      <c r="B1313" s="33" t="s">
        <v>853</v>
      </c>
      <c r="C1313" s="2" t="s">
        <v>270</v>
      </c>
      <c r="D1313" s="68" t="s">
        <v>1231</v>
      </c>
      <c r="E1313" s="66" t="str">
        <f>CONCATENATE(Tabela13[[#This Row],[TRAMITE_SETOR]],"_Atualiz")</f>
        <v>CLC_Atualiz</v>
      </c>
      <c r="F1313" s="35" t="s">
        <v>912</v>
      </c>
      <c r="G1313" s="35"/>
      <c r="H1313" s="3">
        <v>42263.664583333331</v>
      </c>
      <c r="I1313" s="3">
        <v>42264.720138888886</v>
      </c>
      <c r="J1313" s="45" t="s">
        <v>797</v>
      </c>
      <c r="K1313" s="37">
        <f t="shared" si="40"/>
        <v>1.0555555555547471</v>
      </c>
      <c r="L1313" s="38">
        <f t="shared" si="41"/>
        <v>1.0555555555547471</v>
      </c>
      <c r="M1313" s="166">
        <f>NETWORKDAYS.INTL(DATE(YEAR(H1313),MONTH(I1313),DAY(H1313)),DATE(YEAR(I1313),MONTH(I1313),DAY(I1313)),1,LISTAFERIADOS!$B$2:$B$194)</f>
        <v>2</v>
      </c>
      <c r="N1313" s="170" t="str">
        <f>CONCATENATE(HOUR(Tabela13[[#This Row],[DATA INICIO]]),":",MINUTE(Tabela13[[#This Row],[DATA INICIO]]))</f>
        <v>15:57</v>
      </c>
      <c r="P1313"/>
    </row>
    <row r="1314" spans="1:16" ht="25.5" hidden="1" customHeight="1" x14ac:dyDescent="0.25">
      <c r="A1314" s="48" t="s">
        <v>6</v>
      </c>
      <c r="B1314" s="33" t="s">
        <v>853</v>
      </c>
      <c r="C1314" s="2" t="s">
        <v>270</v>
      </c>
      <c r="D1314" s="68" t="s">
        <v>1264</v>
      </c>
      <c r="E1314" s="66" t="str">
        <f>CONCATENATE(Tabela13[[#This Row],[TRAMITE_SETOR]],"_Atualiz")</f>
        <v>SIASG_Atualiz</v>
      </c>
      <c r="F1314" s="35" t="s">
        <v>934</v>
      </c>
      <c r="G1314" s="35"/>
      <c r="H1314" s="3">
        <v>42264.720138888886</v>
      </c>
      <c r="I1314" s="3">
        <v>42270.805555555555</v>
      </c>
      <c r="J1314" s="45" t="s">
        <v>798</v>
      </c>
      <c r="K1314" s="37">
        <f t="shared" si="40"/>
        <v>6.0854166666686069</v>
      </c>
      <c r="L1314" s="38">
        <f t="shared" si="41"/>
        <v>6.0854166666686069</v>
      </c>
      <c r="M1314" s="166">
        <f>NETWORKDAYS.INTL(DATE(YEAR(H1314),MONTH(I1314),DAY(H1314)),DATE(YEAR(I1314),MONTH(I1314),DAY(I1314)),1,LISTAFERIADOS!$B$2:$B$194)</f>
        <v>5</v>
      </c>
      <c r="N1314" s="170" t="str">
        <f>CONCATENATE(HOUR(Tabela13[[#This Row],[DATA INICIO]]),":",MINUTE(Tabela13[[#This Row],[DATA INICIO]]))</f>
        <v>17:17</v>
      </c>
      <c r="P1314"/>
    </row>
    <row r="1315" spans="1:16" ht="25.5" hidden="1" customHeight="1" x14ac:dyDescent="0.25">
      <c r="A1315" s="48" t="s">
        <v>6</v>
      </c>
      <c r="B1315" s="33" t="s">
        <v>853</v>
      </c>
      <c r="C1315" s="2" t="s">
        <v>270</v>
      </c>
      <c r="D1315" s="68" t="s">
        <v>1231</v>
      </c>
      <c r="E1315" s="66" t="str">
        <f>CONCATENATE(Tabela13[[#This Row],[TRAMITE_SETOR]],"_Atualiz")</f>
        <v>CLC_Atualiz</v>
      </c>
      <c r="F1315" s="35" t="s">
        <v>912</v>
      </c>
      <c r="G1315" s="35"/>
      <c r="H1315" s="3">
        <v>42270.805555555555</v>
      </c>
      <c r="I1315" s="3">
        <v>42271.554861111108</v>
      </c>
      <c r="J1315" s="45" t="s">
        <v>799</v>
      </c>
      <c r="K1315" s="37">
        <f t="shared" si="40"/>
        <v>0.74930555555329192</v>
      </c>
      <c r="L1315" s="38">
        <f t="shared" si="41"/>
        <v>0.74930555555329192</v>
      </c>
      <c r="M1315" s="166">
        <f>NETWORKDAYS.INTL(DATE(YEAR(H1315),MONTH(I1315),DAY(H1315)),DATE(YEAR(I1315),MONTH(I1315),DAY(I1315)),1,LISTAFERIADOS!$B$2:$B$194)</f>
        <v>2</v>
      </c>
      <c r="N1315" s="170" t="str">
        <f>CONCATENATE(HOUR(Tabela13[[#This Row],[DATA INICIO]]),":",MINUTE(Tabela13[[#This Row],[DATA INICIO]]))</f>
        <v>19:20</v>
      </c>
      <c r="P1315"/>
    </row>
    <row r="1316" spans="1:16" ht="25.5" hidden="1" customHeight="1" x14ac:dyDescent="0.25">
      <c r="A1316" s="48" t="s">
        <v>6</v>
      </c>
      <c r="B1316" s="33" t="s">
        <v>853</v>
      </c>
      <c r="C1316" s="2" t="s">
        <v>270</v>
      </c>
      <c r="D1316" s="68" t="s">
        <v>1232</v>
      </c>
      <c r="E1316" s="66" t="str">
        <f>CONCATENATE(Tabela13[[#This Row],[TRAMITE_SETOR]],"_Atualiz")</f>
        <v>SC_Atualiz</v>
      </c>
      <c r="F1316" s="35" t="s">
        <v>913</v>
      </c>
      <c r="G1316" s="35"/>
      <c r="H1316" s="3">
        <v>42271.554861111108</v>
      </c>
      <c r="I1316" s="3">
        <v>42271.711111111108</v>
      </c>
      <c r="J1316" s="45" t="s">
        <v>163</v>
      </c>
      <c r="K1316" s="37">
        <f t="shared" si="40"/>
        <v>0.15625</v>
      </c>
      <c r="L1316" s="38">
        <f t="shared" si="41"/>
        <v>0.15625</v>
      </c>
      <c r="M1316" s="166">
        <f>NETWORKDAYS.INTL(DATE(YEAR(H1316),MONTH(I1316),DAY(H1316)),DATE(YEAR(I1316),MONTH(I1316),DAY(I1316)),1,LISTAFERIADOS!$B$2:$B$194)</f>
        <v>1</v>
      </c>
      <c r="N1316" s="170" t="str">
        <f>CONCATENATE(HOUR(Tabela13[[#This Row],[DATA INICIO]]),":",MINUTE(Tabela13[[#This Row],[DATA INICIO]]))</f>
        <v>13:19</v>
      </c>
      <c r="P1316"/>
    </row>
    <row r="1317" spans="1:16" ht="25.5" hidden="1" customHeight="1" x14ac:dyDescent="0.25">
      <c r="A1317" s="48" t="s">
        <v>6</v>
      </c>
      <c r="B1317" s="33" t="s">
        <v>853</v>
      </c>
      <c r="C1317" s="2" t="s">
        <v>270</v>
      </c>
      <c r="D1317" s="68" t="s">
        <v>1264</v>
      </c>
      <c r="E1317" s="66" t="str">
        <f>CONCATENATE(Tabela13[[#This Row],[TRAMITE_SETOR]],"_Atualiz")</f>
        <v>SIASG_Atualiz</v>
      </c>
      <c r="F1317" s="35" t="s">
        <v>934</v>
      </c>
      <c r="G1317" s="35"/>
      <c r="H1317" s="3">
        <v>42271.711111111108</v>
      </c>
      <c r="I1317" s="3">
        <v>42275.600694444445</v>
      </c>
      <c r="J1317" s="45" t="s">
        <v>60</v>
      </c>
      <c r="K1317" s="37">
        <f t="shared" si="40"/>
        <v>3.8895833333372138</v>
      </c>
      <c r="L1317" s="38">
        <f t="shared" si="41"/>
        <v>3.8895833333372138</v>
      </c>
      <c r="M1317" s="166">
        <f>NETWORKDAYS.INTL(DATE(YEAR(H1317),MONTH(I1317),DAY(H1317)),DATE(YEAR(I1317),MONTH(I1317),DAY(I1317)),1,LISTAFERIADOS!$B$2:$B$194)</f>
        <v>3</v>
      </c>
      <c r="N1317" s="170" t="str">
        <f>CONCATENATE(HOUR(Tabela13[[#This Row],[DATA INICIO]]),":",MINUTE(Tabela13[[#This Row],[DATA INICIO]]))</f>
        <v>17:4</v>
      </c>
      <c r="P1317"/>
    </row>
    <row r="1318" spans="1:16" ht="25.5" hidden="1" customHeight="1" x14ac:dyDescent="0.25">
      <c r="A1318" s="48" t="s">
        <v>6</v>
      </c>
      <c r="B1318" s="33" t="s">
        <v>853</v>
      </c>
      <c r="C1318" s="2" t="s">
        <v>270</v>
      </c>
      <c r="D1318" s="68" t="s">
        <v>1231</v>
      </c>
      <c r="E1318" s="66" t="str">
        <f>CONCATENATE(Tabela13[[#This Row],[TRAMITE_SETOR]],"_Atualiz")</f>
        <v>CLC_Atualiz</v>
      </c>
      <c r="F1318" s="35" t="s">
        <v>912</v>
      </c>
      <c r="G1318" s="35"/>
      <c r="H1318" s="3">
        <v>42275.600694444445</v>
      </c>
      <c r="I1318" s="3">
        <v>42275.690972222219</v>
      </c>
      <c r="J1318" s="45" t="s">
        <v>800</v>
      </c>
      <c r="K1318" s="37">
        <f t="shared" si="40"/>
        <v>9.0277777773735579E-2</v>
      </c>
      <c r="L1318" s="38">
        <f t="shared" si="41"/>
        <v>9.0277777773735579E-2</v>
      </c>
      <c r="M1318" s="166">
        <f>NETWORKDAYS.INTL(DATE(YEAR(H1318),MONTH(I1318),DAY(H1318)),DATE(YEAR(I1318),MONTH(I1318),DAY(I1318)),1,LISTAFERIADOS!$B$2:$B$194)</f>
        <v>1</v>
      </c>
      <c r="N1318" s="170" t="str">
        <f>CONCATENATE(HOUR(Tabela13[[#This Row],[DATA INICIO]]),":",MINUTE(Tabela13[[#This Row],[DATA INICIO]]))</f>
        <v>14:25</v>
      </c>
      <c r="P1318"/>
    </row>
    <row r="1319" spans="1:16" ht="25.5" hidden="1" customHeight="1" x14ac:dyDescent="0.25">
      <c r="A1319" s="48" t="s">
        <v>6</v>
      </c>
      <c r="B1319" s="33" t="s">
        <v>853</v>
      </c>
      <c r="C1319" s="2" t="s">
        <v>270</v>
      </c>
      <c r="D1319" s="68" t="s">
        <v>1232</v>
      </c>
      <c r="E1319" s="66" t="str">
        <f>CONCATENATE(Tabela13[[#This Row],[TRAMITE_SETOR]],"_Atualiz")</f>
        <v>SC_Atualiz</v>
      </c>
      <c r="F1319" s="35" t="s">
        <v>913</v>
      </c>
      <c r="G1319" s="35"/>
      <c r="H1319" s="3">
        <v>42275.690972222219</v>
      </c>
      <c r="I1319" s="3">
        <v>42293.601388888892</v>
      </c>
      <c r="J1319" s="45" t="s">
        <v>163</v>
      </c>
      <c r="K1319" s="37">
        <f t="shared" si="40"/>
        <v>17.910416666672972</v>
      </c>
      <c r="L1319" s="38">
        <f t="shared" si="41"/>
        <v>17.910416666672972</v>
      </c>
      <c r="M1319" s="166">
        <f>NETWORKDAYS.INTL(DATE(YEAR(H1319),MONTH(I1319),DAY(H1319)),DATE(YEAR(I1319),MONTH(I1319),DAY(I1319)),1,LISTAFERIADOS!$B$2:$B$194)</f>
        <v>-9</v>
      </c>
      <c r="N1319" s="170" t="str">
        <f>CONCATENATE(HOUR(Tabela13[[#This Row],[DATA INICIO]]),":",MINUTE(Tabela13[[#This Row],[DATA INICIO]]))</f>
        <v>16:35</v>
      </c>
      <c r="P1319"/>
    </row>
    <row r="1320" spans="1:16" ht="25.5" customHeight="1" x14ac:dyDescent="0.25">
      <c r="A1320" s="48" t="s">
        <v>6</v>
      </c>
      <c r="B1320" s="33" t="s">
        <v>853</v>
      </c>
      <c r="C1320" s="2" t="s">
        <v>270</v>
      </c>
      <c r="D1320" s="68" t="s">
        <v>1287</v>
      </c>
      <c r="E1320" s="66" t="str">
        <f>CONCATENATE(Tabela13[[#This Row],[TRAMITE_SETOR]],"_Atualiz")</f>
        <v>ASG_Atualiz</v>
      </c>
      <c r="F1320" s="35" t="s">
        <v>902</v>
      </c>
      <c r="G1320" s="90" t="s">
        <v>1127</v>
      </c>
      <c r="H1320" s="3">
        <v>42293.601388888892</v>
      </c>
      <c r="I1320" s="3">
        <v>42298.67291666667</v>
      </c>
      <c r="J1320" s="45" t="s">
        <v>60</v>
      </c>
      <c r="K1320" s="37">
        <f t="shared" si="40"/>
        <v>5.0715277777781012</v>
      </c>
      <c r="L1320" s="38">
        <f t="shared" si="41"/>
        <v>5.0715277777781012</v>
      </c>
      <c r="M1320" s="166">
        <f>NETWORKDAYS.INTL(DATE(YEAR(H1320),MONTH(I1320),DAY(H1320)),DATE(YEAR(I1320),MONTH(I1320),DAY(I1320)),1,LISTAFERIADOS!$B$2:$B$194)</f>
        <v>4</v>
      </c>
      <c r="N1320" s="170" t="str">
        <f>CONCATENATE(HOUR(Tabela13[[#This Row],[DATA INICIO]]),":",MINUTE(Tabela13[[#This Row],[DATA INICIO]]))</f>
        <v>14:26</v>
      </c>
      <c r="P1320"/>
    </row>
    <row r="1321" spans="1:16" ht="25.5" hidden="1" customHeight="1" x14ac:dyDescent="0.25">
      <c r="A1321" s="48" t="s">
        <v>6</v>
      </c>
      <c r="B1321" s="33" t="s">
        <v>853</v>
      </c>
      <c r="C1321" s="2" t="s">
        <v>270</v>
      </c>
      <c r="D1321" s="68" t="s">
        <v>1232</v>
      </c>
      <c r="E1321" s="66" t="str">
        <f>CONCATENATE(Tabela13[[#This Row],[TRAMITE_SETOR]],"_Atualiz")</f>
        <v>SC_Atualiz</v>
      </c>
      <c r="F1321" s="35" t="s">
        <v>913</v>
      </c>
      <c r="G1321" s="35"/>
      <c r="H1321" s="3">
        <v>42298.67291666667</v>
      </c>
      <c r="I1321" s="3">
        <v>42313.667361111111</v>
      </c>
      <c r="J1321" s="45" t="s">
        <v>801</v>
      </c>
      <c r="K1321" s="37">
        <f t="shared" si="40"/>
        <v>14.994444444440887</v>
      </c>
      <c r="L1321" s="38">
        <f t="shared" si="41"/>
        <v>14.994444444440887</v>
      </c>
      <c r="M1321" s="166">
        <f>NETWORKDAYS.INTL(DATE(YEAR(H1321),MONTH(I1321),DAY(H1321)),DATE(YEAR(I1321),MONTH(I1321),DAY(I1321)),1,LISTAFERIADOS!$B$2:$B$194)</f>
        <v>-12</v>
      </c>
      <c r="N1321" s="170" t="str">
        <f>CONCATENATE(HOUR(Tabela13[[#This Row],[DATA INICIO]]),":",MINUTE(Tabela13[[#This Row],[DATA INICIO]]))</f>
        <v>16:9</v>
      </c>
      <c r="P1321"/>
    </row>
    <row r="1322" spans="1:16" ht="25.5" hidden="1" customHeight="1" x14ac:dyDescent="0.25">
      <c r="A1322" s="48" t="s">
        <v>6</v>
      </c>
      <c r="B1322" s="33" t="s">
        <v>853</v>
      </c>
      <c r="C1322" s="2" t="s">
        <v>270</v>
      </c>
      <c r="D1322" s="68" t="s">
        <v>1231</v>
      </c>
      <c r="E1322" s="66" t="str">
        <f>CONCATENATE(Tabela13[[#This Row],[TRAMITE_SETOR]],"_Atualiz")</f>
        <v>CLC_Atualiz</v>
      </c>
      <c r="F1322" s="35" t="s">
        <v>912</v>
      </c>
      <c r="G1322" s="35"/>
      <c r="H1322" s="3">
        <v>42313.667361111111</v>
      </c>
      <c r="I1322" s="3">
        <v>42313.712500000001</v>
      </c>
      <c r="J1322" s="45" t="s">
        <v>802</v>
      </c>
      <c r="K1322" s="37">
        <f t="shared" si="40"/>
        <v>4.5138888890505768E-2</v>
      </c>
      <c r="L1322" s="38">
        <f t="shared" si="41"/>
        <v>4.5138888890505768E-2</v>
      </c>
      <c r="M1322" s="166">
        <f>NETWORKDAYS.INTL(DATE(YEAR(H1322),MONTH(I1322),DAY(H1322)),DATE(YEAR(I1322),MONTH(I1322),DAY(I1322)),1,LISTAFERIADOS!$B$2:$B$194)</f>
        <v>1</v>
      </c>
      <c r="N1322" s="170" t="str">
        <f>CONCATENATE(HOUR(Tabela13[[#This Row],[DATA INICIO]]),":",MINUTE(Tabela13[[#This Row],[DATA INICIO]]))</f>
        <v>16:1</v>
      </c>
      <c r="P1322"/>
    </row>
    <row r="1323" spans="1:16" ht="25.5" hidden="1" customHeight="1" x14ac:dyDescent="0.25">
      <c r="A1323" s="48" t="s">
        <v>6</v>
      </c>
      <c r="B1323" s="33" t="s">
        <v>853</v>
      </c>
      <c r="C1323" s="2" t="s">
        <v>270</v>
      </c>
      <c r="D1323" s="68" t="s">
        <v>1228</v>
      </c>
      <c r="E1323" s="66" t="str">
        <f>CONCATENATE(Tabela13[[#This Row],[TRAMITE_SETOR]],"_Atualiz")</f>
        <v>SPO_Atualiz</v>
      </c>
      <c r="F1323" s="35" t="s">
        <v>909</v>
      </c>
      <c r="G1323" s="35"/>
      <c r="H1323" s="3">
        <v>42313.712500000001</v>
      </c>
      <c r="I1323" s="3">
        <v>42313.756249999999</v>
      </c>
      <c r="J1323" s="45" t="s">
        <v>284</v>
      </c>
      <c r="K1323" s="37">
        <f t="shared" si="40"/>
        <v>4.3749999997089617E-2</v>
      </c>
      <c r="L1323" s="38">
        <f t="shared" si="41"/>
        <v>4.3749999997089617E-2</v>
      </c>
      <c r="M1323" s="166">
        <f>NETWORKDAYS.INTL(DATE(YEAR(H1323),MONTH(I1323),DAY(H1323)),DATE(YEAR(I1323),MONTH(I1323),DAY(I1323)),1,LISTAFERIADOS!$B$2:$B$194)</f>
        <v>1</v>
      </c>
      <c r="N1323" s="170" t="str">
        <f>CONCATENATE(HOUR(Tabela13[[#This Row],[DATA INICIO]]),":",MINUTE(Tabela13[[#This Row],[DATA INICIO]]))</f>
        <v>17:6</v>
      </c>
      <c r="P1323"/>
    </row>
    <row r="1324" spans="1:16" ht="25.5" customHeight="1" x14ac:dyDescent="0.25">
      <c r="A1324" s="48" t="s">
        <v>6</v>
      </c>
      <c r="B1324" s="33" t="s">
        <v>853</v>
      </c>
      <c r="C1324" s="2" t="s">
        <v>270</v>
      </c>
      <c r="D1324" s="68" t="s">
        <v>1287</v>
      </c>
      <c r="E1324" s="66" t="str">
        <f>CONCATENATE(Tabela13[[#This Row],[TRAMITE_SETOR]],"_Atualiz")</f>
        <v>ASG_Atualiz</v>
      </c>
      <c r="F1324" s="35" t="s">
        <v>902</v>
      </c>
      <c r="G1324" s="90" t="s">
        <v>1127</v>
      </c>
      <c r="H1324" s="3">
        <v>42313.756249999999</v>
      </c>
      <c r="I1324" s="3">
        <v>42317.709027777775</v>
      </c>
      <c r="J1324" s="45" t="s">
        <v>14</v>
      </c>
      <c r="K1324" s="37">
        <f t="shared" si="40"/>
        <v>3.952777777776646</v>
      </c>
      <c r="L1324" s="38">
        <f t="shared" si="41"/>
        <v>3.952777777776646</v>
      </c>
      <c r="M1324" s="166">
        <f>NETWORKDAYS.INTL(DATE(YEAR(H1324),MONTH(I1324),DAY(H1324)),DATE(YEAR(I1324),MONTH(I1324),DAY(I1324)),1,LISTAFERIADOS!$B$2:$B$194)</f>
        <v>3</v>
      </c>
      <c r="N1324" s="170" t="str">
        <f>CONCATENATE(HOUR(Tabela13[[#This Row],[DATA INICIO]]),":",MINUTE(Tabela13[[#This Row],[DATA INICIO]]))</f>
        <v>18:9</v>
      </c>
      <c r="P1324"/>
    </row>
    <row r="1325" spans="1:16" ht="25.5" hidden="1" customHeight="1" x14ac:dyDescent="0.25">
      <c r="A1325" s="48" t="s">
        <v>6</v>
      </c>
      <c r="B1325" s="33" t="s">
        <v>853</v>
      </c>
      <c r="C1325" s="2" t="s">
        <v>270</v>
      </c>
      <c r="D1325" s="68" t="s">
        <v>1228</v>
      </c>
      <c r="E1325" s="66" t="str">
        <f>CONCATENATE(Tabela13[[#This Row],[TRAMITE_SETOR]],"_Atualiz")</f>
        <v>SPO_Atualiz</v>
      </c>
      <c r="F1325" s="35" t="s">
        <v>909</v>
      </c>
      <c r="G1325" s="35"/>
      <c r="H1325" s="3">
        <v>42317.709027777775</v>
      </c>
      <c r="I1325" s="3">
        <v>42317.802777777775</v>
      </c>
      <c r="J1325" s="45" t="s">
        <v>803</v>
      </c>
      <c r="K1325" s="37">
        <f t="shared" si="40"/>
        <v>9.375E-2</v>
      </c>
      <c r="L1325" s="38">
        <f t="shared" si="41"/>
        <v>9.375E-2</v>
      </c>
      <c r="M1325" s="166">
        <f>NETWORKDAYS.INTL(DATE(YEAR(H1325),MONTH(I1325),DAY(H1325)),DATE(YEAR(I1325),MONTH(I1325),DAY(I1325)),1,LISTAFERIADOS!$B$2:$B$194)</f>
        <v>1</v>
      </c>
      <c r="N1325" s="170" t="str">
        <f>CONCATENATE(HOUR(Tabela13[[#This Row],[DATA INICIO]]),":",MINUTE(Tabela13[[#This Row],[DATA INICIO]]))</f>
        <v>17:1</v>
      </c>
      <c r="P1325"/>
    </row>
    <row r="1326" spans="1:16" ht="25.5" hidden="1" customHeight="1" x14ac:dyDescent="0.25">
      <c r="A1326" s="48" t="s">
        <v>6</v>
      </c>
      <c r="B1326" s="33" t="s">
        <v>853</v>
      </c>
      <c r="C1326" s="2" t="s">
        <v>270</v>
      </c>
      <c r="D1326" s="68" t="s">
        <v>1229</v>
      </c>
      <c r="E1326" s="66" t="str">
        <f>CONCATENATE(Tabela13[[#This Row],[TRAMITE_SETOR]],"_Atualiz")</f>
        <v>CO_Atualiz</v>
      </c>
      <c r="F1326" s="35" t="s">
        <v>910</v>
      </c>
      <c r="G1326" s="35"/>
      <c r="H1326" s="3">
        <v>42317.802777777775</v>
      </c>
      <c r="I1326" s="3">
        <v>42318.557638888888</v>
      </c>
      <c r="J1326" s="45" t="s">
        <v>19</v>
      </c>
      <c r="K1326" s="37">
        <f t="shared" si="40"/>
        <v>0.75486111111240461</v>
      </c>
      <c r="L1326" s="38">
        <f t="shared" si="41"/>
        <v>0.75486111111240461</v>
      </c>
      <c r="M1326" s="166">
        <f>NETWORKDAYS.INTL(DATE(YEAR(H1326),MONTH(I1326),DAY(H1326)),DATE(YEAR(I1326),MONTH(I1326),DAY(I1326)),1,LISTAFERIADOS!$B$2:$B$194)</f>
        <v>2</v>
      </c>
      <c r="N1326" s="170" t="str">
        <f>CONCATENATE(HOUR(Tabela13[[#This Row],[DATA INICIO]]),":",MINUTE(Tabela13[[#This Row],[DATA INICIO]]))</f>
        <v>19:16</v>
      </c>
      <c r="P1326"/>
    </row>
    <row r="1327" spans="1:16" ht="25.5" hidden="1" customHeight="1" x14ac:dyDescent="0.25">
      <c r="A1327" s="48" t="s">
        <v>6</v>
      </c>
      <c r="B1327" s="33" t="s">
        <v>853</v>
      </c>
      <c r="C1327" s="2" t="s">
        <v>270</v>
      </c>
      <c r="D1327" s="68" t="s">
        <v>1230</v>
      </c>
      <c r="E1327" s="66" t="str">
        <f>CONCATENATE(Tabela13[[#This Row],[TRAMITE_SETOR]],"_Atualiz")</f>
        <v>SECOFC_Atualiz</v>
      </c>
      <c r="F1327" s="35" t="s">
        <v>911</v>
      </c>
      <c r="G1327" s="35"/>
      <c r="H1327" s="3">
        <v>42318.557638888888</v>
      </c>
      <c r="I1327" s="3">
        <v>42318.629166666666</v>
      </c>
      <c r="J1327" s="45" t="s">
        <v>20</v>
      </c>
      <c r="K1327" s="37">
        <f t="shared" si="40"/>
        <v>7.1527777778101154E-2</v>
      </c>
      <c r="L1327" s="38">
        <f t="shared" si="41"/>
        <v>7.1527777778101154E-2</v>
      </c>
      <c r="M1327" s="166">
        <f>NETWORKDAYS.INTL(DATE(YEAR(H1327),MONTH(I1327),DAY(H1327)),DATE(YEAR(I1327),MONTH(I1327),DAY(I1327)),1,LISTAFERIADOS!$B$2:$B$194)</f>
        <v>1</v>
      </c>
      <c r="N1327" s="170" t="str">
        <f>CONCATENATE(HOUR(Tabela13[[#This Row],[DATA INICIO]]),":",MINUTE(Tabela13[[#This Row],[DATA INICIO]]))</f>
        <v>13:23</v>
      </c>
      <c r="P1327"/>
    </row>
    <row r="1328" spans="1:16" ht="25.5" hidden="1" customHeight="1" x14ac:dyDescent="0.25">
      <c r="A1328" s="48" t="s">
        <v>6</v>
      </c>
      <c r="B1328" s="33" t="s">
        <v>853</v>
      </c>
      <c r="C1328" s="2" t="s">
        <v>270</v>
      </c>
      <c r="D1328" s="68" t="s">
        <v>1231</v>
      </c>
      <c r="E1328" s="66" t="str">
        <f>CONCATENATE(Tabela13[[#This Row],[TRAMITE_SETOR]],"_Atualiz")</f>
        <v>CLC_Atualiz</v>
      </c>
      <c r="F1328" s="35" t="s">
        <v>912</v>
      </c>
      <c r="G1328" s="35"/>
      <c r="H1328" s="3">
        <v>42318.629166666666</v>
      </c>
      <c r="I1328" s="3">
        <v>42318.772916666669</v>
      </c>
      <c r="J1328" s="45" t="s">
        <v>423</v>
      </c>
      <c r="K1328" s="37">
        <f t="shared" si="40"/>
        <v>0.14375000000291038</v>
      </c>
      <c r="L1328" s="38">
        <f t="shared" si="41"/>
        <v>0.14375000000291038</v>
      </c>
      <c r="M1328" s="166">
        <f>NETWORKDAYS.INTL(DATE(YEAR(H1328),MONTH(I1328),DAY(H1328)),DATE(YEAR(I1328),MONTH(I1328),DAY(I1328)),1,LISTAFERIADOS!$B$2:$B$194)</f>
        <v>1</v>
      </c>
      <c r="N1328" s="170" t="str">
        <f>CONCATENATE(HOUR(Tabela13[[#This Row],[DATA INICIO]]),":",MINUTE(Tabela13[[#This Row],[DATA INICIO]]))</f>
        <v>15:6</v>
      </c>
      <c r="P1328"/>
    </row>
    <row r="1329" spans="1:16" ht="25.5" hidden="1" customHeight="1" x14ac:dyDescent="0.25">
      <c r="A1329" s="48" t="s">
        <v>6</v>
      </c>
      <c r="B1329" s="33" t="s">
        <v>853</v>
      </c>
      <c r="C1329" s="2" t="s">
        <v>270</v>
      </c>
      <c r="D1329" s="68" t="s">
        <v>1232</v>
      </c>
      <c r="E1329" s="66" t="str">
        <f>CONCATENATE(Tabela13[[#This Row],[TRAMITE_SETOR]],"_Atualiz")</f>
        <v>SC_Atualiz</v>
      </c>
      <c r="F1329" s="35" t="s">
        <v>913</v>
      </c>
      <c r="G1329" s="35"/>
      <c r="H1329" s="3">
        <v>42318.772916666669</v>
      </c>
      <c r="I1329" s="3">
        <v>42319.676388888889</v>
      </c>
      <c r="J1329" s="45" t="s">
        <v>166</v>
      </c>
      <c r="K1329" s="37">
        <f t="shared" si="40"/>
        <v>0.90347222222044365</v>
      </c>
      <c r="L1329" s="38">
        <f t="shared" si="41"/>
        <v>0.90347222222044365</v>
      </c>
      <c r="M1329" s="166">
        <f>NETWORKDAYS.INTL(DATE(YEAR(H1329),MONTH(I1329),DAY(H1329)),DATE(YEAR(I1329),MONTH(I1329),DAY(I1329)),1,LISTAFERIADOS!$B$2:$B$194)</f>
        <v>2</v>
      </c>
      <c r="N1329" s="170" t="str">
        <f>CONCATENATE(HOUR(Tabela13[[#This Row],[DATA INICIO]]),":",MINUTE(Tabela13[[#This Row],[DATA INICIO]]))</f>
        <v>18:33</v>
      </c>
      <c r="P1329"/>
    </row>
    <row r="1330" spans="1:16" ht="25.5" hidden="1" customHeight="1" x14ac:dyDescent="0.25">
      <c r="A1330" s="48" t="s">
        <v>6</v>
      </c>
      <c r="B1330" s="33" t="s">
        <v>853</v>
      </c>
      <c r="C1330" s="2" t="s">
        <v>270</v>
      </c>
      <c r="D1330" s="68" t="s">
        <v>1231</v>
      </c>
      <c r="E1330" s="66" t="str">
        <f>CONCATENATE(Tabela13[[#This Row],[TRAMITE_SETOR]],"_Atualiz")</f>
        <v>CLC_Atualiz</v>
      </c>
      <c r="F1330" s="35" t="s">
        <v>912</v>
      </c>
      <c r="G1330" s="35"/>
      <c r="H1330" s="3">
        <v>42319.676388888889</v>
      </c>
      <c r="I1330" s="3">
        <v>42319.8</v>
      </c>
      <c r="J1330" s="45" t="s">
        <v>804</v>
      </c>
      <c r="K1330" s="37">
        <f t="shared" si="40"/>
        <v>0.12361111111385981</v>
      </c>
      <c r="L1330" s="38">
        <f t="shared" si="41"/>
        <v>0.12361111111385981</v>
      </c>
      <c r="M1330" s="166">
        <f>NETWORKDAYS.INTL(DATE(YEAR(H1330),MONTH(I1330),DAY(H1330)),DATE(YEAR(I1330),MONTH(I1330),DAY(I1330)),1,LISTAFERIADOS!$B$2:$B$194)</f>
        <v>1</v>
      </c>
      <c r="N1330" s="170" t="str">
        <f>CONCATENATE(HOUR(Tabela13[[#This Row],[DATA INICIO]]),":",MINUTE(Tabela13[[#This Row],[DATA INICIO]]))</f>
        <v>16:14</v>
      </c>
      <c r="P1330"/>
    </row>
    <row r="1331" spans="1:16" ht="25.5" hidden="1" customHeight="1" x14ac:dyDescent="0.25">
      <c r="A1331" s="48" t="s">
        <v>6</v>
      </c>
      <c r="B1331" s="33" t="s">
        <v>853</v>
      </c>
      <c r="C1331" s="2" t="s">
        <v>270</v>
      </c>
      <c r="D1331" s="68" t="s">
        <v>1227</v>
      </c>
      <c r="E1331" s="66" t="str">
        <f>CONCATENATE(Tabela13[[#This Row],[TRAMITE_SETOR]],"_Atualiz")</f>
        <v>SECADM_Atualiz</v>
      </c>
      <c r="F1331" s="35" t="s">
        <v>908</v>
      </c>
      <c r="G1331" s="35"/>
      <c r="H1331" s="3">
        <v>42319.8</v>
      </c>
      <c r="I1331" s="3">
        <v>42320.763888888891</v>
      </c>
      <c r="J1331" s="45" t="s">
        <v>805</v>
      </c>
      <c r="K1331" s="37">
        <f t="shared" si="40"/>
        <v>0.96388888888759539</v>
      </c>
      <c r="L1331" s="38">
        <f t="shared" si="41"/>
        <v>0.96388888888759539</v>
      </c>
      <c r="M1331" s="166">
        <f>NETWORKDAYS.INTL(DATE(YEAR(H1331),MONTH(I1331),DAY(H1331)),DATE(YEAR(I1331),MONTH(I1331),DAY(I1331)),1,LISTAFERIADOS!$B$2:$B$194)</f>
        <v>2</v>
      </c>
      <c r="N1331" s="170" t="str">
        <f>CONCATENATE(HOUR(Tabela13[[#This Row],[DATA INICIO]]),":",MINUTE(Tabela13[[#This Row],[DATA INICIO]]))</f>
        <v>19:12</v>
      </c>
      <c r="P1331"/>
    </row>
    <row r="1332" spans="1:16" ht="25.5" hidden="1" customHeight="1" x14ac:dyDescent="0.25">
      <c r="A1332" s="48" t="s">
        <v>6</v>
      </c>
      <c r="B1332" s="33" t="s">
        <v>853</v>
      </c>
      <c r="C1332" s="2" t="s">
        <v>270</v>
      </c>
      <c r="D1332" s="68" t="s">
        <v>1231</v>
      </c>
      <c r="E1332" s="66" t="str">
        <f>CONCATENATE(Tabela13[[#This Row],[TRAMITE_SETOR]],"_Atualiz")</f>
        <v>CLC_Atualiz</v>
      </c>
      <c r="F1332" s="35" t="s">
        <v>912</v>
      </c>
      <c r="G1332" s="35"/>
      <c r="H1332" s="3">
        <v>42320.763888888891</v>
      </c>
      <c r="I1332" s="3">
        <v>42321.626388888886</v>
      </c>
      <c r="J1332" s="45" t="s">
        <v>806</v>
      </c>
      <c r="K1332" s="37">
        <f t="shared" si="40"/>
        <v>0.86249999999563443</v>
      </c>
      <c r="L1332" s="38">
        <f t="shared" si="41"/>
        <v>0.86249999999563443</v>
      </c>
      <c r="M1332" s="166">
        <f>NETWORKDAYS.INTL(DATE(YEAR(H1332),MONTH(I1332),DAY(H1332)),DATE(YEAR(I1332),MONTH(I1332),DAY(I1332)),1,LISTAFERIADOS!$B$2:$B$194)</f>
        <v>2</v>
      </c>
      <c r="N1332" s="170" t="str">
        <f>CONCATENATE(HOUR(Tabela13[[#This Row],[DATA INICIO]]),":",MINUTE(Tabela13[[#This Row],[DATA INICIO]]))</f>
        <v>18:20</v>
      </c>
      <c r="P1332"/>
    </row>
    <row r="1333" spans="1:16" ht="25.5" hidden="1" customHeight="1" x14ac:dyDescent="0.25">
      <c r="A1333" s="48" t="s">
        <v>6</v>
      </c>
      <c r="B1333" s="33" t="s">
        <v>853</v>
      </c>
      <c r="C1333" s="2" t="s">
        <v>270</v>
      </c>
      <c r="D1333" s="68" t="s">
        <v>1252</v>
      </c>
      <c r="E1333" s="66" t="str">
        <f>CONCATENATE(Tabela13[[#This Row],[TRAMITE_SETOR]],"_Atualiz")</f>
        <v>SLIC_Atualiz</v>
      </c>
      <c r="F1333" s="35" t="s">
        <v>928</v>
      </c>
      <c r="G1333" s="35"/>
      <c r="H1333" s="3">
        <v>42321.626388888886</v>
      </c>
      <c r="I1333" s="3">
        <v>42355.732638888891</v>
      </c>
      <c r="J1333" s="45" t="s">
        <v>288</v>
      </c>
      <c r="K1333" s="37">
        <f t="shared" si="40"/>
        <v>34.106250000004366</v>
      </c>
      <c r="L1333" s="38">
        <f t="shared" si="41"/>
        <v>34.106250000004366</v>
      </c>
      <c r="M1333" s="166">
        <f>NETWORKDAYS.INTL(DATE(YEAR(H1333),MONTH(I1333),DAY(H1333)),DATE(YEAR(I1333),MONTH(I1333),DAY(I1333)),1,LISTAFERIADOS!$B$2:$B$194)</f>
        <v>4</v>
      </c>
      <c r="N1333" s="170" t="str">
        <f>CONCATENATE(HOUR(Tabela13[[#This Row],[DATA INICIO]]),":",MINUTE(Tabela13[[#This Row],[DATA INICIO]]))</f>
        <v>15:2</v>
      </c>
      <c r="P1333"/>
    </row>
    <row r="1334" spans="1:16" ht="25.5" hidden="1" customHeight="1" x14ac:dyDescent="0.25">
      <c r="A1334" s="48" t="s">
        <v>6</v>
      </c>
      <c r="B1334" s="33" t="s">
        <v>853</v>
      </c>
      <c r="C1334" s="2" t="s">
        <v>270</v>
      </c>
      <c r="D1334" s="68" t="s">
        <v>1228</v>
      </c>
      <c r="E1334" s="66" t="str">
        <f>CONCATENATE(Tabela13[[#This Row],[TRAMITE_SETOR]],"_Atualiz")</f>
        <v>SPO_Atualiz</v>
      </c>
      <c r="F1334" s="35" t="s">
        <v>909</v>
      </c>
      <c r="G1334" s="35"/>
      <c r="H1334" s="3">
        <v>42355.732638888891</v>
      </c>
      <c r="I1334" s="3">
        <v>42355.745833333334</v>
      </c>
      <c r="J1334" s="45" t="s">
        <v>807</v>
      </c>
      <c r="K1334" s="37">
        <f t="shared" si="40"/>
        <v>1.3194444443797693E-2</v>
      </c>
      <c r="L1334" s="38">
        <f t="shared" si="41"/>
        <v>1.3194444443797693E-2</v>
      </c>
      <c r="M1334" s="166">
        <f>NETWORKDAYS.INTL(DATE(YEAR(H1334),MONTH(I1334),DAY(H1334)),DATE(YEAR(I1334),MONTH(I1334),DAY(I1334)),1,LISTAFERIADOS!$B$2:$B$194)</f>
        <v>1</v>
      </c>
      <c r="N1334" s="170" t="str">
        <f>CONCATENATE(HOUR(Tabela13[[#This Row],[DATA INICIO]]),":",MINUTE(Tabela13[[#This Row],[DATA INICIO]]))</f>
        <v>17:35</v>
      </c>
      <c r="P1334"/>
    </row>
    <row r="1335" spans="1:16" ht="25.5" hidden="1" customHeight="1" x14ac:dyDescent="0.25">
      <c r="A1335" s="48" t="s">
        <v>6</v>
      </c>
      <c r="B1335" s="33" t="s">
        <v>853</v>
      </c>
      <c r="C1335" s="2" t="s">
        <v>270</v>
      </c>
      <c r="D1335" s="68" t="s">
        <v>1231</v>
      </c>
      <c r="E1335" s="66" t="str">
        <f>CONCATENATE(Tabela13[[#This Row],[TRAMITE_SETOR]],"_Atualiz")</f>
        <v>CLC_Atualiz</v>
      </c>
      <c r="F1335" s="35" t="s">
        <v>912</v>
      </c>
      <c r="G1335" s="35"/>
      <c r="H1335" s="3">
        <v>42355.745833333334</v>
      </c>
      <c r="I1335" s="3">
        <v>42355.748611111114</v>
      </c>
      <c r="J1335" s="45" t="s">
        <v>808</v>
      </c>
      <c r="K1335" s="37">
        <f t="shared" si="40"/>
        <v>2.7777777795563452E-3</v>
      </c>
      <c r="L1335" s="38">
        <f t="shared" si="41"/>
        <v>2.7777777795563452E-3</v>
      </c>
      <c r="M1335" s="166">
        <f>NETWORKDAYS.INTL(DATE(YEAR(H1335),MONTH(I1335),DAY(H1335)),DATE(YEAR(I1335),MONTH(I1335),DAY(I1335)),1,LISTAFERIADOS!$B$2:$B$194)</f>
        <v>1</v>
      </c>
      <c r="N1335" s="170" t="str">
        <f>CONCATENATE(HOUR(Tabela13[[#This Row],[DATA INICIO]]),":",MINUTE(Tabela13[[#This Row],[DATA INICIO]]))</f>
        <v>17:54</v>
      </c>
      <c r="P1335"/>
    </row>
    <row r="1336" spans="1:16" ht="25.5" hidden="1" customHeight="1" x14ac:dyDescent="0.25">
      <c r="A1336" s="48" t="s">
        <v>6</v>
      </c>
      <c r="B1336" s="33" t="s">
        <v>853</v>
      </c>
      <c r="C1336" s="2" t="s">
        <v>270</v>
      </c>
      <c r="D1336" s="68" t="s">
        <v>1228</v>
      </c>
      <c r="E1336" s="66" t="str">
        <f>CONCATENATE(Tabela13[[#This Row],[TRAMITE_SETOR]],"_Atualiz")</f>
        <v>SPO_Atualiz</v>
      </c>
      <c r="F1336" s="35" t="s">
        <v>909</v>
      </c>
      <c r="G1336" s="35"/>
      <c r="H1336" s="3">
        <v>42355.748611111114</v>
      </c>
      <c r="I1336" s="3">
        <v>42355.758333333331</v>
      </c>
      <c r="J1336" s="45" t="s">
        <v>809</v>
      </c>
      <c r="K1336" s="37">
        <f t="shared" si="40"/>
        <v>9.7222222175332718E-3</v>
      </c>
      <c r="L1336" s="38">
        <f t="shared" si="41"/>
        <v>9.7222222175332718E-3</v>
      </c>
      <c r="M1336" s="166">
        <f>NETWORKDAYS.INTL(DATE(YEAR(H1336),MONTH(I1336),DAY(H1336)),DATE(YEAR(I1336),MONTH(I1336),DAY(I1336)),1,LISTAFERIADOS!$B$2:$B$194)</f>
        <v>1</v>
      </c>
      <c r="N1336" s="170" t="str">
        <f>CONCATENATE(HOUR(Tabela13[[#This Row],[DATA INICIO]]),":",MINUTE(Tabela13[[#This Row],[DATA INICIO]]))</f>
        <v>17:58</v>
      </c>
      <c r="P1336"/>
    </row>
    <row r="1337" spans="1:16" ht="25.5" hidden="1" customHeight="1" x14ac:dyDescent="0.25">
      <c r="A1337" s="48" t="s">
        <v>6</v>
      </c>
      <c r="B1337" s="33" t="s">
        <v>853</v>
      </c>
      <c r="C1337" s="2" t="s">
        <v>270</v>
      </c>
      <c r="D1337" s="68" t="s">
        <v>1290</v>
      </c>
      <c r="E1337" s="66" t="str">
        <f>CONCATENATE(Tabela13[[#This Row],[TRAMITE_SETOR]],"_Atualiz")</f>
        <v>SSG_Atualiz</v>
      </c>
      <c r="F1337" s="35" t="s">
        <v>951</v>
      </c>
      <c r="G1337" s="35"/>
      <c r="H1337" s="3">
        <v>42355.758333333331</v>
      </c>
      <c r="I1337" s="3">
        <v>42356.727083333331</v>
      </c>
      <c r="J1337" s="45" t="s">
        <v>810</v>
      </c>
      <c r="K1337" s="37">
        <f t="shared" si="40"/>
        <v>0.96875</v>
      </c>
      <c r="L1337" s="38">
        <f t="shared" si="41"/>
        <v>0.96875</v>
      </c>
      <c r="M1337" s="166">
        <f>NETWORKDAYS.INTL(DATE(YEAR(H1337),MONTH(I1337),DAY(H1337)),DATE(YEAR(I1337),MONTH(I1337),DAY(I1337)),1,LISTAFERIADOS!$B$2:$B$194)</f>
        <v>2</v>
      </c>
      <c r="N1337" s="170" t="str">
        <f>CONCATENATE(HOUR(Tabela13[[#This Row],[DATA INICIO]]),":",MINUTE(Tabela13[[#This Row],[DATA INICIO]]))</f>
        <v>18:12</v>
      </c>
      <c r="P1337"/>
    </row>
    <row r="1338" spans="1:16" ht="25.5" hidden="1" customHeight="1" x14ac:dyDescent="0.25">
      <c r="A1338" s="48" t="s">
        <v>6</v>
      </c>
      <c r="B1338" s="33" t="s">
        <v>853</v>
      </c>
      <c r="C1338" s="2" t="s">
        <v>270</v>
      </c>
      <c r="D1338" s="68" t="s">
        <v>1228</v>
      </c>
      <c r="E1338" s="66" t="str">
        <f>CONCATENATE(Tabela13[[#This Row],[TRAMITE_SETOR]],"_Atualiz")</f>
        <v>SPO_Atualiz</v>
      </c>
      <c r="F1338" s="35" t="s">
        <v>909</v>
      </c>
      <c r="G1338" s="35"/>
      <c r="H1338" s="3">
        <v>42356.727083333331</v>
      </c>
      <c r="I1338" s="3">
        <v>42359.879166666666</v>
      </c>
      <c r="J1338" s="45" t="s">
        <v>811</v>
      </c>
      <c r="K1338" s="37">
        <f t="shared" si="40"/>
        <v>3.1520833333343035</v>
      </c>
      <c r="L1338" s="38">
        <f t="shared" si="41"/>
        <v>3.1520833333343035</v>
      </c>
      <c r="M1338" s="166">
        <f>NETWORKDAYS.INTL(DATE(YEAR(H1338),MONTH(I1338),DAY(H1338)),DATE(YEAR(I1338),MONTH(I1338),DAY(I1338)),1,LISTAFERIADOS!$B$2:$B$194)</f>
        <v>1</v>
      </c>
      <c r="N1338" s="170" t="str">
        <f>CONCATENATE(HOUR(Tabela13[[#This Row],[DATA INICIO]]),":",MINUTE(Tabela13[[#This Row],[DATA INICIO]]))</f>
        <v>17:27</v>
      </c>
      <c r="P1338"/>
    </row>
    <row r="1339" spans="1:16" ht="25.5" hidden="1" customHeight="1" x14ac:dyDescent="0.25">
      <c r="A1339" s="48" t="s">
        <v>6</v>
      </c>
      <c r="B1339" s="33" t="s">
        <v>853</v>
      </c>
      <c r="C1339" s="2" t="s">
        <v>270</v>
      </c>
      <c r="D1339" s="68" t="s">
        <v>1229</v>
      </c>
      <c r="E1339" s="66" t="str">
        <f>CONCATENATE(Tabela13[[#This Row],[TRAMITE_SETOR]],"_Atualiz")</f>
        <v>CO_Atualiz</v>
      </c>
      <c r="F1339" s="35" t="s">
        <v>910</v>
      </c>
      <c r="G1339" s="35"/>
      <c r="H1339" s="3">
        <v>42359.879166666666</v>
      </c>
      <c r="I1339" s="3">
        <v>42360.518750000003</v>
      </c>
      <c r="J1339" s="45" t="s">
        <v>19</v>
      </c>
      <c r="K1339" s="37">
        <f t="shared" si="40"/>
        <v>0.63958333333721384</v>
      </c>
      <c r="L1339" s="38">
        <f t="shared" si="41"/>
        <v>0.63958333333721384</v>
      </c>
      <c r="M1339" s="166">
        <f>NETWORKDAYS.INTL(DATE(YEAR(H1339),MONTH(I1339),DAY(H1339)),DATE(YEAR(I1339),MONTH(I1339),DAY(I1339)),1,LISTAFERIADOS!$B$2:$B$194)</f>
        <v>0</v>
      </c>
      <c r="N1339" s="170" t="str">
        <f>CONCATENATE(HOUR(Tabela13[[#This Row],[DATA INICIO]]),":",MINUTE(Tabela13[[#This Row],[DATA INICIO]]))</f>
        <v>21:6</v>
      </c>
      <c r="P1339"/>
    </row>
    <row r="1340" spans="1:16" ht="25.5" hidden="1" customHeight="1" x14ac:dyDescent="0.25">
      <c r="A1340" s="48" t="s">
        <v>6</v>
      </c>
      <c r="B1340" s="33" t="s">
        <v>853</v>
      </c>
      <c r="C1340" s="2" t="s">
        <v>270</v>
      </c>
      <c r="D1340" s="68" t="s">
        <v>1230</v>
      </c>
      <c r="E1340" s="66" t="str">
        <f>CONCATENATE(Tabela13[[#This Row],[TRAMITE_SETOR]],"_Atualiz")</f>
        <v>SECOFC_Atualiz</v>
      </c>
      <c r="F1340" s="35" t="s">
        <v>911</v>
      </c>
      <c r="G1340" s="35"/>
      <c r="H1340" s="3">
        <v>42360.518750000003</v>
      </c>
      <c r="I1340" s="3">
        <v>42360.588194444441</v>
      </c>
      <c r="J1340" s="45" t="s">
        <v>20</v>
      </c>
      <c r="K1340" s="37">
        <f t="shared" si="40"/>
        <v>6.9444444437976927E-2</v>
      </c>
      <c r="L1340" s="38">
        <f t="shared" si="41"/>
        <v>6.9444444437976927E-2</v>
      </c>
      <c r="M1340" s="166">
        <f>NETWORKDAYS.INTL(DATE(YEAR(H1340),MONTH(I1340),DAY(H1340)),DATE(YEAR(I1340),MONTH(I1340),DAY(I1340)),1,LISTAFERIADOS!$B$2:$B$194)</f>
        <v>0</v>
      </c>
      <c r="N1340" s="170" t="str">
        <f>CONCATENATE(HOUR(Tabela13[[#This Row],[DATA INICIO]]),":",MINUTE(Tabela13[[#This Row],[DATA INICIO]]))</f>
        <v>12:27</v>
      </c>
      <c r="P1340"/>
    </row>
    <row r="1341" spans="1:16" ht="25.5" hidden="1" customHeight="1" x14ac:dyDescent="0.25">
      <c r="A1341" s="48" t="s">
        <v>6</v>
      </c>
      <c r="B1341" s="33" t="s">
        <v>853</v>
      </c>
      <c r="C1341" s="2" t="s">
        <v>270</v>
      </c>
      <c r="D1341" s="68" t="s">
        <v>1224</v>
      </c>
      <c r="E1341" s="66" t="str">
        <f>CONCATENATE(Tabela13[[#This Row],[TRAMITE_SETOR]],"_Atualiz")</f>
        <v>DG_Atualiz</v>
      </c>
      <c r="F1341" s="35" t="s">
        <v>906</v>
      </c>
      <c r="G1341" s="35"/>
      <c r="H1341" s="3">
        <v>42360.588194444441</v>
      </c>
      <c r="I1341" s="3">
        <v>42360.638888888891</v>
      </c>
      <c r="J1341" s="45" t="s">
        <v>21</v>
      </c>
      <c r="K1341" s="37">
        <f t="shared" si="40"/>
        <v>5.0694444449618459E-2</v>
      </c>
      <c r="L1341" s="38">
        <f t="shared" si="41"/>
        <v>5.0694444449618459E-2</v>
      </c>
      <c r="M1341" s="166">
        <f>NETWORKDAYS.INTL(DATE(YEAR(H1341),MONTH(I1341),DAY(H1341)),DATE(YEAR(I1341),MONTH(I1341),DAY(I1341)),1,LISTAFERIADOS!$B$2:$B$194)</f>
        <v>0</v>
      </c>
      <c r="N1341" s="170" t="str">
        <f>CONCATENATE(HOUR(Tabela13[[#This Row],[DATA INICIO]]),":",MINUTE(Tabela13[[#This Row],[DATA INICIO]]))</f>
        <v>14:7</v>
      </c>
      <c r="P1341"/>
    </row>
    <row r="1342" spans="1:16" ht="25.5" hidden="1" customHeight="1" x14ac:dyDescent="0.25">
      <c r="A1342" s="48" t="s">
        <v>6</v>
      </c>
      <c r="B1342" s="33" t="s">
        <v>853</v>
      </c>
      <c r="C1342" s="2" t="s">
        <v>270</v>
      </c>
      <c r="D1342" s="68" t="s">
        <v>1231</v>
      </c>
      <c r="E1342" s="66" t="str">
        <f>CONCATENATE(Tabela13[[#This Row],[TRAMITE_SETOR]],"_Atualiz")</f>
        <v>CLC_Atualiz</v>
      </c>
      <c r="F1342" s="35" t="s">
        <v>912</v>
      </c>
      <c r="G1342" s="35"/>
      <c r="H1342" s="3">
        <v>42360.638888888891</v>
      </c>
      <c r="I1342" s="3">
        <v>42360.734722222223</v>
      </c>
      <c r="J1342" s="45" t="s">
        <v>202</v>
      </c>
      <c r="K1342" s="37">
        <f t="shared" si="40"/>
        <v>9.5833333332848269E-2</v>
      </c>
      <c r="L1342" s="38">
        <f t="shared" si="41"/>
        <v>9.5833333332848269E-2</v>
      </c>
      <c r="M1342" s="166">
        <f>NETWORKDAYS.INTL(DATE(YEAR(H1342),MONTH(I1342),DAY(H1342)),DATE(YEAR(I1342),MONTH(I1342),DAY(I1342)),1,LISTAFERIADOS!$B$2:$B$194)</f>
        <v>0</v>
      </c>
      <c r="N1342" s="170" t="str">
        <f>CONCATENATE(HOUR(Tabela13[[#This Row],[DATA INICIO]]),":",MINUTE(Tabela13[[#This Row],[DATA INICIO]]))</f>
        <v>15:20</v>
      </c>
      <c r="P1342"/>
    </row>
    <row r="1343" spans="1:16" ht="25.5" hidden="1" customHeight="1" x14ac:dyDescent="0.25">
      <c r="A1343" s="48" t="s">
        <v>6</v>
      </c>
      <c r="B1343" s="33" t="s">
        <v>853</v>
      </c>
      <c r="C1343" s="2" t="s">
        <v>270</v>
      </c>
      <c r="D1343" s="68" t="s">
        <v>1252</v>
      </c>
      <c r="E1343" s="66" t="str">
        <f>CONCATENATE(Tabela13[[#This Row],[TRAMITE_SETOR]],"_Atualiz")</f>
        <v>SLIC_Atualiz</v>
      </c>
      <c r="F1343" s="35" t="s">
        <v>928</v>
      </c>
      <c r="G1343" s="35"/>
      <c r="H1343" s="3">
        <v>42360.734722222223</v>
      </c>
      <c r="I1343" s="3">
        <v>42361.588888888888</v>
      </c>
      <c r="J1343" s="45" t="s">
        <v>812</v>
      </c>
      <c r="K1343" s="37">
        <f t="shared" si="40"/>
        <v>0.85416666666424135</v>
      </c>
      <c r="L1343" s="38">
        <f t="shared" si="41"/>
        <v>0.85416666666424135</v>
      </c>
      <c r="M1343" s="166">
        <f>NETWORKDAYS.INTL(DATE(YEAR(H1343),MONTH(I1343),DAY(H1343)),DATE(YEAR(I1343),MONTH(I1343),DAY(I1343)),1,LISTAFERIADOS!$B$2:$B$194)</f>
        <v>0</v>
      </c>
      <c r="N1343" s="170" t="str">
        <f>CONCATENATE(HOUR(Tabela13[[#This Row],[DATA INICIO]]),":",MINUTE(Tabela13[[#This Row],[DATA INICIO]]))</f>
        <v>17:38</v>
      </c>
      <c r="P1343"/>
    </row>
    <row r="1344" spans="1:16" ht="25.5" hidden="1" customHeight="1" x14ac:dyDescent="0.25">
      <c r="A1344" s="48" t="s">
        <v>6</v>
      </c>
      <c r="B1344" s="33" t="s">
        <v>853</v>
      </c>
      <c r="C1344" s="2" t="s">
        <v>270</v>
      </c>
      <c r="D1344" s="68" t="s">
        <v>1233</v>
      </c>
      <c r="E1344" s="66" t="str">
        <f>CONCATENATE(Tabela13[[#This Row],[TRAMITE_SETOR]],"_Atualiz")</f>
        <v>SCON_Atualiz</v>
      </c>
      <c r="F1344" s="35" t="s">
        <v>914</v>
      </c>
      <c r="G1344" s="35"/>
      <c r="H1344" s="3">
        <v>42361.588888888888</v>
      </c>
      <c r="I1344" s="3">
        <v>42377.692361111112</v>
      </c>
      <c r="J1344" s="45" t="s">
        <v>738</v>
      </c>
      <c r="K1344" s="37">
        <f t="shared" si="40"/>
        <v>16.103472222224809</v>
      </c>
      <c r="L1344" s="38">
        <f t="shared" si="41"/>
        <v>16.103472222224809</v>
      </c>
      <c r="M1344" s="166">
        <f>NETWORKDAYS.INTL(DATE(YEAR(H1344),MONTH(I1344),DAY(H1344)),DATE(YEAR(I1344),MONTH(I1344),DAY(I1344)),1,LISTAFERIADOS!$B$2:$B$194)</f>
        <v>223</v>
      </c>
      <c r="N1344" s="170" t="str">
        <f>CONCATENATE(HOUR(Tabela13[[#This Row],[DATA INICIO]]),":",MINUTE(Tabela13[[#This Row],[DATA INICIO]]))</f>
        <v>14:8</v>
      </c>
      <c r="P1344"/>
    </row>
    <row r="1345" spans="1:16" ht="25.5" hidden="1" customHeight="1" x14ac:dyDescent="0.25">
      <c r="A1345" s="48" t="s">
        <v>6</v>
      </c>
      <c r="B1345" s="33" t="s">
        <v>853</v>
      </c>
      <c r="C1345" s="2" t="s">
        <v>270</v>
      </c>
      <c r="D1345" s="68" t="s">
        <v>1252</v>
      </c>
      <c r="E1345" s="66" t="str">
        <f>CONCATENATE(Tabela13[[#This Row],[TRAMITE_SETOR]],"_Atualiz")</f>
        <v>SLIC_Atualiz</v>
      </c>
      <c r="F1345" s="35" t="s">
        <v>928</v>
      </c>
      <c r="G1345" s="35"/>
      <c r="H1345" s="3">
        <v>42377.692361111112</v>
      </c>
      <c r="I1345" s="3">
        <v>42377.702777777777</v>
      </c>
      <c r="J1345" s="45" t="s">
        <v>813</v>
      </c>
      <c r="K1345" s="37">
        <f t="shared" si="40"/>
        <v>1.0416666664241347E-2</v>
      </c>
      <c r="L1345" s="38">
        <f t="shared" si="41"/>
        <v>1.0416666664241347E-2</v>
      </c>
      <c r="M1345" s="166">
        <f>NETWORKDAYS.INTL(DATE(YEAR(H1345),MONTH(I1345),DAY(H1345)),DATE(YEAR(I1345),MONTH(I1345),DAY(I1345)),1,LISTAFERIADOS!$B$2:$B$194)</f>
        <v>1</v>
      </c>
      <c r="N1345" s="170" t="str">
        <f>CONCATENATE(HOUR(Tabela13[[#This Row],[DATA INICIO]]),":",MINUTE(Tabela13[[#This Row],[DATA INICIO]]))</f>
        <v>16:37</v>
      </c>
      <c r="P1345"/>
    </row>
    <row r="1346" spans="1:16" ht="25.5" hidden="1" customHeight="1" x14ac:dyDescent="0.25">
      <c r="A1346" s="48" t="s">
        <v>6</v>
      </c>
      <c r="B1346" s="33" t="s">
        <v>853</v>
      </c>
      <c r="C1346" s="2" t="s">
        <v>270</v>
      </c>
      <c r="D1346" s="68" t="s">
        <v>1233</v>
      </c>
      <c r="E1346" s="66" t="str">
        <f>CONCATENATE(Tabela13[[#This Row],[TRAMITE_SETOR]],"_Atualiz")</f>
        <v>SCON_Atualiz</v>
      </c>
      <c r="F1346" s="35" t="s">
        <v>914</v>
      </c>
      <c r="G1346" s="35"/>
      <c r="H1346" s="3">
        <v>42377.702777777777</v>
      </c>
      <c r="I1346" s="3">
        <v>42377.703472222223</v>
      </c>
      <c r="J1346" s="45" t="s">
        <v>814</v>
      </c>
      <c r="K1346" s="37">
        <f t="shared" si="40"/>
        <v>6.944444467080757E-4</v>
      </c>
      <c r="L1346" s="38">
        <f t="shared" si="41"/>
        <v>6.944444467080757E-4</v>
      </c>
      <c r="M1346" s="166">
        <f>NETWORKDAYS.INTL(DATE(YEAR(H1346),MONTH(I1346),DAY(H1346)),DATE(YEAR(I1346),MONTH(I1346),DAY(I1346)),1,LISTAFERIADOS!$B$2:$B$194)</f>
        <v>1</v>
      </c>
      <c r="N1346" s="170" t="str">
        <f>CONCATENATE(HOUR(Tabela13[[#This Row],[DATA INICIO]]),":",MINUTE(Tabela13[[#This Row],[DATA INICIO]]))</f>
        <v>16:52</v>
      </c>
      <c r="P1346"/>
    </row>
    <row r="1347" spans="1:16" ht="25.5" hidden="1" customHeight="1" x14ac:dyDescent="0.25">
      <c r="A1347" s="48" t="s">
        <v>6</v>
      </c>
      <c r="B1347" s="33" t="s">
        <v>853</v>
      </c>
      <c r="C1347" s="2" t="s">
        <v>270</v>
      </c>
      <c r="D1347" s="68" t="s">
        <v>1252</v>
      </c>
      <c r="E1347" s="66" t="str">
        <f>CONCATENATE(Tabela13[[#This Row],[TRAMITE_SETOR]],"_Atualiz")</f>
        <v>SLIC_Atualiz</v>
      </c>
      <c r="F1347" s="35" t="s">
        <v>928</v>
      </c>
      <c r="G1347" s="35"/>
      <c r="H1347" s="3">
        <v>42377.703472222223</v>
      </c>
      <c r="I1347" s="3">
        <v>42380.578472222223</v>
      </c>
      <c r="J1347" s="45" t="s">
        <v>814</v>
      </c>
      <c r="K1347" s="37">
        <f t="shared" ref="K1347:K1410" si="42">IF(OR(H1347="-",I1347="-"),0,I1347-H1347)</f>
        <v>2.875</v>
      </c>
      <c r="L1347" s="38">
        <f t="shared" ref="L1347:L1410" si="43">K1347</f>
        <v>2.875</v>
      </c>
      <c r="M1347" s="166">
        <f>NETWORKDAYS.INTL(DATE(YEAR(H1347),MONTH(I1347),DAY(H1347)),DATE(YEAR(I1347),MONTH(I1347),DAY(I1347)),1,LISTAFERIADOS!$B$2:$B$194)</f>
        <v>2</v>
      </c>
      <c r="N1347" s="170" t="str">
        <f>CONCATENATE(HOUR(Tabela13[[#This Row],[DATA INICIO]]),":",MINUTE(Tabela13[[#This Row],[DATA INICIO]]))</f>
        <v>16:53</v>
      </c>
      <c r="P1347"/>
    </row>
    <row r="1348" spans="1:16" ht="25.5" hidden="1" customHeight="1" x14ac:dyDescent="0.25">
      <c r="A1348" s="48" t="s">
        <v>6</v>
      </c>
      <c r="B1348" s="33" t="s">
        <v>853</v>
      </c>
      <c r="C1348" s="2" t="s">
        <v>270</v>
      </c>
      <c r="D1348" s="68" t="s">
        <v>1231</v>
      </c>
      <c r="E1348" s="66" t="str">
        <f>CONCATENATE(Tabela13[[#This Row],[TRAMITE_SETOR]],"_Atualiz")</f>
        <v>CLC_Atualiz</v>
      </c>
      <c r="F1348" s="35" t="s">
        <v>912</v>
      </c>
      <c r="G1348" s="35"/>
      <c r="H1348" s="3">
        <v>42380.578472222223</v>
      </c>
      <c r="I1348" s="3">
        <v>42380.645138888889</v>
      </c>
      <c r="J1348" s="45" t="s">
        <v>815</v>
      </c>
      <c r="K1348" s="37">
        <f t="shared" si="42"/>
        <v>6.6666666665696539E-2</v>
      </c>
      <c r="L1348" s="38">
        <f t="shared" si="43"/>
        <v>6.6666666665696539E-2</v>
      </c>
      <c r="M1348" s="166">
        <f>NETWORKDAYS.INTL(DATE(YEAR(H1348),MONTH(I1348),DAY(H1348)),DATE(YEAR(I1348),MONTH(I1348),DAY(I1348)),1,LISTAFERIADOS!$B$2:$B$194)</f>
        <v>1</v>
      </c>
      <c r="N1348" s="170" t="str">
        <f>CONCATENATE(HOUR(Tabela13[[#This Row],[DATA INICIO]]),":",MINUTE(Tabela13[[#This Row],[DATA INICIO]]))</f>
        <v>13:53</v>
      </c>
      <c r="P1348"/>
    </row>
    <row r="1349" spans="1:16" ht="25.5" hidden="1" customHeight="1" x14ac:dyDescent="0.25">
      <c r="A1349" s="48" t="s">
        <v>6</v>
      </c>
      <c r="B1349" s="33" t="s">
        <v>853</v>
      </c>
      <c r="C1349" s="2" t="s">
        <v>270</v>
      </c>
      <c r="D1349" s="68" t="s">
        <v>1227</v>
      </c>
      <c r="E1349" s="66" t="str">
        <f>CONCATENATE(Tabela13[[#This Row],[TRAMITE_SETOR]],"_Atualiz")</f>
        <v>SECADM_Atualiz</v>
      </c>
      <c r="F1349" s="35" t="s">
        <v>908</v>
      </c>
      <c r="G1349" s="35"/>
      <c r="H1349" s="3">
        <v>42380.645138888889</v>
      </c>
      <c r="I1349" s="3">
        <v>42381.727083333331</v>
      </c>
      <c r="J1349" s="45" t="s">
        <v>816</v>
      </c>
      <c r="K1349" s="37">
        <f t="shared" si="42"/>
        <v>1.0819444444423425</v>
      </c>
      <c r="L1349" s="38">
        <f t="shared" si="43"/>
        <v>1.0819444444423425</v>
      </c>
      <c r="M1349" s="166">
        <f>NETWORKDAYS.INTL(DATE(YEAR(H1349),MONTH(I1349),DAY(H1349)),DATE(YEAR(I1349),MONTH(I1349),DAY(I1349)),1,LISTAFERIADOS!$B$2:$B$194)</f>
        <v>2</v>
      </c>
      <c r="N1349" s="170" t="str">
        <f>CONCATENATE(HOUR(Tabela13[[#This Row],[DATA INICIO]]),":",MINUTE(Tabela13[[#This Row],[DATA INICIO]]))</f>
        <v>15:29</v>
      </c>
      <c r="P1349"/>
    </row>
    <row r="1350" spans="1:16" ht="25.5" hidden="1" customHeight="1" x14ac:dyDescent="0.25">
      <c r="A1350" s="48" t="s">
        <v>6</v>
      </c>
      <c r="B1350" s="33" t="s">
        <v>853</v>
      </c>
      <c r="C1350" s="2" t="s">
        <v>270</v>
      </c>
      <c r="D1350" s="68" t="s">
        <v>1231</v>
      </c>
      <c r="E1350" s="66" t="str">
        <f>CONCATENATE(Tabela13[[#This Row],[TRAMITE_SETOR]],"_Atualiz")</f>
        <v>CLC_Atualiz</v>
      </c>
      <c r="F1350" s="35" t="s">
        <v>912</v>
      </c>
      <c r="G1350" s="35"/>
      <c r="H1350" s="3">
        <v>42381.727083333331</v>
      </c>
      <c r="I1350" s="3">
        <v>42387.706944444442</v>
      </c>
      <c r="J1350" s="45" t="s">
        <v>26</v>
      </c>
      <c r="K1350" s="37">
        <f t="shared" si="42"/>
        <v>5.9798611111109494</v>
      </c>
      <c r="L1350" s="38">
        <f t="shared" si="43"/>
        <v>5.9798611111109494</v>
      </c>
      <c r="M1350" s="166">
        <f>NETWORKDAYS.INTL(DATE(YEAR(H1350),MONTH(I1350),DAY(H1350)),DATE(YEAR(I1350),MONTH(I1350),DAY(I1350)),1,LISTAFERIADOS!$B$2:$B$194)</f>
        <v>5</v>
      </c>
      <c r="N1350" s="170" t="str">
        <f>CONCATENATE(HOUR(Tabela13[[#This Row],[DATA INICIO]]),":",MINUTE(Tabela13[[#This Row],[DATA INICIO]]))</f>
        <v>17:27</v>
      </c>
      <c r="P1350"/>
    </row>
    <row r="1351" spans="1:16" ht="25.5" hidden="1" customHeight="1" x14ac:dyDescent="0.25">
      <c r="A1351" s="48" t="s">
        <v>6</v>
      </c>
      <c r="B1351" s="33" t="s">
        <v>853</v>
      </c>
      <c r="C1351" s="2" t="s">
        <v>270</v>
      </c>
      <c r="D1351" s="68" t="s">
        <v>1290</v>
      </c>
      <c r="E1351" s="66" t="str">
        <f>CONCATENATE(Tabela13[[#This Row],[TRAMITE_SETOR]],"_Atualiz")</f>
        <v>SSG_Atualiz</v>
      </c>
      <c r="F1351" s="35" t="s">
        <v>951</v>
      </c>
      <c r="G1351" s="35"/>
      <c r="H1351" s="3">
        <v>42387.706944444442</v>
      </c>
      <c r="I1351" s="3">
        <v>42402.756249999999</v>
      </c>
      <c r="J1351" s="45" t="s">
        <v>93</v>
      </c>
      <c r="K1351" s="37">
        <f t="shared" si="42"/>
        <v>15.049305555556202</v>
      </c>
      <c r="L1351" s="38">
        <f t="shared" si="43"/>
        <v>15.049305555556202</v>
      </c>
      <c r="M1351" s="166">
        <f>NETWORKDAYS.INTL(DATE(YEAR(H1351),MONTH(I1351),DAY(H1351)),DATE(YEAR(I1351),MONTH(I1351),DAY(I1351)),1,LISTAFERIADOS!$B$2:$B$194)</f>
        <v>-11</v>
      </c>
      <c r="N1351" s="170" t="str">
        <f>CONCATENATE(HOUR(Tabela13[[#This Row],[DATA INICIO]]),":",MINUTE(Tabela13[[#This Row],[DATA INICIO]]))</f>
        <v>16:58</v>
      </c>
      <c r="P1351"/>
    </row>
    <row r="1352" spans="1:16" ht="25.5" hidden="1" customHeight="1" x14ac:dyDescent="0.25">
      <c r="A1352" s="48" t="s">
        <v>6</v>
      </c>
      <c r="B1352" s="33" t="s">
        <v>853</v>
      </c>
      <c r="C1352" s="2" t="s">
        <v>270</v>
      </c>
      <c r="D1352" s="68" t="s">
        <v>1231</v>
      </c>
      <c r="E1352" s="66" t="str">
        <f>CONCATENATE(Tabela13[[#This Row],[TRAMITE_SETOR]],"_Atualiz")</f>
        <v>CLC_Atualiz</v>
      </c>
      <c r="F1352" s="35" t="s">
        <v>912</v>
      </c>
      <c r="G1352" s="35"/>
      <c r="H1352" s="3">
        <v>42402.756249999999</v>
      </c>
      <c r="I1352" s="3">
        <v>42403.611111111109</v>
      </c>
      <c r="J1352" s="45" t="s">
        <v>817</v>
      </c>
      <c r="K1352" s="37">
        <f t="shared" si="42"/>
        <v>0.85486111111094942</v>
      </c>
      <c r="L1352" s="38">
        <f t="shared" si="43"/>
        <v>0.85486111111094942</v>
      </c>
      <c r="M1352" s="166">
        <f>NETWORKDAYS.INTL(DATE(YEAR(H1352),MONTH(I1352),DAY(H1352)),DATE(YEAR(I1352),MONTH(I1352),DAY(I1352)),1,LISTAFERIADOS!$B$2:$B$194)</f>
        <v>2</v>
      </c>
      <c r="N1352" s="170" t="str">
        <f>CONCATENATE(HOUR(Tabela13[[#This Row],[DATA INICIO]]),":",MINUTE(Tabela13[[#This Row],[DATA INICIO]]))</f>
        <v>18:9</v>
      </c>
      <c r="P1352"/>
    </row>
    <row r="1353" spans="1:16" ht="25.5" hidden="1" customHeight="1" x14ac:dyDescent="0.25">
      <c r="A1353" s="48" t="s">
        <v>6</v>
      </c>
      <c r="B1353" s="33" t="s">
        <v>853</v>
      </c>
      <c r="C1353" s="2" t="s">
        <v>270</v>
      </c>
      <c r="D1353" s="68" t="s">
        <v>1227</v>
      </c>
      <c r="E1353" s="66" t="str">
        <f>CONCATENATE(Tabela13[[#This Row],[TRAMITE_SETOR]],"_Atualiz")</f>
        <v>SECADM_Atualiz</v>
      </c>
      <c r="F1353" s="35" t="s">
        <v>908</v>
      </c>
      <c r="G1353" s="35"/>
      <c r="H1353" s="3">
        <v>42403.611111111109</v>
      </c>
      <c r="I1353" s="3">
        <v>42411.560416666667</v>
      </c>
      <c r="J1353" s="45" t="s">
        <v>17</v>
      </c>
      <c r="K1353" s="37">
        <f t="shared" si="42"/>
        <v>7.9493055555576575</v>
      </c>
      <c r="L1353" s="38">
        <f t="shared" si="43"/>
        <v>7.9493055555576575</v>
      </c>
      <c r="M1353" s="166">
        <f>NETWORKDAYS.INTL(DATE(YEAR(H1353),MONTH(I1353),DAY(H1353)),DATE(YEAR(I1353),MONTH(I1353),DAY(I1353)),1,LISTAFERIADOS!$B$2:$B$194)</f>
        <v>5</v>
      </c>
      <c r="N1353" s="170" t="str">
        <f>CONCATENATE(HOUR(Tabela13[[#This Row],[DATA INICIO]]),":",MINUTE(Tabela13[[#This Row],[DATA INICIO]]))</f>
        <v>14:40</v>
      </c>
      <c r="P1353"/>
    </row>
    <row r="1354" spans="1:16" ht="25.5" hidden="1" customHeight="1" x14ac:dyDescent="0.25">
      <c r="A1354" s="48" t="s">
        <v>6</v>
      </c>
      <c r="B1354" s="33" t="s">
        <v>853</v>
      </c>
      <c r="C1354" s="2" t="s">
        <v>270</v>
      </c>
      <c r="D1354" s="68" t="s">
        <v>1234</v>
      </c>
      <c r="E1354" s="66" t="str">
        <f>CONCATENATE(Tabela13[[#This Row],[TRAMITE_SETOR]],"_Atualiz")</f>
        <v>CPL_Atualiz</v>
      </c>
      <c r="F1354" s="35" t="s">
        <v>915</v>
      </c>
      <c r="G1354" s="35"/>
      <c r="H1354" s="3">
        <v>42411.560416666667</v>
      </c>
      <c r="I1354" s="3">
        <v>42411.819444444445</v>
      </c>
      <c r="J1354" s="45" t="s">
        <v>818</v>
      </c>
      <c r="K1354" s="37">
        <f t="shared" si="42"/>
        <v>0.25902777777810115</v>
      </c>
      <c r="L1354" s="38">
        <f t="shared" si="43"/>
        <v>0.25902777777810115</v>
      </c>
      <c r="M1354" s="166">
        <f>NETWORKDAYS.INTL(DATE(YEAR(H1354),MONTH(I1354),DAY(H1354)),DATE(YEAR(I1354),MONTH(I1354),DAY(I1354)),1,LISTAFERIADOS!$B$2:$B$194)</f>
        <v>1</v>
      </c>
      <c r="N1354" s="170" t="str">
        <f>CONCATENATE(HOUR(Tabela13[[#This Row],[DATA INICIO]]),":",MINUTE(Tabela13[[#This Row],[DATA INICIO]]))</f>
        <v>13:27</v>
      </c>
      <c r="P1354"/>
    </row>
    <row r="1355" spans="1:16" ht="25.5" hidden="1" customHeight="1" x14ac:dyDescent="0.25">
      <c r="A1355" s="48" t="s">
        <v>6</v>
      </c>
      <c r="B1355" s="33" t="s">
        <v>853</v>
      </c>
      <c r="C1355" s="2" t="s">
        <v>270</v>
      </c>
      <c r="D1355" s="68" t="s">
        <v>1235</v>
      </c>
      <c r="E1355" s="66" t="str">
        <f>CONCATENATE(Tabela13[[#This Row],[TRAMITE_SETOR]],"_Atualiz")</f>
        <v>ASSDG_Atualiz</v>
      </c>
      <c r="F1355" s="35" t="s">
        <v>916</v>
      </c>
      <c r="G1355" s="35"/>
      <c r="H1355" s="3">
        <v>42411.819444444445</v>
      </c>
      <c r="I1355" s="3">
        <v>42412.661805555559</v>
      </c>
      <c r="J1355" s="45" t="s">
        <v>213</v>
      </c>
      <c r="K1355" s="37">
        <f t="shared" si="42"/>
        <v>0.84236111111385981</v>
      </c>
      <c r="L1355" s="38">
        <f t="shared" si="43"/>
        <v>0.84236111111385981</v>
      </c>
      <c r="M1355" s="166">
        <f>NETWORKDAYS.INTL(DATE(YEAR(H1355),MONTH(I1355),DAY(H1355)),DATE(YEAR(I1355),MONTH(I1355),DAY(I1355)),1,LISTAFERIADOS!$B$2:$B$194)</f>
        <v>2</v>
      </c>
      <c r="N1355" s="170" t="str">
        <f>CONCATENATE(HOUR(Tabela13[[#This Row],[DATA INICIO]]),":",MINUTE(Tabela13[[#This Row],[DATA INICIO]]))</f>
        <v>19:40</v>
      </c>
      <c r="P1355"/>
    </row>
    <row r="1356" spans="1:16" ht="25.5" hidden="1" customHeight="1" x14ac:dyDescent="0.25">
      <c r="A1356" s="48" t="s">
        <v>6</v>
      </c>
      <c r="B1356" s="33" t="s">
        <v>853</v>
      </c>
      <c r="C1356" s="2" t="s">
        <v>270</v>
      </c>
      <c r="D1356" s="68" t="s">
        <v>1224</v>
      </c>
      <c r="E1356" s="66" t="str">
        <f>CONCATENATE(Tabela13[[#This Row],[TRAMITE_SETOR]],"_Atualiz")</f>
        <v>DG_Atualiz</v>
      </c>
      <c r="F1356" s="35" t="s">
        <v>906</v>
      </c>
      <c r="G1356" s="35"/>
      <c r="H1356" s="3">
        <v>42412.661805555559</v>
      </c>
      <c r="I1356" s="3">
        <v>42412.679166666669</v>
      </c>
      <c r="J1356" s="45" t="s">
        <v>753</v>
      </c>
      <c r="K1356" s="37">
        <f t="shared" si="42"/>
        <v>1.7361111109494232E-2</v>
      </c>
      <c r="L1356" s="38">
        <f t="shared" si="43"/>
        <v>1.7361111109494232E-2</v>
      </c>
      <c r="M1356" s="166">
        <f>NETWORKDAYS.INTL(DATE(YEAR(H1356),MONTH(I1356),DAY(H1356)),DATE(YEAR(I1356),MONTH(I1356),DAY(I1356)),1,LISTAFERIADOS!$B$2:$B$194)</f>
        <v>1</v>
      </c>
      <c r="N1356" s="170" t="str">
        <f>CONCATENATE(HOUR(Tabela13[[#This Row],[DATA INICIO]]),":",MINUTE(Tabela13[[#This Row],[DATA INICIO]]))</f>
        <v>15:53</v>
      </c>
      <c r="P1356"/>
    </row>
    <row r="1357" spans="1:16" ht="25.5" hidden="1" customHeight="1" x14ac:dyDescent="0.25">
      <c r="A1357" s="48" t="s">
        <v>6</v>
      </c>
      <c r="B1357" s="33" t="s">
        <v>853</v>
      </c>
      <c r="C1357" s="2" t="s">
        <v>270</v>
      </c>
      <c r="D1357" s="68" t="s">
        <v>1252</v>
      </c>
      <c r="E1357" s="66" t="str">
        <f>CONCATENATE(Tabela13[[#This Row],[TRAMITE_SETOR]],"_Atualiz")</f>
        <v>SLIC_Atualiz</v>
      </c>
      <c r="F1357" s="35" t="s">
        <v>928</v>
      </c>
      <c r="G1357" s="35"/>
      <c r="H1357" s="3">
        <v>42412.679166666669</v>
      </c>
      <c r="I1357" s="3">
        <v>42417.720833333333</v>
      </c>
      <c r="J1357" s="45" t="s">
        <v>215</v>
      </c>
      <c r="K1357" s="37">
        <f t="shared" si="42"/>
        <v>5.0416666666642413</v>
      </c>
      <c r="L1357" s="38">
        <f t="shared" si="43"/>
        <v>5.0416666666642413</v>
      </c>
      <c r="M1357" s="166">
        <f>NETWORKDAYS.INTL(DATE(YEAR(H1357),MONTH(I1357),DAY(H1357)),DATE(YEAR(I1357),MONTH(I1357),DAY(I1357)),1,LISTAFERIADOS!$B$2:$B$194)</f>
        <v>4</v>
      </c>
      <c r="N1357" s="170" t="str">
        <f>CONCATENATE(HOUR(Tabela13[[#This Row],[DATA INICIO]]),":",MINUTE(Tabela13[[#This Row],[DATA INICIO]]))</f>
        <v>16:18</v>
      </c>
      <c r="P1357"/>
    </row>
    <row r="1358" spans="1:16" ht="25.5" hidden="1" customHeight="1" x14ac:dyDescent="0.25">
      <c r="A1358" s="48" t="s">
        <v>6</v>
      </c>
      <c r="B1358" s="33" t="s">
        <v>853</v>
      </c>
      <c r="C1358" s="2" t="s">
        <v>270</v>
      </c>
      <c r="D1358" s="68" t="s">
        <v>1231</v>
      </c>
      <c r="E1358" s="66" t="str">
        <f>CONCATENATE(Tabela13[[#This Row],[TRAMITE_SETOR]],"_Atualiz")</f>
        <v>CLC_Atualiz</v>
      </c>
      <c r="F1358" s="35" t="s">
        <v>912</v>
      </c>
      <c r="G1358" s="35"/>
      <c r="H1358" s="3">
        <v>42417.720833333333</v>
      </c>
      <c r="I1358" s="3">
        <v>42417.847916666666</v>
      </c>
      <c r="J1358" s="45" t="s">
        <v>70</v>
      </c>
      <c r="K1358" s="37">
        <f t="shared" si="42"/>
        <v>0.12708333333284827</v>
      </c>
      <c r="L1358" s="38">
        <f t="shared" si="43"/>
        <v>0.12708333333284827</v>
      </c>
      <c r="M1358" s="166">
        <f>NETWORKDAYS.INTL(DATE(YEAR(H1358),MONTH(I1358),DAY(H1358)),DATE(YEAR(I1358),MONTH(I1358),DAY(I1358)),1,LISTAFERIADOS!$B$2:$B$194)</f>
        <v>1</v>
      </c>
      <c r="N1358" s="170" t="str">
        <f>CONCATENATE(HOUR(Tabela13[[#This Row],[DATA INICIO]]),":",MINUTE(Tabela13[[#This Row],[DATA INICIO]]))</f>
        <v>17:18</v>
      </c>
      <c r="P1358"/>
    </row>
    <row r="1359" spans="1:16" ht="25.5" hidden="1" customHeight="1" x14ac:dyDescent="0.25">
      <c r="A1359" s="48" t="s">
        <v>6</v>
      </c>
      <c r="B1359" s="33" t="s">
        <v>853</v>
      </c>
      <c r="C1359" s="2" t="s">
        <v>270</v>
      </c>
      <c r="D1359" s="68" t="s">
        <v>1290</v>
      </c>
      <c r="E1359" s="66" t="str">
        <f>CONCATENATE(Tabela13[[#This Row],[TRAMITE_SETOR]],"_Atualiz")</f>
        <v>SSG_Atualiz</v>
      </c>
      <c r="F1359" s="35" t="s">
        <v>951</v>
      </c>
      <c r="G1359" s="35"/>
      <c r="H1359" s="3">
        <v>42417.847916666666</v>
      </c>
      <c r="I1359" s="3">
        <v>42431.736805555556</v>
      </c>
      <c r="J1359" s="45" t="s">
        <v>819</v>
      </c>
      <c r="K1359" s="37">
        <f t="shared" si="42"/>
        <v>13.888888888890506</v>
      </c>
      <c r="L1359" s="38">
        <f t="shared" si="43"/>
        <v>13.888888888890506</v>
      </c>
      <c r="M1359" s="166">
        <f>NETWORKDAYS.INTL(DATE(YEAR(H1359),MONTH(I1359),DAY(H1359)),DATE(YEAR(I1359),MONTH(I1359),DAY(I1359)),1,LISTAFERIADOS!$B$2:$B$194)</f>
        <v>-12</v>
      </c>
      <c r="N1359" s="170" t="str">
        <f>CONCATENATE(HOUR(Tabela13[[#This Row],[DATA INICIO]]),":",MINUTE(Tabela13[[#This Row],[DATA INICIO]]))</f>
        <v>20:21</v>
      </c>
      <c r="P1359"/>
    </row>
    <row r="1360" spans="1:16" ht="25.5" hidden="1" customHeight="1" x14ac:dyDescent="0.25">
      <c r="A1360" s="48" t="s">
        <v>6</v>
      </c>
      <c r="B1360" s="33" t="s">
        <v>853</v>
      </c>
      <c r="C1360" s="2" t="s">
        <v>270</v>
      </c>
      <c r="D1360" s="68" t="s">
        <v>1231</v>
      </c>
      <c r="E1360" s="66" t="str">
        <f>CONCATENATE(Tabela13[[#This Row],[TRAMITE_SETOR]],"_Atualiz")</f>
        <v>CLC_Atualiz</v>
      </c>
      <c r="F1360" s="35" t="s">
        <v>912</v>
      </c>
      <c r="G1360" s="35"/>
      <c r="H1360" s="3">
        <v>42431.736805555556</v>
      </c>
      <c r="I1360" s="3">
        <v>42433.759027777778</v>
      </c>
      <c r="J1360" s="45" t="s">
        <v>820</v>
      </c>
      <c r="K1360" s="37">
        <f t="shared" si="42"/>
        <v>2.0222222222218988</v>
      </c>
      <c r="L1360" s="38">
        <f t="shared" si="43"/>
        <v>2.0222222222218988</v>
      </c>
      <c r="M1360" s="166">
        <f>NETWORKDAYS.INTL(DATE(YEAR(H1360),MONTH(I1360),DAY(H1360)),DATE(YEAR(I1360),MONTH(I1360),DAY(I1360)),1,LISTAFERIADOS!$B$2:$B$194)</f>
        <v>3</v>
      </c>
      <c r="N1360" s="170" t="str">
        <f>CONCATENATE(HOUR(Tabela13[[#This Row],[DATA INICIO]]),":",MINUTE(Tabela13[[#This Row],[DATA INICIO]]))</f>
        <v>17:41</v>
      </c>
      <c r="P1360"/>
    </row>
    <row r="1361" spans="1:16" ht="25.5" hidden="1" customHeight="1" x14ac:dyDescent="0.25">
      <c r="A1361" s="48" t="s">
        <v>6</v>
      </c>
      <c r="B1361" s="33" t="s">
        <v>853</v>
      </c>
      <c r="C1361" s="2" t="s">
        <v>270</v>
      </c>
      <c r="D1361" s="68" t="s">
        <v>1290</v>
      </c>
      <c r="E1361" s="66" t="str">
        <f>CONCATENATE(Tabela13[[#This Row],[TRAMITE_SETOR]],"_Atualiz")</f>
        <v>SSG_Atualiz</v>
      </c>
      <c r="F1361" s="35" t="s">
        <v>951</v>
      </c>
      <c r="G1361" s="35"/>
      <c r="H1361" s="3">
        <v>42433.759027777778</v>
      </c>
      <c r="I1361" s="3">
        <v>42440.668055555558</v>
      </c>
      <c r="J1361" s="45" t="s">
        <v>821</v>
      </c>
      <c r="K1361" s="37">
        <f t="shared" si="42"/>
        <v>6.9090277777795563</v>
      </c>
      <c r="L1361" s="38">
        <f t="shared" si="43"/>
        <v>6.9090277777795563</v>
      </c>
      <c r="M1361" s="166">
        <f>NETWORKDAYS.INTL(DATE(YEAR(H1361),MONTH(I1361),DAY(H1361)),DATE(YEAR(I1361),MONTH(I1361),DAY(I1361)),1,LISTAFERIADOS!$B$2:$B$194)</f>
        <v>6</v>
      </c>
      <c r="N1361" s="170" t="str">
        <f>CONCATENATE(HOUR(Tabela13[[#This Row],[DATA INICIO]]),":",MINUTE(Tabela13[[#This Row],[DATA INICIO]]))</f>
        <v>18:13</v>
      </c>
      <c r="P1361"/>
    </row>
    <row r="1362" spans="1:16" ht="25.5" hidden="1" customHeight="1" x14ac:dyDescent="0.25">
      <c r="A1362" s="48" t="s">
        <v>6</v>
      </c>
      <c r="B1362" s="33" t="s">
        <v>853</v>
      </c>
      <c r="C1362" s="2" t="s">
        <v>270</v>
      </c>
      <c r="D1362" s="68" t="s">
        <v>1227</v>
      </c>
      <c r="E1362" s="66" t="str">
        <f>CONCATENATE(Tabela13[[#This Row],[TRAMITE_SETOR]],"_Atualiz")</f>
        <v>SECADM_Atualiz</v>
      </c>
      <c r="F1362" s="35" t="s">
        <v>908</v>
      </c>
      <c r="G1362" s="35"/>
      <c r="H1362" s="3">
        <v>42440.668055555558</v>
      </c>
      <c r="I1362" s="3">
        <v>42443.89166666667</v>
      </c>
      <c r="J1362" s="45" t="s">
        <v>822</v>
      </c>
      <c r="K1362" s="37">
        <f t="shared" si="42"/>
        <v>3.2236111111124046</v>
      </c>
      <c r="L1362" s="38">
        <f t="shared" si="43"/>
        <v>3.2236111111124046</v>
      </c>
      <c r="M1362" s="166">
        <f>NETWORKDAYS.INTL(DATE(YEAR(H1362),MONTH(I1362),DAY(H1362)),DATE(YEAR(I1362),MONTH(I1362),DAY(I1362)),1,LISTAFERIADOS!$B$2:$B$194)</f>
        <v>2</v>
      </c>
      <c r="N1362" s="170" t="str">
        <f>CONCATENATE(HOUR(Tabela13[[#This Row],[DATA INICIO]]),":",MINUTE(Tabela13[[#This Row],[DATA INICIO]]))</f>
        <v>16:2</v>
      </c>
      <c r="P1362"/>
    </row>
    <row r="1363" spans="1:16" ht="25.5" hidden="1" customHeight="1" x14ac:dyDescent="0.25">
      <c r="A1363" s="48" t="s">
        <v>6</v>
      </c>
      <c r="B1363" s="33" t="s">
        <v>853</v>
      </c>
      <c r="C1363" s="2" t="s">
        <v>270</v>
      </c>
      <c r="D1363" s="68" t="s">
        <v>1290</v>
      </c>
      <c r="E1363" s="66" t="str">
        <f>CONCATENATE(Tabela13[[#This Row],[TRAMITE_SETOR]],"_Atualiz")</f>
        <v>SSG_Atualiz</v>
      </c>
      <c r="F1363" s="35" t="s">
        <v>951</v>
      </c>
      <c r="G1363" s="35"/>
      <c r="H1363" s="3">
        <v>42443.89166666667</v>
      </c>
      <c r="I1363" s="3">
        <v>42445.578472222223</v>
      </c>
      <c r="J1363" s="45" t="s">
        <v>823</v>
      </c>
      <c r="K1363" s="37">
        <f t="shared" si="42"/>
        <v>1.6868055555532919</v>
      </c>
      <c r="L1363" s="38">
        <f t="shared" si="43"/>
        <v>1.6868055555532919</v>
      </c>
      <c r="M1363" s="166">
        <f>NETWORKDAYS.INTL(DATE(YEAR(H1363),MONTH(I1363),DAY(H1363)),DATE(YEAR(I1363),MONTH(I1363),DAY(I1363)),1,LISTAFERIADOS!$B$2:$B$194)</f>
        <v>3</v>
      </c>
      <c r="N1363" s="170" t="str">
        <f>CONCATENATE(HOUR(Tabela13[[#This Row],[DATA INICIO]]),":",MINUTE(Tabela13[[#This Row],[DATA INICIO]]))</f>
        <v>21:24</v>
      </c>
      <c r="P1363"/>
    </row>
    <row r="1364" spans="1:16" ht="25.5" hidden="1" customHeight="1" x14ac:dyDescent="0.25">
      <c r="A1364" s="48" t="s">
        <v>6</v>
      </c>
      <c r="B1364" s="33" t="s">
        <v>853</v>
      </c>
      <c r="C1364" s="2" t="s">
        <v>270</v>
      </c>
      <c r="D1364" s="68" t="s">
        <v>1227</v>
      </c>
      <c r="E1364" s="66" t="str">
        <f>CONCATENATE(Tabela13[[#This Row],[TRAMITE_SETOR]],"_Atualiz")</f>
        <v>SECADM_Atualiz</v>
      </c>
      <c r="F1364" s="35" t="s">
        <v>908</v>
      </c>
      <c r="G1364" s="35"/>
      <c r="H1364" s="3">
        <v>42445.578472222223</v>
      </c>
      <c r="I1364" s="3">
        <v>42452.677083333336</v>
      </c>
      <c r="J1364" s="45" t="s">
        <v>824</v>
      </c>
      <c r="K1364" s="37">
        <f t="shared" si="42"/>
        <v>7.0986111111124046</v>
      </c>
      <c r="L1364" s="38">
        <f t="shared" si="43"/>
        <v>7.0986111111124046</v>
      </c>
      <c r="M1364" s="166">
        <f>NETWORKDAYS.INTL(DATE(YEAR(H1364),MONTH(I1364),DAY(H1364)),DATE(YEAR(I1364),MONTH(I1364),DAY(I1364)),1,LISTAFERIADOS!$B$2:$B$194)</f>
        <v>5</v>
      </c>
      <c r="N1364" s="170" t="str">
        <f>CONCATENATE(HOUR(Tabela13[[#This Row],[DATA INICIO]]),":",MINUTE(Tabela13[[#This Row],[DATA INICIO]]))</f>
        <v>13:53</v>
      </c>
      <c r="P1364"/>
    </row>
    <row r="1365" spans="1:16" ht="25.5" hidden="1" customHeight="1" x14ac:dyDescent="0.25">
      <c r="A1365" s="48" t="s">
        <v>6</v>
      </c>
      <c r="B1365" s="33" t="s">
        <v>853</v>
      </c>
      <c r="C1365" s="2" t="s">
        <v>270</v>
      </c>
      <c r="D1365" s="68" t="s">
        <v>1290</v>
      </c>
      <c r="E1365" s="66" t="str">
        <f>CONCATENATE(Tabela13[[#This Row],[TRAMITE_SETOR]],"_Atualiz")</f>
        <v>SSG_Atualiz</v>
      </c>
      <c r="F1365" s="35" t="s">
        <v>951</v>
      </c>
      <c r="G1365" s="35"/>
      <c r="H1365" s="3">
        <v>42452.677083333336</v>
      </c>
      <c r="I1365" s="3">
        <v>42472.568749999999</v>
      </c>
      <c r="J1365" s="45" t="s">
        <v>825</v>
      </c>
      <c r="K1365" s="37">
        <f t="shared" si="42"/>
        <v>19.891666666662786</v>
      </c>
      <c r="L1365" s="38">
        <f t="shared" si="43"/>
        <v>19.891666666662786</v>
      </c>
      <c r="M1365" s="166">
        <f>NETWORKDAYS.INTL(DATE(YEAR(H1365),MONTH(I1365),DAY(H1365)),DATE(YEAR(I1365),MONTH(I1365),DAY(I1365)),1,LISTAFERIADOS!$B$2:$B$194)</f>
        <v>-8</v>
      </c>
      <c r="N1365" s="170" t="str">
        <f>CONCATENATE(HOUR(Tabela13[[#This Row],[DATA INICIO]]),":",MINUTE(Tabela13[[#This Row],[DATA INICIO]]))</f>
        <v>16:15</v>
      </c>
      <c r="P1365"/>
    </row>
    <row r="1366" spans="1:16" ht="25.5" hidden="1" customHeight="1" x14ac:dyDescent="0.25">
      <c r="A1366" s="48" t="s">
        <v>6</v>
      </c>
      <c r="B1366" s="33" t="s">
        <v>853</v>
      </c>
      <c r="C1366" s="2" t="s">
        <v>270</v>
      </c>
      <c r="D1366" s="68" t="s">
        <v>1227</v>
      </c>
      <c r="E1366" s="66" t="str">
        <f>CONCATENATE(Tabela13[[#This Row],[TRAMITE_SETOR]],"_Atualiz")</f>
        <v>SECADM_Atualiz</v>
      </c>
      <c r="F1366" s="35" t="s">
        <v>908</v>
      </c>
      <c r="G1366" s="35"/>
      <c r="H1366" s="3">
        <v>42472.568749999999</v>
      </c>
      <c r="I1366" s="3">
        <v>42472.67083333333</v>
      </c>
      <c r="J1366" s="45" t="s">
        <v>826</v>
      </c>
      <c r="K1366" s="37">
        <f t="shared" si="42"/>
        <v>0.10208333333139308</v>
      </c>
      <c r="L1366" s="38">
        <f t="shared" si="43"/>
        <v>0.10208333333139308</v>
      </c>
      <c r="M1366" s="166">
        <f>NETWORKDAYS.INTL(DATE(YEAR(H1366),MONTH(I1366),DAY(H1366)),DATE(YEAR(I1366),MONTH(I1366),DAY(I1366)),1,LISTAFERIADOS!$B$2:$B$194)</f>
        <v>1</v>
      </c>
      <c r="N1366" s="170" t="str">
        <f>CONCATENATE(HOUR(Tabela13[[#This Row],[DATA INICIO]]),":",MINUTE(Tabela13[[#This Row],[DATA INICIO]]))</f>
        <v>13:39</v>
      </c>
      <c r="P1366"/>
    </row>
    <row r="1367" spans="1:16" ht="25.5" hidden="1" customHeight="1" x14ac:dyDescent="0.25">
      <c r="A1367" s="48" t="s">
        <v>6</v>
      </c>
      <c r="B1367" s="33" t="s">
        <v>853</v>
      </c>
      <c r="C1367" s="2" t="s">
        <v>270</v>
      </c>
      <c r="D1367" s="68" t="s">
        <v>1231</v>
      </c>
      <c r="E1367" s="66" t="str">
        <f>CONCATENATE(Tabela13[[#This Row],[TRAMITE_SETOR]],"_Atualiz")</f>
        <v>CLC_Atualiz</v>
      </c>
      <c r="F1367" s="35" t="s">
        <v>912</v>
      </c>
      <c r="G1367" s="35"/>
      <c r="H1367" s="3">
        <v>42472.67083333333</v>
      </c>
      <c r="I1367" s="3">
        <v>42474.711805555555</v>
      </c>
      <c r="J1367" s="45" t="s">
        <v>827</v>
      </c>
      <c r="K1367" s="37">
        <f t="shared" si="42"/>
        <v>2.0409722222248092</v>
      </c>
      <c r="L1367" s="38">
        <f t="shared" si="43"/>
        <v>2.0409722222248092</v>
      </c>
      <c r="M1367" s="166">
        <f>NETWORKDAYS.INTL(DATE(YEAR(H1367),MONTH(I1367),DAY(H1367)),DATE(YEAR(I1367),MONTH(I1367),DAY(I1367)),1,LISTAFERIADOS!$B$2:$B$194)</f>
        <v>3</v>
      </c>
      <c r="N1367" s="170" t="str">
        <f>CONCATENATE(HOUR(Tabela13[[#This Row],[DATA INICIO]]),":",MINUTE(Tabela13[[#This Row],[DATA INICIO]]))</f>
        <v>16:6</v>
      </c>
      <c r="P1367"/>
    </row>
    <row r="1368" spans="1:16" ht="25.5" hidden="1" customHeight="1" x14ac:dyDescent="0.25">
      <c r="A1368" s="48" t="s">
        <v>6</v>
      </c>
      <c r="B1368" s="33" t="s">
        <v>853</v>
      </c>
      <c r="C1368" s="2" t="s">
        <v>270</v>
      </c>
      <c r="D1368" s="68" t="s">
        <v>1243</v>
      </c>
      <c r="E1368" s="66" t="str">
        <f>CONCATENATE(Tabela13[[#This Row],[TRAMITE_SETOR]],"_Atualiz")</f>
        <v>SASG_Atualiz</v>
      </c>
      <c r="F1368" s="35" t="s">
        <v>921</v>
      </c>
      <c r="G1368" s="35"/>
      <c r="H1368" s="3">
        <v>42474.711805555555</v>
      </c>
      <c r="I1368" s="3">
        <v>42479.704861111109</v>
      </c>
      <c r="J1368" s="45" t="s">
        <v>828</v>
      </c>
      <c r="K1368" s="37">
        <f t="shared" si="42"/>
        <v>4.9930555555547471</v>
      </c>
      <c r="L1368" s="38">
        <f t="shared" si="43"/>
        <v>4.9930555555547471</v>
      </c>
      <c r="M1368" s="166">
        <f>NETWORKDAYS.INTL(DATE(YEAR(H1368),MONTH(I1368),DAY(H1368)),DATE(YEAR(I1368),MONTH(I1368),DAY(I1368)),1,LISTAFERIADOS!$B$2:$B$194)</f>
        <v>4</v>
      </c>
      <c r="N1368" s="170" t="str">
        <f>CONCATENATE(HOUR(Tabela13[[#This Row],[DATA INICIO]]),":",MINUTE(Tabela13[[#This Row],[DATA INICIO]]))</f>
        <v>17:5</v>
      </c>
      <c r="P1368"/>
    </row>
    <row r="1369" spans="1:16" ht="25.5" hidden="1" customHeight="1" x14ac:dyDescent="0.25">
      <c r="A1369" s="48" t="s">
        <v>6</v>
      </c>
      <c r="B1369" s="33" t="s">
        <v>853</v>
      </c>
      <c r="C1369" s="2" t="s">
        <v>270</v>
      </c>
      <c r="D1369" s="68" t="s">
        <v>1232</v>
      </c>
      <c r="E1369" s="66" t="str">
        <f>CONCATENATE(Tabela13[[#This Row],[TRAMITE_SETOR]],"_Atualiz")</f>
        <v>SC_Atualiz</v>
      </c>
      <c r="F1369" s="35" t="s">
        <v>913</v>
      </c>
      <c r="G1369" s="35"/>
      <c r="H1369" s="3">
        <v>42479.704861111109</v>
      </c>
      <c r="I1369" s="3">
        <v>42482.692361111112</v>
      </c>
      <c r="J1369" s="45" t="s">
        <v>163</v>
      </c>
      <c r="K1369" s="37">
        <f t="shared" si="42"/>
        <v>2.9875000000029104</v>
      </c>
      <c r="L1369" s="38">
        <f t="shared" si="43"/>
        <v>2.9875000000029104</v>
      </c>
      <c r="M1369" s="166">
        <f>NETWORKDAYS.INTL(DATE(YEAR(H1369),MONTH(I1369),DAY(H1369)),DATE(YEAR(I1369),MONTH(I1369),DAY(I1369)),1,LISTAFERIADOS!$B$2:$B$194)</f>
        <v>3</v>
      </c>
      <c r="N1369" s="170" t="str">
        <f>CONCATENATE(HOUR(Tabela13[[#This Row],[DATA INICIO]]),":",MINUTE(Tabela13[[#This Row],[DATA INICIO]]))</f>
        <v>16:55</v>
      </c>
      <c r="P1369"/>
    </row>
    <row r="1370" spans="1:16" ht="25.5" hidden="1" customHeight="1" x14ac:dyDescent="0.25">
      <c r="A1370" s="48" t="s">
        <v>6</v>
      </c>
      <c r="B1370" s="33" t="s">
        <v>853</v>
      </c>
      <c r="C1370" s="2" t="s">
        <v>270</v>
      </c>
      <c r="D1370" s="68" t="s">
        <v>1243</v>
      </c>
      <c r="E1370" s="66" t="str">
        <f>CONCATENATE(Tabela13[[#This Row],[TRAMITE_SETOR]],"_Atualiz")</f>
        <v>SASG_Atualiz</v>
      </c>
      <c r="F1370" s="35" t="s">
        <v>921</v>
      </c>
      <c r="G1370" s="35"/>
      <c r="H1370" s="3">
        <v>42482.692361111112</v>
      </c>
      <c r="I1370" s="3">
        <v>42489.5625</v>
      </c>
      <c r="J1370" s="45" t="s">
        <v>829</v>
      </c>
      <c r="K1370" s="37">
        <f t="shared" si="42"/>
        <v>6.8701388888875954</v>
      </c>
      <c r="L1370" s="38">
        <f t="shared" si="43"/>
        <v>6.8701388888875954</v>
      </c>
      <c r="M1370" s="166">
        <f>NETWORKDAYS.INTL(DATE(YEAR(H1370),MONTH(I1370),DAY(H1370)),DATE(YEAR(I1370),MONTH(I1370),DAY(I1370)),1,LISTAFERIADOS!$B$2:$B$194)</f>
        <v>6</v>
      </c>
      <c r="N1370" s="170" t="str">
        <f>CONCATENATE(HOUR(Tabela13[[#This Row],[DATA INICIO]]),":",MINUTE(Tabela13[[#This Row],[DATA INICIO]]))</f>
        <v>16:37</v>
      </c>
      <c r="P1370"/>
    </row>
    <row r="1371" spans="1:16" ht="25.5" hidden="1" customHeight="1" x14ac:dyDescent="0.25">
      <c r="A1371" s="48" t="s">
        <v>6</v>
      </c>
      <c r="B1371" s="33" t="s">
        <v>853</v>
      </c>
      <c r="C1371" s="2" t="s">
        <v>270</v>
      </c>
      <c r="D1371" s="68" t="s">
        <v>1232</v>
      </c>
      <c r="E1371" s="66" t="str">
        <f>CONCATENATE(Tabela13[[#This Row],[TRAMITE_SETOR]],"_Atualiz")</f>
        <v>SC_Atualiz</v>
      </c>
      <c r="F1371" s="35" t="s">
        <v>913</v>
      </c>
      <c r="G1371" s="35"/>
      <c r="H1371" s="3">
        <v>42489.5625</v>
      </c>
      <c r="I1371" s="3">
        <v>42493.732638888891</v>
      </c>
      <c r="J1371" s="45" t="s">
        <v>830</v>
      </c>
      <c r="K1371" s="37">
        <f t="shared" si="42"/>
        <v>4.1701388888905058</v>
      </c>
      <c r="L1371" s="38">
        <f t="shared" si="43"/>
        <v>4.1701388888905058</v>
      </c>
      <c r="M1371" s="166">
        <f>NETWORKDAYS.INTL(DATE(YEAR(H1371),MONTH(I1371),DAY(H1371)),DATE(YEAR(I1371),MONTH(I1371),DAY(I1371)),1,LISTAFERIADOS!$B$2:$B$194)</f>
        <v>-17</v>
      </c>
      <c r="N1371" s="170" t="str">
        <f>CONCATENATE(HOUR(Tabela13[[#This Row],[DATA INICIO]]),":",MINUTE(Tabela13[[#This Row],[DATA INICIO]]))</f>
        <v>13:30</v>
      </c>
      <c r="P1371"/>
    </row>
    <row r="1372" spans="1:16" ht="25.5" hidden="1" customHeight="1" x14ac:dyDescent="0.25">
      <c r="A1372" s="48" t="s">
        <v>6</v>
      </c>
      <c r="B1372" s="33" t="s">
        <v>853</v>
      </c>
      <c r="C1372" s="2" t="s">
        <v>270</v>
      </c>
      <c r="D1372" s="68" t="s">
        <v>1290</v>
      </c>
      <c r="E1372" s="66" t="str">
        <f>CONCATENATE(Tabela13[[#This Row],[TRAMITE_SETOR]],"_Atualiz")</f>
        <v>SSG_Atualiz</v>
      </c>
      <c r="F1372" s="35" t="s">
        <v>951</v>
      </c>
      <c r="G1372" s="35"/>
      <c r="H1372" s="3">
        <v>42493.732638888891</v>
      </c>
      <c r="I1372" s="3">
        <v>42493.765972222223</v>
      </c>
      <c r="J1372" s="45" t="s">
        <v>12</v>
      </c>
      <c r="K1372" s="37">
        <f t="shared" si="42"/>
        <v>3.3333333332848269E-2</v>
      </c>
      <c r="L1372" s="38">
        <f t="shared" si="43"/>
        <v>3.3333333332848269E-2</v>
      </c>
      <c r="M1372" s="166">
        <f>NETWORKDAYS.INTL(DATE(YEAR(H1372),MONTH(I1372),DAY(H1372)),DATE(YEAR(I1372),MONTH(I1372),DAY(I1372)),1,LISTAFERIADOS!$B$2:$B$194)</f>
        <v>1</v>
      </c>
      <c r="N1372" s="170" t="str">
        <f>CONCATENATE(HOUR(Tabela13[[#This Row],[DATA INICIO]]),":",MINUTE(Tabela13[[#This Row],[DATA INICIO]]))</f>
        <v>17:35</v>
      </c>
      <c r="P1372"/>
    </row>
    <row r="1373" spans="1:16" ht="25.5" hidden="1" customHeight="1" x14ac:dyDescent="0.25">
      <c r="A1373" s="48" t="s">
        <v>6</v>
      </c>
      <c r="B1373" s="33" t="s">
        <v>853</v>
      </c>
      <c r="C1373" s="2" t="s">
        <v>270</v>
      </c>
      <c r="D1373" s="68" t="s">
        <v>1232</v>
      </c>
      <c r="E1373" s="66" t="str">
        <f>CONCATENATE(Tabela13[[#This Row],[TRAMITE_SETOR]],"_Atualiz")</f>
        <v>SC_Atualiz</v>
      </c>
      <c r="F1373" s="35" t="s">
        <v>913</v>
      </c>
      <c r="G1373" s="35"/>
      <c r="H1373" s="3">
        <v>42493.765972222223</v>
      </c>
      <c r="I1373" s="3">
        <v>42494.662499999999</v>
      </c>
      <c r="J1373" s="45" t="s">
        <v>831</v>
      </c>
      <c r="K1373" s="37">
        <f t="shared" si="42"/>
        <v>0.89652777777519077</v>
      </c>
      <c r="L1373" s="38">
        <f t="shared" si="43"/>
        <v>0.89652777777519077</v>
      </c>
      <c r="M1373" s="166">
        <f>NETWORKDAYS.INTL(DATE(YEAR(H1373),MONTH(I1373),DAY(H1373)),DATE(YEAR(I1373),MONTH(I1373),DAY(I1373)),1,LISTAFERIADOS!$B$2:$B$194)</f>
        <v>2</v>
      </c>
      <c r="N1373" s="170" t="str">
        <f>CONCATENATE(HOUR(Tabela13[[#This Row],[DATA INICIO]]),":",MINUTE(Tabela13[[#This Row],[DATA INICIO]]))</f>
        <v>18:23</v>
      </c>
      <c r="P1373"/>
    </row>
    <row r="1374" spans="1:16" ht="25.5" hidden="1" customHeight="1" x14ac:dyDescent="0.25">
      <c r="A1374" s="48" t="s">
        <v>6</v>
      </c>
      <c r="B1374" s="33" t="s">
        <v>853</v>
      </c>
      <c r="C1374" s="2" t="s">
        <v>270</v>
      </c>
      <c r="D1374" s="68" t="s">
        <v>1243</v>
      </c>
      <c r="E1374" s="66" t="str">
        <f>CONCATENATE(Tabela13[[#This Row],[TRAMITE_SETOR]],"_Atualiz")</f>
        <v>SASG_Atualiz</v>
      </c>
      <c r="F1374" s="35" t="s">
        <v>921</v>
      </c>
      <c r="G1374" s="35"/>
      <c r="H1374" s="3">
        <v>42494.662499999999</v>
      </c>
      <c r="I1374" s="3">
        <v>42494.728472222225</v>
      </c>
      <c r="J1374" s="45" t="s">
        <v>832</v>
      </c>
      <c r="K1374" s="37">
        <f t="shared" si="42"/>
        <v>6.5972222226264421E-2</v>
      </c>
      <c r="L1374" s="38">
        <f t="shared" si="43"/>
        <v>6.5972222226264421E-2</v>
      </c>
      <c r="M1374" s="166">
        <f>NETWORKDAYS.INTL(DATE(YEAR(H1374),MONTH(I1374),DAY(H1374)),DATE(YEAR(I1374),MONTH(I1374),DAY(I1374)),1,LISTAFERIADOS!$B$2:$B$194)</f>
        <v>1</v>
      </c>
      <c r="N1374" s="170" t="str">
        <f>CONCATENATE(HOUR(Tabela13[[#This Row],[DATA INICIO]]),":",MINUTE(Tabela13[[#This Row],[DATA INICIO]]))</f>
        <v>15:54</v>
      </c>
      <c r="P1374"/>
    </row>
    <row r="1375" spans="1:16" ht="25.5" hidden="1" customHeight="1" x14ac:dyDescent="0.25">
      <c r="A1375" s="48" t="s">
        <v>6</v>
      </c>
      <c r="B1375" s="33" t="s">
        <v>853</v>
      </c>
      <c r="C1375" s="2" t="s">
        <v>270</v>
      </c>
      <c r="D1375" s="68" t="s">
        <v>1232</v>
      </c>
      <c r="E1375" s="66" t="str">
        <f>CONCATENATE(Tabela13[[#This Row],[TRAMITE_SETOR]],"_Atualiz")</f>
        <v>SC_Atualiz</v>
      </c>
      <c r="F1375" s="35" t="s">
        <v>913</v>
      </c>
      <c r="G1375" s="35"/>
      <c r="H1375" s="3">
        <v>42494.728472222225</v>
      </c>
      <c r="I1375" s="3">
        <v>42521.677083333336</v>
      </c>
      <c r="J1375" s="45" t="s">
        <v>833</v>
      </c>
      <c r="K1375" s="37">
        <f t="shared" si="42"/>
        <v>26.948611111110949</v>
      </c>
      <c r="L1375" s="38">
        <f t="shared" si="43"/>
        <v>26.948611111110949</v>
      </c>
      <c r="M1375" s="166">
        <f>NETWORKDAYS.INTL(DATE(YEAR(H1375),MONTH(I1375),DAY(H1375)),DATE(YEAR(I1375),MONTH(I1375),DAY(I1375)),1,LISTAFERIADOS!$B$2:$B$194)</f>
        <v>18</v>
      </c>
      <c r="N1375" s="170" t="str">
        <f>CONCATENATE(HOUR(Tabela13[[#This Row],[DATA INICIO]]),":",MINUTE(Tabela13[[#This Row],[DATA INICIO]]))</f>
        <v>17:29</v>
      </c>
      <c r="P1375"/>
    </row>
    <row r="1376" spans="1:16" ht="25.5" hidden="1" customHeight="1" x14ac:dyDescent="0.25">
      <c r="A1376" s="48" t="s">
        <v>6</v>
      </c>
      <c r="B1376" s="33" t="s">
        <v>853</v>
      </c>
      <c r="C1376" s="2" t="s">
        <v>270</v>
      </c>
      <c r="D1376" s="68" t="s">
        <v>1231</v>
      </c>
      <c r="E1376" s="66" t="str">
        <f>CONCATENATE(Tabela13[[#This Row],[TRAMITE_SETOR]],"_Atualiz")</f>
        <v>CLC_Atualiz</v>
      </c>
      <c r="F1376" s="35" t="s">
        <v>912</v>
      </c>
      <c r="G1376" s="35"/>
      <c r="H1376" s="3">
        <v>42521.677083333336</v>
      </c>
      <c r="I1376" s="3">
        <v>42522.69027777778</v>
      </c>
      <c r="J1376" s="45" t="s">
        <v>834</v>
      </c>
      <c r="K1376" s="37">
        <f t="shared" si="42"/>
        <v>1.0131944444437977</v>
      </c>
      <c r="L1376" s="38">
        <f t="shared" si="43"/>
        <v>1.0131944444437977</v>
      </c>
      <c r="M1376" s="166">
        <f>NETWORKDAYS.INTL(DATE(YEAR(H1376),MONTH(I1376),DAY(H1376)),DATE(YEAR(I1376),MONTH(I1376),DAY(I1376)),1,LISTAFERIADOS!$B$2:$B$194)</f>
        <v>-23</v>
      </c>
      <c r="N1376" s="170" t="str">
        <f>CONCATENATE(HOUR(Tabela13[[#This Row],[DATA INICIO]]),":",MINUTE(Tabela13[[#This Row],[DATA INICIO]]))</f>
        <v>16:15</v>
      </c>
      <c r="P1376"/>
    </row>
    <row r="1377" spans="1:16" ht="25.5" hidden="1" customHeight="1" x14ac:dyDescent="0.25">
      <c r="A1377" s="48" t="s">
        <v>6</v>
      </c>
      <c r="B1377" s="33" t="s">
        <v>853</v>
      </c>
      <c r="C1377" s="2" t="s">
        <v>270</v>
      </c>
      <c r="D1377" s="68" t="s">
        <v>1228</v>
      </c>
      <c r="E1377" s="66" t="str">
        <f>CONCATENATE(Tabela13[[#This Row],[TRAMITE_SETOR]],"_Atualiz")</f>
        <v>SPO_Atualiz</v>
      </c>
      <c r="F1377" s="35" t="s">
        <v>909</v>
      </c>
      <c r="G1377" s="35"/>
      <c r="H1377" s="3">
        <v>42522.69027777778</v>
      </c>
      <c r="I1377" s="3">
        <v>42527.520833333336</v>
      </c>
      <c r="J1377" s="45" t="s">
        <v>18</v>
      </c>
      <c r="K1377" s="37">
        <f t="shared" si="42"/>
        <v>4.8305555555562023</v>
      </c>
      <c r="L1377" s="38">
        <f t="shared" si="43"/>
        <v>4.8305555555562023</v>
      </c>
      <c r="M1377" s="166">
        <f>NETWORKDAYS.INTL(DATE(YEAR(H1377),MONTH(I1377),DAY(H1377)),DATE(YEAR(I1377),MONTH(I1377),DAY(I1377)),1,LISTAFERIADOS!$B$2:$B$194)</f>
        <v>4</v>
      </c>
      <c r="N1377" s="170" t="str">
        <f>CONCATENATE(HOUR(Tabela13[[#This Row],[DATA INICIO]]),":",MINUTE(Tabela13[[#This Row],[DATA INICIO]]))</f>
        <v>16:34</v>
      </c>
      <c r="P1377"/>
    </row>
    <row r="1378" spans="1:16" ht="25.5" hidden="1" customHeight="1" x14ac:dyDescent="0.25">
      <c r="A1378" s="48" t="s">
        <v>6</v>
      </c>
      <c r="B1378" s="33" t="s">
        <v>853</v>
      </c>
      <c r="C1378" s="2" t="s">
        <v>270</v>
      </c>
      <c r="D1378" s="68" t="s">
        <v>1229</v>
      </c>
      <c r="E1378" s="66" t="str">
        <f>CONCATENATE(Tabela13[[#This Row],[TRAMITE_SETOR]],"_Atualiz")</f>
        <v>CO_Atualiz</v>
      </c>
      <c r="F1378" s="35" t="s">
        <v>910</v>
      </c>
      <c r="G1378" s="35"/>
      <c r="H1378" s="3">
        <v>42527.520833333336</v>
      </c>
      <c r="I1378" s="3">
        <v>42527.717361111114</v>
      </c>
      <c r="J1378" s="45" t="s">
        <v>382</v>
      </c>
      <c r="K1378" s="37">
        <f t="shared" si="42"/>
        <v>0.19652777777810115</v>
      </c>
      <c r="L1378" s="38">
        <f t="shared" si="43"/>
        <v>0.19652777777810115</v>
      </c>
      <c r="M1378" s="166">
        <f>NETWORKDAYS.INTL(DATE(YEAR(H1378),MONTH(I1378),DAY(H1378)),DATE(YEAR(I1378),MONTH(I1378),DAY(I1378)),1,LISTAFERIADOS!$B$2:$B$194)</f>
        <v>1</v>
      </c>
      <c r="N1378" s="170" t="str">
        <f>CONCATENATE(HOUR(Tabela13[[#This Row],[DATA INICIO]]),":",MINUTE(Tabela13[[#This Row],[DATA INICIO]]))</f>
        <v>12:30</v>
      </c>
      <c r="P1378"/>
    </row>
    <row r="1379" spans="1:16" ht="25.5" hidden="1" customHeight="1" x14ac:dyDescent="0.25">
      <c r="A1379" s="48" t="s">
        <v>6</v>
      </c>
      <c r="B1379" s="33" t="s">
        <v>853</v>
      </c>
      <c r="C1379" s="2" t="s">
        <v>270</v>
      </c>
      <c r="D1379" s="68" t="s">
        <v>1230</v>
      </c>
      <c r="E1379" s="66" t="str">
        <f>CONCATENATE(Tabela13[[#This Row],[TRAMITE_SETOR]],"_Atualiz")</f>
        <v>SECOFC_Atualiz</v>
      </c>
      <c r="F1379" s="35" t="s">
        <v>911</v>
      </c>
      <c r="G1379" s="35"/>
      <c r="H1379" s="3">
        <v>42527.717361111114</v>
      </c>
      <c r="I1379" s="3">
        <v>42527.847222222219</v>
      </c>
      <c r="J1379" s="45" t="s">
        <v>20</v>
      </c>
      <c r="K1379" s="37">
        <f t="shared" si="42"/>
        <v>0.12986111110512866</v>
      </c>
      <c r="L1379" s="38">
        <f t="shared" si="43"/>
        <v>0.12986111110512866</v>
      </c>
      <c r="M1379" s="166">
        <f>NETWORKDAYS.INTL(DATE(YEAR(H1379),MONTH(I1379),DAY(H1379)),DATE(YEAR(I1379),MONTH(I1379),DAY(I1379)),1,LISTAFERIADOS!$B$2:$B$194)</f>
        <v>1</v>
      </c>
      <c r="N1379" s="170" t="str">
        <f>CONCATENATE(HOUR(Tabela13[[#This Row],[DATA INICIO]]),":",MINUTE(Tabela13[[#This Row],[DATA INICIO]]))</f>
        <v>17:13</v>
      </c>
      <c r="P1379"/>
    </row>
    <row r="1380" spans="1:16" ht="25.5" hidden="1" customHeight="1" x14ac:dyDescent="0.25">
      <c r="A1380" s="48" t="s">
        <v>6</v>
      </c>
      <c r="B1380" s="33" t="s">
        <v>853</v>
      </c>
      <c r="C1380" s="2" t="s">
        <v>270</v>
      </c>
      <c r="D1380" s="68" t="s">
        <v>1231</v>
      </c>
      <c r="E1380" s="66" t="str">
        <f>CONCATENATE(Tabela13[[#This Row],[TRAMITE_SETOR]],"_Atualiz")</f>
        <v>CLC_Atualiz</v>
      </c>
      <c r="F1380" s="35" t="s">
        <v>912</v>
      </c>
      <c r="G1380" s="35"/>
      <c r="H1380" s="3">
        <v>42527.847222222219</v>
      </c>
      <c r="I1380" s="3">
        <v>42544.809027777781</v>
      </c>
      <c r="J1380" s="45" t="s">
        <v>423</v>
      </c>
      <c r="K1380" s="37">
        <f t="shared" si="42"/>
        <v>16.961805555562023</v>
      </c>
      <c r="L1380" s="38">
        <f t="shared" si="43"/>
        <v>16.961805555562023</v>
      </c>
      <c r="M1380" s="166">
        <f>NETWORKDAYS.INTL(DATE(YEAR(H1380),MONTH(I1380),DAY(H1380)),DATE(YEAR(I1380),MONTH(I1380),DAY(I1380)),1,LISTAFERIADOS!$B$2:$B$194)</f>
        <v>14</v>
      </c>
      <c r="N1380" s="170" t="str">
        <f>CONCATENATE(HOUR(Tabela13[[#This Row],[DATA INICIO]]),":",MINUTE(Tabela13[[#This Row],[DATA INICIO]]))</f>
        <v>20:20</v>
      </c>
      <c r="P1380"/>
    </row>
    <row r="1381" spans="1:16" ht="25.5" hidden="1" customHeight="1" x14ac:dyDescent="0.25">
      <c r="A1381" s="48" t="s">
        <v>6</v>
      </c>
      <c r="B1381" s="33" t="s">
        <v>853</v>
      </c>
      <c r="C1381" s="2" t="s">
        <v>270</v>
      </c>
      <c r="D1381" s="68" t="s">
        <v>1227</v>
      </c>
      <c r="E1381" s="66" t="str">
        <f>CONCATENATE(Tabela13[[#This Row],[TRAMITE_SETOR]],"_Atualiz")</f>
        <v>SECADM_Atualiz</v>
      </c>
      <c r="F1381" s="35" t="s">
        <v>908</v>
      </c>
      <c r="G1381" s="35"/>
      <c r="H1381" s="3">
        <v>42544.809027777781</v>
      </c>
      <c r="I1381" s="3">
        <v>42545.731944444444</v>
      </c>
      <c r="J1381" s="45" t="s">
        <v>835</v>
      </c>
      <c r="K1381" s="37">
        <f t="shared" si="42"/>
        <v>0.92291666666278616</v>
      </c>
      <c r="L1381" s="38">
        <f t="shared" si="43"/>
        <v>0.92291666666278616</v>
      </c>
      <c r="M1381" s="166">
        <f>NETWORKDAYS.INTL(DATE(YEAR(H1381),MONTH(I1381),DAY(H1381)),DATE(YEAR(I1381),MONTH(I1381),DAY(I1381)),1,LISTAFERIADOS!$B$2:$B$194)</f>
        <v>2</v>
      </c>
      <c r="N1381" s="170" t="str">
        <f>CONCATENATE(HOUR(Tabela13[[#This Row],[DATA INICIO]]),":",MINUTE(Tabela13[[#This Row],[DATA INICIO]]))</f>
        <v>19:25</v>
      </c>
      <c r="P1381"/>
    </row>
    <row r="1382" spans="1:16" ht="25.5" customHeight="1" x14ac:dyDescent="0.25">
      <c r="A1382" s="48" t="s">
        <v>6</v>
      </c>
      <c r="B1382" s="33" t="s">
        <v>853</v>
      </c>
      <c r="C1382" s="2" t="s">
        <v>270</v>
      </c>
      <c r="D1382" s="68" t="s">
        <v>1241</v>
      </c>
      <c r="E1382" s="66" t="str">
        <f>CONCATENATE(Tabela13[[#This Row],[TRAMITE_SETOR]],"_Atualiz")</f>
        <v>CSTA_Atualiz</v>
      </c>
      <c r="F1382" s="35" t="s">
        <v>896</v>
      </c>
      <c r="G1382" s="90" t="s">
        <v>1127</v>
      </c>
      <c r="H1382" s="3">
        <v>42545.731944444444</v>
      </c>
      <c r="I1382" s="3">
        <v>42548.669444444444</v>
      </c>
      <c r="J1382" s="45" t="s">
        <v>836</v>
      </c>
      <c r="K1382" s="37">
        <f t="shared" si="42"/>
        <v>2.9375</v>
      </c>
      <c r="L1382" s="38">
        <f t="shared" si="43"/>
        <v>2.9375</v>
      </c>
      <c r="M1382" s="166">
        <f>NETWORKDAYS.INTL(DATE(YEAR(H1382),MONTH(I1382),DAY(H1382)),DATE(YEAR(I1382),MONTH(I1382),DAY(I1382)),1,LISTAFERIADOS!$B$2:$B$194)</f>
        <v>2</v>
      </c>
      <c r="N1382" s="170" t="str">
        <f>CONCATENATE(HOUR(Tabela13[[#This Row],[DATA INICIO]]),":",MINUTE(Tabela13[[#This Row],[DATA INICIO]]))</f>
        <v>17:34</v>
      </c>
      <c r="P1382"/>
    </row>
    <row r="1383" spans="1:16" ht="25.5" hidden="1" customHeight="1" x14ac:dyDescent="0.25">
      <c r="A1383" s="48" t="s">
        <v>6</v>
      </c>
      <c r="B1383" s="33" t="s">
        <v>853</v>
      </c>
      <c r="C1383" s="2" t="s">
        <v>270</v>
      </c>
      <c r="D1383" s="68" t="s">
        <v>1290</v>
      </c>
      <c r="E1383" s="66" t="str">
        <f>CONCATENATE(Tabela13[[#This Row],[TRAMITE_SETOR]],"_Atualiz")</f>
        <v>SSG_Atualiz</v>
      </c>
      <c r="F1383" s="35" t="s">
        <v>951</v>
      </c>
      <c r="G1383" s="35"/>
      <c r="H1383" s="3">
        <v>42548.669444444444</v>
      </c>
      <c r="I1383" s="3">
        <v>42549.683333333334</v>
      </c>
      <c r="J1383" s="45" t="s">
        <v>93</v>
      </c>
      <c r="K1383" s="37">
        <f t="shared" si="42"/>
        <v>1.0138888888905058</v>
      </c>
      <c r="L1383" s="38">
        <f t="shared" si="43"/>
        <v>1.0138888888905058</v>
      </c>
      <c r="M1383" s="166">
        <f>NETWORKDAYS.INTL(DATE(YEAR(H1383),MONTH(I1383),DAY(H1383)),DATE(YEAR(I1383),MONTH(I1383),DAY(I1383)),1,LISTAFERIADOS!$B$2:$B$194)</f>
        <v>2</v>
      </c>
      <c r="N1383" s="170" t="str">
        <f>CONCATENATE(HOUR(Tabela13[[#This Row],[DATA INICIO]]),":",MINUTE(Tabela13[[#This Row],[DATA INICIO]]))</f>
        <v>16:4</v>
      </c>
      <c r="P1383"/>
    </row>
    <row r="1384" spans="1:16" ht="25.5" customHeight="1" x14ac:dyDescent="0.25">
      <c r="A1384" s="48" t="s">
        <v>6</v>
      </c>
      <c r="B1384" s="33" t="s">
        <v>853</v>
      </c>
      <c r="C1384" s="2" t="s">
        <v>270</v>
      </c>
      <c r="D1384" s="68" t="s">
        <v>1241</v>
      </c>
      <c r="E1384" s="66" t="str">
        <f>CONCATENATE(Tabela13[[#This Row],[TRAMITE_SETOR]],"_Atualiz")</f>
        <v>CSTA_Atualiz</v>
      </c>
      <c r="F1384" s="35" t="s">
        <v>896</v>
      </c>
      <c r="G1384" s="90" t="s">
        <v>1127</v>
      </c>
      <c r="H1384" s="3">
        <v>42549.683333333334</v>
      </c>
      <c r="I1384" s="3">
        <v>42601.622916666667</v>
      </c>
      <c r="J1384" s="45" t="s">
        <v>633</v>
      </c>
      <c r="K1384" s="37">
        <f t="shared" si="42"/>
        <v>51.939583333332848</v>
      </c>
      <c r="L1384" s="38">
        <f t="shared" si="43"/>
        <v>51.939583333332848</v>
      </c>
      <c r="M1384" s="166">
        <f>NETWORKDAYS.INTL(DATE(YEAR(H1384),MONTH(I1384),DAY(H1384)),DATE(YEAR(I1384),MONTH(I1384),DAY(I1384)),1,LISTAFERIADOS!$B$2:$B$194)</f>
        <v>-6</v>
      </c>
      <c r="N1384" s="170" t="str">
        <f>CONCATENATE(HOUR(Tabela13[[#This Row],[DATA INICIO]]),":",MINUTE(Tabela13[[#This Row],[DATA INICIO]]))</f>
        <v>16:24</v>
      </c>
      <c r="P1384"/>
    </row>
    <row r="1385" spans="1:16" ht="25.5" hidden="1" customHeight="1" x14ac:dyDescent="0.25">
      <c r="A1385" s="48" t="s">
        <v>6</v>
      </c>
      <c r="B1385" s="33" t="s">
        <v>853</v>
      </c>
      <c r="C1385" s="2" t="s">
        <v>270</v>
      </c>
      <c r="D1385" s="68" t="s">
        <v>1228</v>
      </c>
      <c r="E1385" s="66" t="str">
        <f>CONCATENATE(Tabela13[[#This Row],[TRAMITE_SETOR]],"_Atualiz")</f>
        <v>SPO_Atualiz</v>
      </c>
      <c r="F1385" s="35" t="s">
        <v>909</v>
      </c>
      <c r="G1385" s="35"/>
      <c r="H1385" s="3">
        <v>42601.622916666667</v>
      </c>
      <c r="I1385" s="3">
        <v>42601.650694444441</v>
      </c>
      <c r="J1385" s="45" t="s">
        <v>837</v>
      </c>
      <c r="K1385" s="37">
        <f t="shared" si="42"/>
        <v>2.7777777773735579E-2</v>
      </c>
      <c r="L1385" s="38">
        <f t="shared" si="43"/>
        <v>2.7777777773735579E-2</v>
      </c>
      <c r="M1385" s="166">
        <f>NETWORKDAYS.INTL(DATE(YEAR(H1385),MONTH(I1385),DAY(H1385)),DATE(YEAR(I1385),MONTH(I1385),DAY(I1385)),1,LISTAFERIADOS!$B$2:$B$194)</f>
        <v>1</v>
      </c>
      <c r="N1385" s="170" t="str">
        <f>CONCATENATE(HOUR(Tabela13[[#This Row],[DATA INICIO]]),":",MINUTE(Tabela13[[#This Row],[DATA INICIO]]))</f>
        <v>14:57</v>
      </c>
      <c r="P1385"/>
    </row>
    <row r="1386" spans="1:16" ht="25.5" hidden="1" customHeight="1" x14ac:dyDescent="0.25">
      <c r="A1386" s="48" t="s">
        <v>6</v>
      </c>
      <c r="B1386" s="33" t="s">
        <v>853</v>
      </c>
      <c r="C1386" s="2" t="s">
        <v>270</v>
      </c>
      <c r="D1386" s="68" t="s">
        <v>1229</v>
      </c>
      <c r="E1386" s="66" t="str">
        <f>CONCATENATE(Tabela13[[#This Row],[TRAMITE_SETOR]],"_Atualiz")</f>
        <v>CO_Atualiz</v>
      </c>
      <c r="F1386" s="35" t="s">
        <v>910</v>
      </c>
      <c r="G1386" s="35"/>
      <c r="H1386" s="3">
        <v>42601.650694444441</v>
      </c>
      <c r="I1386" s="3">
        <v>42601.772222222222</v>
      </c>
      <c r="J1386" s="45" t="s">
        <v>344</v>
      </c>
      <c r="K1386" s="37">
        <f t="shared" si="42"/>
        <v>0.12152777778101154</v>
      </c>
      <c r="L1386" s="38">
        <f t="shared" si="43"/>
        <v>0.12152777778101154</v>
      </c>
      <c r="M1386" s="166">
        <f>NETWORKDAYS.INTL(DATE(YEAR(H1386),MONTH(I1386),DAY(H1386)),DATE(YEAR(I1386),MONTH(I1386),DAY(I1386)),1,LISTAFERIADOS!$B$2:$B$194)</f>
        <v>1</v>
      </c>
      <c r="N1386" s="170" t="str">
        <f>CONCATENATE(HOUR(Tabela13[[#This Row],[DATA INICIO]]),":",MINUTE(Tabela13[[#This Row],[DATA INICIO]]))</f>
        <v>15:37</v>
      </c>
      <c r="P1386"/>
    </row>
    <row r="1387" spans="1:16" ht="25.5" customHeight="1" x14ac:dyDescent="0.25">
      <c r="A1387" s="48" t="s">
        <v>6</v>
      </c>
      <c r="B1387" s="33" t="s">
        <v>853</v>
      </c>
      <c r="C1387" s="2" t="s">
        <v>270</v>
      </c>
      <c r="D1387" s="68" t="s">
        <v>1241</v>
      </c>
      <c r="E1387" s="66" t="str">
        <f>CONCATENATE(Tabela13[[#This Row],[TRAMITE_SETOR]],"_Atualiz")</f>
        <v>CSTA_Atualiz</v>
      </c>
      <c r="F1387" s="35" t="s">
        <v>896</v>
      </c>
      <c r="G1387" s="90" t="s">
        <v>1127</v>
      </c>
      <c r="H1387" s="3">
        <v>42601.772222222222</v>
      </c>
      <c r="I1387" s="3">
        <v>42622.741666666669</v>
      </c>
      <c r="J1387" s="45" t="s">
        <v>838</v>
      </c>
      <c r="K1387" s="37">
        <f t="shared" si="42"/>
        <v>20.969444444446708</v>
      </c>
      <c r="L1387" s="38">
        <f t="shared" si="43"/>
        <v>20.969444444446708</v>
      </c>
      <c r="M1387" s="166">
        <f>NETWORKDAYS.INTL(DATE(YEAR(H1387),MONTH(I1387),DAY(H1387)),DATE(YEAR(I1387),MONTH(I1387),DAY(I1387)),1,LISTAFERIADOS!$B$2:$B$194)</f>
        <v>-7</v>
      </c>
      <c r="N1387" s="170" t="str">
        <f>CONCATENATE(HOUR(Tabela13[[#This Row],[DATA INICIO]]),":",MINUTE(Tabela13[[#This Row],[DATA INICIO]]))</f>
        <v>18:32</v>
      </c>
      <c r="P1387"/>
    </row>
    <row r="1388" spans="1:16" ht="25.5" customHeight="1" x14ac:dyDescent="0.25">
      <c r="A1388" s="6" t="s">
        <v>278</v>
      </c>
      <c r="B1388" s="33" t="s">
        <v>853</v>
      </c>
      <c r="C1388" s="2" t="s">
        <v>270</v>
      </c>
      <c r="D1388" s="68" t="s">
        <v>1242</v>
      </c>
      <c r="E1388" s="66" t="str">
        <f>CONCATENATE(Tabela13[[#This Row],[TRAMITE_SETOR]],"_Atualiz")</f>
        <v>SECGS_Atualiz</v>
      </c>
      <c r="F1388" s="35" t="s">
        <v>886</v>
      </c>
      <c r="G1388" s="90" t="s">
        <v>1127</v>
      </c>
      <c r="H1388" s="3">
        <v>42622.741666666669</v>
      </c>
      <c r="I1388" s="3">
        <v>42625.663194444445</v>
      </c>
      <c r="J1388" s="45" t="s">
        <v>12</v>
      </c>
      <c r="K1388" s="37">
        <f t="shared" si="42"/>
        <v>2.921527777776646</v>
      </c>
      <c r="L1388" s="38">
        <f t="shared" si="43"/>
        <v>2.921527777776646</v>
      </c>
      <c r="M1388" s="166">
        <f>NETWORKDAYS.INTL(DATE(YEAR(H1388),MONTH(I1388),DAY(H1388)),DATE(YEAR(I1388),MONTH(I1388),DAY(I1388)),1,LISTAFERIADOS!$B$2:$B$194)</f>
        <v>2</v>
      </c>
      <c r="N1388" s="170" t="str">
        <f>CONCATENATE(HOUR(Tabela13[[#This Row],[DATA INICIO]]),":",MINUTE(Tabela13[[#This Row],[DATA INICIO]]))</f>
        <v>17:48</v>
      </c>
      <c r="P1388"/>
    </row>
    <row r="1389" spans="1:16" ht="25.5" customHeight="1" x14ac:dyDescent="0.25">
      <c r="A1389" s="48" t="s">
        <v>6</v>
      </c>
      <c r="B1389" s="33" t="s">
        <v>853</v>
      </c>
      <c r="C1389" s="2" t="s">
        <v>270</v>
      </c>
      <c r="D1389" s="68" t="s">
        <v>1241</v>
      </c>
      <c r="E1389" s="66" t="str">
        <f>CONCATENATE(Tabela13[[#This Row],[TRAMITE_SETOR]],"_Atualiz")</f>
        <v>CSTA_Atualiz</v>
      </c>
      <c r="F1389" s="35" t="s">
        <v>896</v>
      </c>
      <c r="G1389" s="90" t="s">
        <v>1127</v>
      </c>
      <c r="H1389" s="3">
        <v>42625.663194444445</v>
      </c>
      <c r="I1389" s="3">
        <v>42632.644444444442</v>
      </c>
      <c r="J1389" s="45" t="s">
        <v>839</v>
      </c>
      <c r="K1389" s="37">
        <f t="shared" si="42"/>
        <v>6.9812499999970896</v>
      </c>
      <c r="L1389" s="38">
        <f t="shared" si="43"/>
        <v>6.9812499999970896</v>
      </c>
      <c r="M1389" s="166">
        <f>NETWORKDAYS.INTL(DATE(YEAR(H1389),MONTH(I1389),DAY(H1389)),DATE(YEAR(I1389),MONTH(I1389),DAY(I1389)),1,LISTAFERIADOS!$B$2:$B$194)</f>
        <v>6</v>
      </c>
      <c r="N1389" s="170" t="str">
        <f>CONCATENATE(HOUR(Tabela13[[#This Row],[DATA INICIO]]),":",MINUTE(Tabela13[[#This Row],[DATA INICIO]]))</f>
        <v>15:55</v>
      </c>
      <c r="P1389"/>
    </row>
    <row r="1390" spans="1:16" ht="25.5" customHeight="1" x14ac:dyDescent="0.25">
      <c r="A1390" s="6" t="s">
        <v>278</v>
      </c>
      <c r="B1390" s="33" t="s">
        <v>853</v>
      </c>
      <c r="C1390" s="2" t="s">
        <v>270</v>
      </c>
      <c r="D1390" s="68" t="s">
        <v>1242</v>
      </c>
      <c r="E1390" s="66" t="str">
        <f>CONCATENATE(Tabela13[[#This Row],[TRAMITE_SETOR]],"_Atualiz")</f>
        <v>SECGS_Atualiz</v>
      </c>
      <c r="F1390" s="35" t="s">
        <v>886</v>
      </c>
      <c r="G1390" s="90" t="s">
        <v>1127</v>
      </c>
      <c r="H1390" s="3">
        <v>42632.644444444442</v>
      </c>
      <c r="I1390" s="3">
        <v>42632.686805555553</v>
      </c>
      <c r="J1390" s="45" t="s">
        <v>840</v>
      </c>
      <c r="K1390" s="37">
        <f t="shared" si="42"/>
        <v>4.2361111110949423E-2</v>
      </c>
      <c r="L1390" s="38">
        <f t="shared" si="43"/>
        <v>4.2361111110949423E-2</v>
      </c>
      <c r="M1390" s="166">
        <f>NETWORKDAYS.INTL(DATE(YEAR(H1390),MONTH(I1390),DAY(H1390)),DATE(YEAR(I1390),MONTH(I1390),DAY(I1390)),1,LISTAFERIADOS!$B$2:$B$194)</f>
        <v>1</v>
      </c>
      <c r="N1390" s="170" t="str">
        <f>CONCATENATE(HOUR(Tabela13[[#This Row],[DATA INICIO]]),":",MINUTE(Tabela13[[#This Row],[DATA INICIO]]))</f>
        <v>15:28</v>
      </c>
      <c r="P1390"/>
    </row>
    <row r="1391" spans="1:16" ht="25.5" hidden="1" customHeight="1" x14ac:dyDescent="0.25">
      <c r="A1391" s="48" t="s">
        <v>6</v>
      </c>
      <c r="B1391" s="33" t="s">
        <v>853</v>
      </c>
      <c r="C1391" s="2" t="s">
        <v>270</v>
      </c>
      <c r="D1391" s="68" t="s">
        <v>1231</v>
      </c>
      <c r="E1391" s="66" t="str">
        <f>CONCATENATE(Tabela13[[#This Row],[TRAMITE_SETOR]],"_Atualiz")</f>
        <v>CLC_Atualiz</v>
      </c>
      <c r="F1391" s="35" t="s">
        <v>912</v>
      </c>
      <c r="G1391" s="35"/>
      <c r="H1391" s="3">
        <v>42632.686805555553</v>
      </c>
      <c r="I1391" s="3">
        <v>42635.751388888886</v>
      </c>
      <c r="J1391" s="45" t="s">
        <v>841</v>
      </c>
      <c r="K1391" s="37">
        <f t="shared" si="42"/>
        <v>3.0645833333328483</v>
      </c>
      <c r="L1391" s="38">
        <f t="shared" si="43"/>
        <v>3.0645833333328483</v>
      </c>
      <c r="M1391" s="166">
        <f>NETWORKDAYS.INTL(DATE(YEAR(H1391),MONTH(I1391),DAY(H1391)),DATE(YEAR(I1391),MONTH(I1391),DAY(I1391)),1,LISTAFERIADOS!$B$2:$B$194)</f>
        <v>4</v>
      </c>
      <c r="N1391" s="170" t="str">
        <f>CONCATENATE(HOUR(Tabela13[[#This Row],[DATA INICIO]]),":",MINUTE(Tabela13[[#This Row],[DATA INICIO]]))</f>
        <v>16:29</v>
      </c>
      <c r="P1391"/>
    </row>
    <row r="1392" spans="1:16" ht="25.5" customHeight="1" x14ac:dyDescent="0.25">
      <c r="A1392" s="48" t="s">
        <v>6</v>
      </c>
      <c r="B1392" s="33" t="s">
        <v>853</v>
      </c>
      <c r="C1392" s="2" t="s">
        <v>270</v>
      </c>
      <c r="D1392" s="68" t="s">
        <v>1241</v>
      </c>
      <c r="E1392" s="66" t="str">
        <f>CONCATENATE(Tabela13[[#This Row],[TRAMITE_SETOR]],"_Atualiz")</f>
        <v>CSTA_Atualiz</v>
      </c>
      <c r="F1392" s="35" t="s">
        <v>896</v>
      </c>
      <c r="G1392" s="90" t="s">
        <v>1127</v>
      </c>
      <c r="H1392" s="3">
        <v>42635.751388888886</v>
      </c>
      <c r="I1392" s="3">
        <v>42638.630555555559</v>
      </c>
      <c r="J1392" s="45" t="s">
        <v>842</v>
      </c>
      <c r="K1392" s="37">
        <f t="shared" si="42"/>
        <v>2.8791666666729725</v>
      </c>
      <c r="L1392" s="38">
        <f t="shared" si="43"/>
        <v>2.8791666666729725</v>
      </c>
      <c r="M1392" s="166">
        <f>NETWORKDAYS.INTL(DATE(YEAR(H1392),MONTH(I1392),DAY(H1392)),DATE(YEAR(I1392),MONTH(I1392),DAY(I1392)),1,LISTAFERIADOS!$B$2:$B$194)</f>
        <v>2</v>
      </c>
      <c r="N1392" s="170" t="str">
        <f>CONCATENATE(HOUR(Tabela13[[#This Row],[DATA INICIO]]),":",MINUTE(Tabela13[[#This Row],[DATA INICIO]]))</f>
        <v>18:2</v>
      </c>
      <c r="P1392"/>
    </row>
    <row r="1393" spans="1:16" ht="25.5" customHeight="1" x14ac:dyDescent="0.25">
      <c r="A1393" s="6" t="s">
        <v>278</v>
      </c>
      <c r="B1393" s="33" t="s">
        <v>853</v>
      </c>
      <c r="C1393" s="2" t="s">
        <v>270</v>
      </c>
      <c r="D1393" s="68" t="s">
        <v>1242</v>
      </c>
      <c r="E1393" s="66" t="str">
        <f>CONCATENATE(Tabela13[[#This Row],[TRAMITE_SETOR]],"_Atualiz")</f>
        <v>SECGS_Atualiz</v>
      </c>
      <c r="F1393" s="35" t="s">
        <v>886</v>
      </c>
      <c r="G1393" s="90" t="s">
        <v>1127</v>
      </c>
      <c r="H1393" s="3">
        <v>42638.630555555559</v>
      </c>
      <c r="I1393" s="3">
        <v>42639.508333333331</v>
      </c>
      <c r="J1393" s="45" t="s">
        <v>70</v>
      </c>
      <c r="K1393" s="37">
        <f t="shared" si="42"/>
        <v>0.87777777777228039</v>
      </c>
      <c r="L1393" s="38">
        <f t="shared" si="43"/>
        <v>0.87777777777228039</v>
      </c>
      <c r="M1393" s="166">
        <f>NETWORKDAYS.INTL(DATE(YEAR(H1393),MONTH(I1393),DAY(H1393)),DATE(YEAR(I1393),MONTH(I1393),DAY(I1393)),1,LISTAFERIADOS!$B$2:$B$194)</f>
        <v>1</v>
      </c>
      <c r="N1393" s="170" t="str">
        <f>CONCATENATE(HOUR(Tabela13[[#This Row],[DATA INICIO]]),":",MINUTE(Tabela13[[#This Row],[DATA INICIO]]))</f>
        <v>15:8</v>
      </c>
      <c r="P1393"/>
    </row>
    <row r="1394" spans="1:16" ht="25.5" customHeight="1" x14ac:dyDescent="0.25">
      <c r="A1394" s="48" t="s">
        <v>6</v>
      </c>
      <c r="B1394" s="33" t="s">
        <v>853</v>
      </c>
      <c r="C1394" s="2" t="s">
        <v>270</v>
      </c>
      <c r="D1394" s="68" t="s">
        <v>1241</v>
      </c>
      <c r="E1394" s="66" t="str">
        <f>CONCATENATE(Tabela13[[#This Row],[TRAMITE_SETOR]],"_Atualiz")</f>
        <v>CSTA_Atualiz</v>
      </c>
      <c r="F1394" s="35" t="s">
        <v>896</v>
      </c>
      <c r="G1394" s="90" t="s">
        <v>1127</v>
      </c>
      <c r="H1394" s="3">
        <v>42639.508333333331</v>
      </c>
      <c r="I1394" s="3">
        <v>42639.520833333336</v>
      </c>
      <c r="J1394" s="45" t="s">
        <v>843</v>
      </c>
      <c r="K1394" s="37">
        <f t="shared" si="42"/>
        <v>1.2500000004365575E-2</v>
      </c>
      <c r="L1394" s="38">
        <f t="shared" si="43"/>
        <v>1.2500000004365575E-2</v>
      </c>
      <c r="M1394" s="166">
        <f>NETWORKDAYS.INTL(DATE(YEAR(H1394),MONTH(I1394),DAY(H1394)),DATE(YEAR(I1394),MONTH(I1394),DAY(I1394)),1,LISTAFERIADOS!$B$2:$B$194)</f>
        <v>1</v>
      </c>
      <c r="N1394" s="170" t="str">
        <f>CONCATENATE(HOUR(Tabela13[[#This Row],[DATA INICIO]]),":",MINUTE(Tabela13[[#This Row],[DATA INICIO]]))</f>
        <v>12:12</v>
      </c>
      <c r="P1394"/>
    </row>
    <row r="1395" spans="1:16" ht="25.5" customHeight="1" x14ac:dyDescent="0.25">
      <c r="A1395" s="6" t="s">
        <v>278</v>
      </c>
      <c r="B1395" s="33" t="s">
        <v>853</v>
      </c>
      <c r="C1395" s="2" t="s">
        <v>270</v>
      </c>
      <c r="D1395" s="68" t="s">
        <v>1242</v>
      </c>
      <c r="E1395" s="66" t="str">
        <f>CONCATENATE(Tabela13[[#This Row],[TRAMITE_SETOR]],"_Atualiz")</f>
        <v>SECGS_Atualiz</v>
      </c>
      <c r="F1395" s="35" t="s">
        <v>886</v>
      </c>
      <c r="G1395" s="90" t="s">
        <v>1127</v>
      </c>
      <c r="H1395" s="3">
        <v>42639.520833333336</v>
      </c>
      <c r="I1395" s="3">
        <v>42639.568749999999</v>
      </c>
      <c r="J1395" s="45" t="s">
        <v>844</v>
      </c>
      <c r="K1395" s="37">
        <f t="shared" si="42"/>
        <v>4.7916666662786156E-2</v>
      </c>
      <c r="L1395" s="38">
        <f t="shared" si="43"/>
        <v>4.7916666662786156E-2</v>
      </c>
      <c r="M1395" s="166">
        <f>NETWORKDAYS.INTL(DATE(YEAR(H1395),MONTH(I1395),DAY(H1395)),DATE(YEAR(I1395),MONTH(I1395),DAY(I1395)),1,LISTAFERIADOS!$B$2:$B$194)</f>
        <v>1</v>
      </c>
      <c r="N1395" s="170" t="str">
        <f>CONCATENATE(HOUR(Tabela13[[#This Row],[DATA INICIO]]),":",MINUTE(Tabela13[[#This Row],[DATA INICIO]]))</f>
        <v>12:30</v>
      </c>
      <c r="P1395"/>
    </row>
    <row r="1396" spans="1:16" ht="25.5" customHeight="1" x14ac:dyDescent="0.25">
      <c r="A1396" s="48" t="s">
        <v>6</v>
      </c>
      <c r="B1396" s="33" t="s">
        <v>853</v>
      </c>
      <c r="C1396" s="2" t="s">
        <v>270</v>
      </c>
      <c r="D1396" s="68" t="s">
        <v>1241</v>
      </c>
      <c r="E1396" s="66" t="str">
        <f>CONCATENATE(Tabela13[[#This Row],[TRAMITE_SETOR]],"_Atualiz")</f>
        <v>CSTA_Atualiz</v>
      </c>
      <c r="F1396" s="35" t="s">
        <v>896</v>
      </c>
      <c r="G1396" s="90" t="s">
        <v>1127</v>
      </c>
      <c r="H1396" s="3">
        <v>42639.568749999999</v>
      </c>
      <c r="I1396" s="3">
        <v>42639.613194444442</v>
      </c>
      <c r="J1396" s="45" t="s">
        <v>157</v>
      </c>
      <c r="K1396" s="37">
        <f t="shared" si="42"/>
        <v>4.4444444443797693E-2</v>
      </c>
      <c r="L1396" s="38">
        <f t="shared" si="43"/>
        <v>4.4444444443797693E-2</v>
      </c>
      <c r="M1396" s="166">
        <f>NETWORKDAYS.INTL(DATE(YEAR(H1396),MONTH(I1396),DAY(H1396)),DATE(YEAR(I1396),MONTH(I1396),DAY(I1396)),1,LISTAFERIADOS!$B$2:$B$194)</f>
        <v>1</v>
      </c>
      <c r="N1396" s="170" t="str">
        <f>CONCATENATE(HOUR(Tabela13[[#This Row],[DATA INICIO]]),":",MINUTE(Tabela13[[#This Row],[DATA INICIO]]))</f>
        <v>13:39</v>
      </c>
      <c r="P1396"/>
    </row>
    <row r="1397" spans="1:16" ht="25.5" customHeight="1" x14ac:dyDescent="0.25">
      <c r="A1397" s="6" t="s">
        <v>278</v>
      </c>
      <c r="B1397" s="33" t="s">
        <v>853</v>
      </c>
      <c r="C1397" s="2" t="s">
        <v>270</v>
      </c>
      <c r="D1397" s="68" t="s">
        <v>1242</v>
      </c>
      <c r="E1397" s="66" t="str">
        <f>CONCATENATE(Tabela13[[#This Row],[TRAMITE_SETOR]],"_Atualiz")</f>
        <v>SECGS_Atualiz</v>
      </c>
      <c r="F1397" s="35" t="s">
        <v>886</v>
      </c>
      <c r="G1397" s="90" t="s">
        <v>1127</v>
      </c>
      <c r="H1397" s="3">
        <v>42639.613194444442</v>
      </c>
      <c r="I1397" s="3">
        <v>42639.75277777778</v>
      </c>
      <c r="J1397" s="45" t="s">
        <v>12</v>
      </c>
      <c r="K1397" s="37">
        <f t="shared" si="42"/>
        <v>0.13958333333721384</v>
      </c>
      <c r="L1397" s="38">
        <f t="shared" si="43"/>
        <v>0.13958333333721384</v>
      </c>
      <c r="M1397" s="166">
        <f>NETWORKDAYS.INTL(DATE(YEAR(H1397),MONTH(I1397),DAY(H1397)),DATE(YEAR(I1397),MONTH(I1397),DAY(I1397)),1,LISTAFERIADOS!$B$2:$B$194)</f>
        <v>1</v>
      </c>
      <c r="N1397" s="170" t="str">
        <f>CONCATENATE(HOUR(Tabela13[[#This Row],[DATA INICIO]]),":",MINUTE(Tabela13[[#This Row],[DATA INICIO]]))</f>
        <v>14:43</v>
      </c>
      <c r="P1397"/>
    </row>
    <row r="1398" spans="1:16" ht="25.5" hidden="1" customHeight="1" x14ac:dyDescent="0.25">
      <c r="A1398" s="48" t="s">
        <v>6</v>
      </c>
      <c r="B1398" s="33" t="s">
        <v>853</v>
      </c>
      <c r="C1398" s="2" t="s">
        <v>270</v>
      </c>
      <c r="D1398" s="68" t="s">
        <v>1231</v>
      </c>
      <c r="E1398" s="66" t="str">
        <f>CONCATENATE(Tabela13[[#This Row],[TRAMITE_SETOR]],"_Atualiz")</f>
        <v>CLC_Atualiz</v>
      </c>
      <c r="F1398" s="35" t="s">
        <v>912</v>
      </c>
      <c r="G1398" s="35"/>
      <c r="H1398" s="3">
        <v>42639.75277777778</v>
      </c>
      <c r="I1398" s="3">
        <v>42641.777777777781</v>
      </c>
      <c r="J1398" s="45" t="s">
        <v>845</v>
      </c>
      <c r="K1398" s="37">
        <f t="shared" si="42"/>
        <v>2.0250000000014552</v>
      </c>
      <c r="L1398" s="38">
        <f t="shared" si="43"/>
        <v>2.0250000000014552</v>
      </c>
      <c r="M1398" s="166">
        <f>NETWORKDAYS.INTL(DATE(YEAR(H1398),MONTH(I1398),DAY(H1398)),DATE(YEAR(I1398),MONTH(I1398),DAY(I1398)),1,LISTAFERIADOS!$B$2:$B$194)</f>
        <v>3</v>
      </c>
      <c r="N1398" s="170" t="str">
        <f>CONCATENATE(HOUR(Tabela13[[#This Row],[DATA INICIO]]),":",MINUTE(Tabela13[[#This Row],[DATA INICIO]]))</f>
        <v>18:4</v>
      </c>
      <c r="P1398"/>
    </row>
    <row r="1399" spans="1:16" ht="25.5" hidden="1" customHeight="1" x14ac:dyDescent="0.25">
      <c r="A1399" s="48" t="s">
        <v>6</v>
      </c>
      <c r="B1399" s="33" t="s">
        <v>853</v>
      </c>
      <c r="C1399" s="2" t="s">
        <v>270</v>
      </c>
      <c r="D1399" s="68" t="s">
        <v>1243</v>
      </c>
      <c r="E1399" s="66" t="str">
        <f>CONCATENATE(Tabela13[[#This Row],[TRAMITE_SETOR]],"_Atualiz")</f>
        <v>SASG_Atualiz</v>
      </c>
      <c r="F1399" s="35" t="s">
        <v>921</v>
      </c>
      <c r="G1399" s="35"/>
      <c r="H1399" s="3">
        <v>42641.777777777781</v>
      </c>
      <c r="I1399" s="3">
        <v>42642.643750000003</v>
      </c>
      <c r="J1399" s="45" t="s">
        <v>846</v>
      </c>
      <c r="K1399" s="37">
        <f t="shared" si="42"/>
        <v>0.86597222222189885</v>
      </c>
      <c r="L1399" s="38">
        <f t="shared" si="43"/>
        <v>0.86597222222189885</v>
      </c>
      <c r="M1399" s="166">
        <f>NETWORKDAYS.INTL(DATE(YEAR(H1399),MONTH(I1399),DAY(H1399)),DATE(YEAR(I1399),MONTH(I1399),DAY(I1399)),1,LISTAFERIADOS!$B$2:$B$194)</f>
        <v>2</v>
      </c>
      <c r="N1399" s="170" t="str">
        <f>CONCATENATE(HOUR(Tabela13[[#This Row],[DATA INICIO]]),":",MINUTE(Tabela13[[#This Row],[DATA INICIO]]))</f>
        <v>18:40</v>
      </c>
      <c r="P1399"/>
    </row>
    <row r="1400" spans="1:16" ht="25.5" customHeight="1" x14ac:dyDescent="0.25">
      <c r="A1400" s="48" t="s">
        <v>6</v>
      </c>
      <c r="B1400" s="33" t="s">
        <v>853</v>
      </c>
      <c r="C1400" s="2" t="s">
        <v>270</v>
      </c>
      <c r="D1400" s="68" t="s">
        <v>1241</v>
      </c>
      <c r="E1400" s="66" t="str">
        <f>CONCATENATE(Tabela13[[#This Row],[TRAMITE_SETOR]],"_Atualiz")</f>
        <v>CSTA_Atualiz</v>
      </c>
      <c r="F1400" s="35" t="s">
        <v>896</v>
      </c>
      <c r="G1400" s="90" t="s">
        <v>1127</v>
      </c>
      <c r="H1400" s="3">
        <v>42642.643750000003</v>
      </c>
      <c r="I1400" s="3">
        <v>42648.654861111114</v>
      </c>
      <c r="J1400" s="45" t="s">
        <v>847</v>
      </c>
      <c r="K1400" s="37">
        <f t="shared" si="42"/>
        <v>6.0111111111109494</v>
      </c>
      <c r="L1400" s="38">
        <f t="shared" si="43"/>
        <v>6.0111111111109494</v>
      </c>
      <c r="M1400" s="166">
        <f>NETWORKDAYS.INTL(DATE(YEAR(H1400),MONTH(I1400),DAY(H1400)),DATE(YEAR(I1400),MONTH(I1400),DAY(I1400)),1,LISTAFERIADOS!$B$2:$B$194)</f>
        <v>-17</v>
      </c>
      <c r="N1400" s="170" t="str">
        <f>CONCATENATE(HOUR(Tabela13[[#This Row],[DATA INICIO]]),":",MINUTE(Tabela13[[#This Row],[DATA INICIO]]))</f>
        <v>15:27</v>
      </c>
      <c r="P1400"/>
    </row>
    <row r="1401" spans="1:16" ht="25.5" customHeight="1" x14ac:dyDescent="0.25">
      <c r="A1401" s="6" t="s">
        <v>278</v>
      </c>
      <c r="B1401" s="33" t="s">
        <v>853</v>
      </c>
      <c r="C1401" s="2" t="s">
        <v>270</v>
      </c>
      <c r="D1401" s="68" t="s">
        <v>1242</v>
      </c>
      <c r="E1401" s="66" t="str">
        <f>CONCATENATE(Tabela13[[#This Row],[TRAMITE_SETOR]],"_Atualiz")</f>
        <v>SECGS_Atualiz</v>
      </c>
      <c r="F1401" s="35" t="s">
        <v>886</v>
      </c>
      <c r="G1401" s="90" t="s">
        <v>1127</v>
      </c>
      <c r="H1401" s="3">
        <v>42648.654861111114</v>
      </c>
      <c r="I1401" s="3">
        <v>42649.517361111109</v>
      </c>
      <c r="J1401" s="45" t="s">
        <v>12</v>
      </c>
      <c r="K1401" s="37">
        <f t="shared" si="42"/>
        <v>0.86249999999563443</v>
      </c>
      <c r="L1401" s="38">
        <f t="shared" si="43"/>
        <v>0.86249999999563443</v>
      </c>
      <c r="M1401" s="166">
        <f>NETWORKDAYS.INTL(DATE(YEAR(H1401),MONTH(I1401),DAY(H1401)),DATE(YEAR(I1401),MONTH(I1401),DAY(I1401)),1,LISTAFERIADOS!$B$2:$B$194)</f>
        <v>2</v>
      </c>
      <c r="N1401" s="170" t="str">
        <f>CONCATENATE(HOUR(Tabela13[[#This Row],[DATA INICIO]]),":",MINUTE(Tabela13[[#This Row],[DATA INICIO]]))</f>
        <v>15:43</v>
      </c>
      <c r="P1401"/>
    </row>
    <row r="1402" spans="1:16" ht="25.5" hidden="1" customHeight="1" x14ac:dyDescent="0.25">
      <c r="A1402" s="48" t="s">
        <v>6</v>
      </c>
      <c r="B1402" s="33" t="s">
        <v>853</v>
      </c>
      <c r="C1402" s="2" t="s">
        <v>270</v>
      </c>
      <c r="D1402" s="68" t="s">
        <v>1243</v>
      </c>
      <c r="E1402" s="66" t="str">
        <f>CONCATENATE(Tabela13[[#This Row],[TRAMITE_SETOR]],"_Atualiz")</f>
        <v>SASG_Atualiz</v>
      </c>
      <c r="F1402" s="35" t="s">
        <v>921</v>
      </c>
      <c r="G1402" s="35"/>
      <c r="H1402" s="3">
        <v>42649.517361111109</v>
      </c>
      <c r="I1402" s="3">
        <v>42661.788888888892</v>
      </c>
      <c r="J1402" s="45" t="s">
        <v>848</v>
      </c>
      <c r="K1402" s="37">
        <f t="shared" si="42"/>
        <v>12.271527777782467</v>
      </c>
      <c r="L1402" s="38">
        <f t="shared" si="43"/>
        <v>12.271527777782467</v>
      </c>
      <c r="M1402" s="166">
        <f>NETWORKDAYS.INTL(DATE(YEAR(H1402),MONTH(I1402),DAY(H1402)),DATE(YEAR(I1402),MONTH(I1402),DAY(I1402)),1,LISTAFERIADOS!$B$2:$B$194)</f>
        <v>8</v>
      </c>
      <c r="N1402" s="170" t="str">
        <f>CONCATENATE(HOUR(Tabela13[[#This Row],[DATA INICIO]]),":",MINUTE(Tabela13[[#This Row],[DATA INICIO]]))</f>
        <v>12:25</v>
      </c>
      <c r="P1402"/>
    </row>
    <row r="1403" spans="1:16" ht="25.5" hidden="1" customHeight="1" x14ac:dyDescent="0.25">
      <c r="A1403" s="48" t="s">
        <v>6</v>
      </c>
      <c r="B1403" s="33" t="s">
        <v>853</v>
      </c>
      <c r="C1403" s="2" t="s">
        <v>270</v>
      </c>
      <c r="D1403" s="68" t="s">
        <v>1231</v>
      </c>
      <c r="E1403" s="66" t="str">
        <f>CONCATENATE(Tabela13[[#This Row],[TRAMITE_SETOR]],"_Atualiz")</f>
        <v>CLC_Atualiz</v>
      </c>
      <c r="F1403" s="35" t="s">
        <v>912</v>
      </c>
      <c r="G1403" s="35"/>
      <c r="H1403" s="3">
        <v>42661.788888888892</v>
      </c>
      <c r="I1403" s="3">
        <v>42683.629861111112</v>
      </c>
      <c r="J1403" s="45" t="s">
        <v>849</v>
      </c>
      <c r="K1403" s="37">
        <f t="shared" si="42"/>
        <v>21.840972222220444</v>
      </c>
      <c r="L1403" s="38">
        <f t="shared" si="43"/>
        <v>21.840972222220444</v>
      </c>
      <c r="M1403" s="166">
        <f>NETWORKDAYS.INTL(DATE(YEAR(H1403),MONTH(I1403),DAY(H1403)),DATE(YEAR(I1403),MONTH(I1403),DAY(I1403)),1,LISTAFERIADOS!$B$2:$B$194)</f>
        <v>-6</v>
      </c>
      <c r="N1403" s="170" t="str">
        <f>CONCATENATE(HOUR(Tabela13[[#This Row],[DATA INICIO]]),":",MINUTE(Tabela13[[#This Row],[DATA INICIO]]))</f>
        <v>18:56</v>
      </c>
      <c r="P1403"/>
    </row>
    <row r="1404" spans="1:16" ht="25.5" customHeight="1" x14ac:dyDescent="0.25">
      <c r="A1404" s="48" t="s">
        <v>6</v>
      </c>
      <c r="B1404" s="33" t="s">
        <v>853</v>
      </c>
      <c r="C1404" s="2" t="s">
        <v>270</v>
      </c>
      <c r="D1404" s="68" t="s">
        <v>1241</v>
      </c>
      <c r="E1404" s="66" t="str">
        <f>CONCATENATE(Tabela13[[#This Row],[TRAMITE_SETOR]],"_Atualiz")</f>
        <v>CSTA_Atualiz</v>
      </c>
      <c r="F1404" s="35" t="s">
        <v>896</v>
      </c>
      <c r="G1404" s="90" t="s">
        <v>1127</v>
      </c>
      <c r="H1404" s="3">
        <v>42683.629861111112</v>
      </c>
      <c r="I1404" s="3">
        <v>42683.707638888889</v>
      </c>
      <c r="J1404" s="45" t="s">
        <v>850</v>
      </c>
      <c r="K1404" s="37">
        <f t="shared" si="42"/>
        <v>7.7777777776645962E-2</v>
      </c>
      <c r="L1404" s="38">
        <f t="shared" si="43"/>
        <v>7.7777777776645962E-2</v>
      </c>
      <c r="M1404" s="166">
        <f>NETWORKDAYS.INTL(DATE(YEAR(H1404),MONTH(I1404),DAY(H1404)),DATE(YEAR(I1404),MONTH(I1404),DAY(I1404)),1,LISTAFERIADOS!$B$2:$B$194)</f>
        <v>1</v>
      </c>
      <c r="N1404" s="170" t="str">
        <f>CONCATENATE(HOUR(Tabela13[[#This Row],[DATA INICIO]]),":",MINUTE(Tabela13[[#This Row],[DATA INICIO]]))</f>
        <v>15:7</v>
      </c>
      <c r="P1404"/>
    </row>
    <row r="1405" spans="1:16" ht="25.5" customHeight="1" x14ac:dyDescent="0.25">
      <c r="A1405" s="6" t="s">
        <v>278</v>
      </c>
      <c r="B1405" s="33" t="s">
        <v>853</v>
      </c>
      <c r="C1405" s="2" t="s">
        <v>270</v>
      </c>
      <c r="D1405" s="68" t="s">
        <v>1242</v>
      </c>
      <c r="E1405" s="66" t="str">
        <f>CONCATENATE(Tabela13[[#This Row],[TRAMITE_SETOR]],"_Atualiz")</f>
        <v>SECGS_Atualiz</v>
      </c>
      <c r="F1405" s="35" t="s">
        <v>886</v>
      </c>
      <c r="G1405" s="90" t="s">
        <v>1127</v>
      </c>
      <c r="H1405" s="3">
        <v>42683.707638888889</v>
      </c>
      <c r="I1405" s="3">
        <v>42683.718055555553</v>
      </c>
      <c r="J1405" s="45" t="s">
        <v>12</v>
      </c>
      <c r="K1405" s="37">
        <f t="shared" si="42"/>
        <v>1.0416666664241347E-2</v>
      </c>
      <c r="L1405" s="38">
        <f t="shared" si="43"/>
        <v>1.0416666664241347E-2</v>
      </c>
      <c r="M1405" s="166">
        <f>NETWORKDAYS.INTL(DATE(YEAR(H1405),MONTH(I1405),DAY(H1405)),DATE(YEAR(I1405),MONTH(I1405),DAY(I1405)),1,LISTAFERIADOS!$B$2:$B$194)</f>
        <v>1</v>
      </c>
      <c r="N1405" s="170" t="str">
        <f>CONCATENATE(HOUR(Tabela13[[#This Row],[DATA INICIO]]),":",MINUTE(Tabela13[[#This Row],[DATA INICIO]]))</f>
        <v>16:59</v>
      </c>
      <c r="P1405"/>
    </row>
    <row r="1406" spans="1:16" ht="25.5" hidden="1" customHeight="1" x14ac:dyDescent="0.25">
      <c r="A1406" s="48" t="s">
        <v>6</v>
      </c>
      <c r="B1406" s="33" t="s">
        <v>853</v>
      </c>
      <c r="C1406" s="2" t="s">
        <v>270</v>
      </c>
      <c r="D1406" s="68" t="s">
        <v>1244</v>
      </c>
      <c r="E1406" s="66" t="str">
        <f>CONCATENATE(Tabela13[[#This Row],[TRAMITE_SETOR]],"_Atualiz")</f>
        <v>SECGA_Atualiz</v>
      </c>
      <c r="F1406" s="35" t="s">
        <v>854</v>
      </c>
      <c r="G1406" s="35"/>
      <c r="H1406" s="3">
        <v>42683.718055555553</v>
      </c>
      <c r="I1406" s="3">
        <v>42683.851388888892</v>
      </c>
      <c r="J1406" s="45" t="s">
        <v>851</v>
      </c>
      <c r="K1406" s="37">
        <f t="shared" si="42"/>
        <v>0.13333333333866904</v>
      </c>
      <c r="L1406" s="38">
        <f t="shared" si="43"/>
        <v>0.13333333333866904</v>
      </c>
      <c r="M1406" s="166">
        <f>NETWORKDAYS.INTL(DATE(YEAR(H1406),MONTH(I1406),DAY(H1406)),DATE(YEAR(I1406),MONTH(I1406),DAY(I1406)),1,LISTAFERIADOS!$B$2:$B$194)</f>
        <v>1</v>
      </c>
      <c r="N1406" s="170" t="str">
        <f>CONCATENATE(HOUR(Tabela13[[#This Row],[DATA INICIO]]),":",MINUTE(Tabela13[[#This Row],[DATA INICIO]]))</f>
        <v>17:14</v>
      </c>
      <c r="P1406"/>
    </row>
    <row r="1407" spans="1:16" ht="25.5" hidden="1" customHeight="1" x14ac:dyDescent="0.25">
      <c r="A1407" s="49" t="s">
        <v>6</v>
      </c>
      <c r="B1407" s="50" t="s">
        <v>853</v>
      </c>
      <c r="C1407" s="7" t="s">
        <v>270</v>
      </c>
      <c r="D1407" s="68" t="s">
        <v>1231</v>
      </c>
      <c r="E1407" s="66" t="str">
        <f>CONCATENATE(Tabela13[[#This Row],[TRAMITE_SETOR]],"_Atualiz")</f>
        <v>CLC_Atualiz</v>
      </c>
      <c r="F1407" s="35" t="s">
        <v>912</v>
      </c>
      <c r="G1407" s="35"/>
      <c r="H1407" s="51">
        <v>42683.851388888892</v>
      </c>
      <c r="I1407" s="7" t="s">
        <v>7</v>
      </c>
      <c r="J1407" s="52" t="s">
        <v>852</v>
      </c>
      <c r="K1407" s="19">
        <f t="shared" si="42"/>
        <v>0</v>
      </c>
      <c r="L1407" s="38">
        <f t="shared" si="43"/>
        <v>0</v>
      </c>
      <c r="M1407" s="166" t="e">
        <f>NETWORKDAYS.INTL(DATE(YEAR(H1407),MONTH(I1407),DAY(H1407)),DATE(YEAR(I1407),MONTH(I1407),DAY(I1407)),1,LISTAFERIADOS!$B$2:$B$194)</f>
        <v>#VALUE!</v>
      </c>
      <c r="N1407" s="170" t="str">
        <f>CONCATENATE(HOUR(Tabela13[[#This Row],[DATA INICIO]]),":",MINUTE(Tabela13[[#This Row],[DATA INICIO]]))</f>
        <v>20:26</v>
      </c>
      <c r="P1407"/>
    </row>
    <row r="1408" spans="1:16" ht="25.5" customHeight="1" x14ac:dyDescent="0.25">
      <c r="A1408" s="21" t="s">
        <v>278</v>
      </c>
      <c r="B1408" s="53" t="s">
        <v>884</v>
      </c>
      <c r="C1408" s="17" t="s">
        <v>270</v>
      </c>
      <c r="D1408" s="114" t="s">
        <v>1253</v>
      </c>
      <c r="E1408" s="66" t="str">
        <f>CONCATENATE(Tabela13[[#This Row],[TRAMITE_SETOR]],"_Atualiz")</f>
        <v>SMIC_Atualiz</v>
      </c>
      <c r="F1408" s="35" t="s">
        <v>892</v>
      </c>
      <c r="G1408" s="90" t="s">
        <v>1127</v>
      </c>
      <c r="H1408" s="54">
        <v>42376.779166666667</v>
      </c>
      <c r="I1408" s="54">
        <v>42439.779166666667</v>
      </c>
      <c r="J1408" s="55" t="s">
        <v>7</v>
      </c>
      <c r="K1408" s="19">
        <f t="shared" si="42"/>
        <v>63</v>
      </c>
      <c r="L1408" s="38">
        <f t="shared" si="43"/>
        <v>63</v>
      </c>
      <c r="M1408" s="166">
        <f>NETWORKDAYS.INTL(DATE(YEAR(H1408),MONTH(I1408),DAY(H1408)),DATE(YEAR(I1408),MONTH(I1408),DAY(I1408)),1,LISTAFERIADOS!$B$2:$B$194)</f>
        <v>4</v>
      </c>
      <c r="N1408" s="170" t="str">
        <f>CONCATENATE(HOUR(Tabela13[[#This Row],[DATA INICIO]]),":",MINUTE(Tabela13[[#This Row],[DATA INICIO]]))</f>
        <v>18:42</v>
      </c>
      <c r="P1408"/>
    </row>
    <row r="1409" spans="1:16" ht="25.5" customHeight="1" x14ac:dyDescent="0.25">
      <c r="A1409" s="21" t="s">
        <v>278</v>
      </c>
      <c r="B1409" s="53" t="s">
        <v>884</v>
      </c>
      <c r="C1409" s="17" t="s">
        <v>270</v>
      </c>
      <c r="D1409" s="114" t="s">
        <v>1248</v>
      </c>
      <c r="E1409" s="66" t="str">
        <f>CONCATENATE(Tabela13[[#This Row],[TRAMITE_SETOR]],"_Atualiz")</f>
        <v>CIP_Atualiz</v>
      </c>
      <c r="F1409" s="35" t="s">
        <v>885</v>
      </c>
      <c r="G1409" s="90" t="s">
        <v>1127</v>
      </c>
      <c r="H1409" s="54">
        <v>42439.779166666667</v>
      </c>
      <c r="I1409" s="54">
        <v>42446.602083333331</v>
      </c>
      <c r="J1409" s="55" t="s">
        <v>858</v>
      </c>
      <c r="K1409" s="19">
        <f t="shared" si="42"/>
        <v>6.8229166666642413</v>
      </c>
      <c r="L1409" s="38">
        <f t="shared" si="43"/>
        <v>6.8229166666642413</v>
      </c>
      <c r="M1409" s="166">
        <f>NETWORKDAYS.INTL(DATE(YEAR(H1409),MONTH(I1409),DAY(H1409)),DATE(YEAR(I1409),MONTH(I1409),DAY(I1409)),1,LISTAFERIADOS!$B$2:$B$194)</f>
        <v>6</v>
      </c>
      <c r="N1409" s="170" t="str">
        <f>CONCATENATE(HOUR(Tabela13[[#This Row],[DATA INICIO]]),":",MINUTE(Tabela13[[#This Row],[DATA INICIO]]))</f>
        <v>18:42</v>
      </c>
      <c r="P1409"/>
    </row>
    <row r="1410" spans="1:16" ht="25.5" customHeight="1" x14ac:dyDescent="0.25">
      <c r="A1410" s="21" t="s">
        <v>278</v>
      </c>
      <c r="B1410" s="53" t="s">
        <v>884</v>
      </c>
      <c r="C1410" s="17" t="s">
        <v>270</v>
      </c>
      <c r="D1410" s="114" t="s">
        <v>1253</v>
      </c>
      <c r="E1410" s="66" t="str">
        <f>CONCATENATE(Tabela13[[#This Row],[TRAMITE_SETOR]],"_Atualiz")</f>
        <v>SMIC_Atualiz</v>
      </c>
      <c r="F1410" s="35" t="s">
        <v>892</v>
      </c>
      <c r="G1410" s="90" t="s">
        <v>1127</v>
      </c>
      <c r="H1410" s="54">
        <v>42446.602083333331</v>
      </c>
      <c r="I1410" s="54">
        <v>42450.728472222225</v>
      </c>
      <c r="J1410" s="55" t="s">
        <v>860</v>
      </c>
      <c r="K1410" s="19">
        <f t="shared" si="42"/>
        <v>4.1263888888934162</v>
      </c>
      <c r="L1410" s="38">
        <f t="shared" si="43"/>
        <v>4.1263888888934162</v>
      </c>
      <c r="M1410" s="166">
        <f>NETWORKDAYS.INTL(DATE(YEAR(H1410),MONTH(I1410),DAY(H1410)),DATE(YEAR(I1410),MONTH(I1410),DAY(I1410)),1,LISTAFERIADOS!$B$2:$B$194)</f>
        <v>3</v>
      </c>
      <c r="N1410" s="170" t="str">
        <f>CONCATENATE(HOUR(Tabela13[[#This Row],[DATA INICIO]]),":",MINUTE(Tabela13[[#This Row],[DATA INICIO]]))</f>
        <v>14:27</v>
      </c>
      <c r="P1410"/>
    </row>
    <row r="1411" spans="1:16" ht="25.5" customHeight="1" x14ac:dyDescent="0.25">
      <c r="A1411" s="21" t="s">
        <v>278</v>
      </c>
      <c r="B1411" s="53" t="s">
        <v>884</v>
      </c>
      <c r="C1411" s="17" t="s">
        <v>270</v>
      </c>
      <c r="D1411" s="114" t="s">
        <v>1248</v>
      </c>
      <c r="E1411" s="66" t="str">
        <f>CONCATENATE(Tabela13[[#This Row],[TRAMITE_SETOR]],"_Atualiz")</f>
        <v>CIP_Atualiz</v>
      </c>
      <c r="F1411" s="35" t="s">
        <v>885</v>
      </c>
      <c r="G1411" s="90" t="s">
        <v>1127</v>
      </c>
      <c r="H1411" s="54">
        <v>42450.728472222225</v>
      </c>
      <c r="I1411" s="54">
        <v>42457.51458333333</v>
      </c>
      <c r="J1411" s="55" t="s">
        <v>861</v>
      </c>
      <c r="K1411" s="19">
        <f t="shared" ref="K1411:K1456" si="44">IF(OR(H1411="-",I1411="-"),0,I1411-H1411)</f>
        <v>6.7861111111051287</v>
      </c>
      <c r="L1411" s="38">
        <f t="shared" ref="L1411:L1456" si="45">K1411</f>
        <v>6.7861111111051287</v>
      </c>
      <c r="M1411" s="166">
        <f>NETWORKDAYS.INTL(DATE(YEAR(H1411),MONTH(I1411),DAY(H1411)),DATE(YEAR(I1411),MONTH(I1411),DAY(I1411)),1,LISTAFERIADOS!$B$2:$B$194)</f>
        <v>3</v>
      </c>
      <c r="N1411" s="170" t="str">
        <f>CONCATENATE(HOUR(Tabela13[[#This Row],[DATA INICIO]]),":",MINUTE(Tabela13[[#This Row],[DATA INICIO]]))</f>
        <v>17:29</v>
      </c>
      <c r="P1411"/>
    </row>
    <row r="1412" spans="1:16" ht="25.5" customHeight="1" x14ac:dyDescent="0.25">
      <c r="A1412" s="21" t="s">
        <v>278</v>
      </c>
      <c r="B1412" s="53" t="s">
        <v>884</v>
      </c>
      <c r="C1412" s="17" t="s">
        <v>270</v>
      </c>
      <c r="D1412" s="114" t="s">
        <v>1253</v>
      </c>
      <c r="E1412" s="66" t="str">
        <f>CONCATENATE(Tabela13[[#This Row],[TRAMITE_SETOR]],"_Atualiz")</f>
        <v>SMIC_Atualiz</v>
      </c>
      <c r="F1412" s="35" t="s">
        <v>892</v>
      </c>
      <c r="G1412" s="90" t="s">
        <v>1127</v>
      </c>
      <c r="H1412" s="54">
        <v>42457.51458333333</v>
      </c>
      <c r="I1412" s="54">
        <v>42460.782638888886</v>
      </c>
      <c r="J1412" s="55" t="s">
        <v>863</v>
      </c>
      <c r="K1412" s="19">
        <f t="shared" si="44"/>
        <v>3.2680555555562023</v>
      </c>
      <c r="L1412" s="38">
        <f t="shared" si="45"/>
        <v>3.2680555555562023</v>
      </c>
      <c r="M1412" s="166">
        <f>NETWORKDAYS.INTL(DATE(YEAR(H1412),MONTH(I1412),DAY(H1412)),DATE(YEAR(I1412),MONTH(I1412),DAY(I1412)),1,LISTAFERIADOS!$B$2:$B$194)</f>
        <v>4</v>
      </c>
      <c r="N1412" s="170" t="str">
        <f>CONCATENATE(HOUR(Tabela13[[#This Row],[DATA INICIO]]),":",MINUTE(Tabela13[[#This Row],[DATA INICIO]]))</f>
        <v>12:21</v>
      </c>
      <c r="P1412"/>
    </row>
    <row r="1413" spans="1:16" ht="25.5" customHeight="1" x14ac:dyDescent="0.25">
      <c r="A1413" s="21" t="s">
        <v>278</v>
      </c>
      <c r="B1413" s="53" t="s">
        <v>884</v>
      </c>
      <c r="C1413" s="17" t="s">
        <v>270</v>
      </c>
      <c r="D1413" s="114" t="s">
        <v>1248</v>
      </c>
      <c r="E1413" s="66" t="str">
        <f>CONCATENATE(Tabela13[[#This Row],[TRAMITE_SETOR]],"_Atualiz")</f>
        <v>CIP_Atualiz</v>
      </c>
      <c r="F1413" s="35" t="s">
        <v>885</v>
      </c>
      <c r="G1413" s="90" t="s">
        <v>1127</v>
      </c>
      <c r="H1413" s="54">
        <v>42460.782638888886</v>
      </c>
      <c r="I1413" s="54">
        <v>42461.533333333333</v>
      </c>
      <c r="J1413" s="55" t="s">
        <v>408</v>
      </c>
      <c r="K1413" s="19">
        <f t="shared" si="44"/>
        <v>0.75069444444670808</v>
      </c>
      <c r="L1413" s="38">
        <f t="shared" si="45"/>
        <v>0.75069444444670808</v>
      </c>
      <c r="M1413" s="166">
        <f>NETWORKDAYS.INTL(DATE(YEAR(H1413),MONTH(I1413),DAY(H1413)),DATE(YEAR(I1413),MONTH(I1413),DAY(I1413)),1,LISTAFERIADOS!$B$2:$B$194)</f>
        <v>-20</v>
      </c>
      <c r="N1413" s="170" t="str">
        <f>CONCATENATE(HOUR(Tabela13[[#This Row],[DATA INICIO]]),":",MINUTE(Tabela13[[#This Row],[DATA INICIO]]))</f>
        <v>18:47</v>
      </c>
      <c r="P1413"/>
    </row>
    <row r="1414" spans="1:16" ht="25.5" hidden="1" customHeight="1" x14ac:dyDescent="0.25">
      <c r="A1414" s="21" t="s">
        <v>278</v>
      </c>
      <c r="B1414" s="53" t="s">
        <v>884</v>
      </c>
      <c r="C1414" s="17" t="s">
        <v>270</v>
      </c>
      <c r="D1414" s="114" t="s">
        <v>1227</v>
      </c>
      <c r="E1414" s="66" t="str">
        <f>CONCATENATE(Tabela13[[#This Row],[TRAMITE_SETOR]],"_Atualiz")</f>
        <v>SECADM_Atualiz</v>
      </c>
      <c r="F1414" s="35" t="s">
        <v>908</v>
      </c>
      <c r="G1414" s="35"/>
      <c r="H1414" s="54">
        <v>42461.533333333333</v>
      </c>
      <c r="I1414" s="54">
        <v>42461.650694444441</v>
      </c>
      <c r="J1414" s="55" t="s">
        <v>864</v>
      </c>
      <c r="K1414" s="19">
        <f t="shared" si="44"/>
        <v>0.11736111110803904</v>
      </c>
      <c r="L1414" s="38">
        <f t="shared" si="45"/>
        <v>0.11736111110803904</v>
      </c>
      <c r="M1414" s="166">
        <f>NETWORKDAYS.INTL(DATE(YEAR(H1414),MONTH(I1414),DAY(H1414)),DATE(YEAR(I1414),MONTH(I1414),DAY(I1414)),1,LISTAFERIADOS!$B$2:$B$194)</f>
        <v>1</v>
      </c>
      <c r="N1414" s="170" t="str">
        <f>CONCATENATE(HOUR(Tabela13[[#This Row],[DATA INICIO]]),":",MINUTE(Tabela13[[#This Row],[DATA INICIO]]))</f>
        <v>12:48</v>
      </c>
      <c r="P1414"/>
    </row>
    <row r="1415" spans="1:16" ht="25.5" hidden="1" customHeight="1" x14ac:dyDescent="0.25">
      <c r="A1415" s="21" t="s">
        <v>278</v>
      </c>
      <c r="B1415" s="53" t="s">
        <v>884</v>
      </c>
      <c r="C1415" s="17" t="s">
        <v>270</v>
      </c>
      <c r="D1415" s="114" t="s">
        <v>1231</v>
      </c>
      <c r="E1415" s="66" t="str">
        <f>CONCATENATE(Tabela13[[#This Row],[TRAMITE_SETOR]],"_Atualiz")</f>
        <v>CLC_Atualiz</v>
      </c>
      <c r="F1415" s="35" t="s">
        <v>912</v>
      </c>
      <c r="G1415" s="35"/>
      <c r="H1415" s="54">
        <v>42461.650694444441</v>
      </c>
      <c r="I1415" s="54">
        <v>42461.75</v>
      </c>
      <c r="J1415" s="55" t="s">
        <v>865</v>
      </c>
      <c r="K1415" s="19">
        <f t="shared" si="44"/>
        <v>9.930555555911269E-2</v>
      </c>
      <c r="L1415" s="38">
        <f t="shared" si="45"/>
        <v>9.930555555911269E-2</v>
      </c>
      <c r="M1415" s="166">
        <f>NETWORKDAYS.INTL(DATE(YEAR(H1415),MONTH(I1415),DAY(H1415)),DATE(YEAR(I1415),MONTH(I1415),DAY(I1415)),1,LISTAFERIADOS!$B$2:$B$194)</f>
        <v>1</v>
      </c>
      <c r="N1415" s="170" t="str">
        <f>CONCATENATE(HOUR(Tabela13[[#This Row],[DATA INICIO]]),":",MINUTE(Tabela13[[#This Row],[DATA INICIO]]))</f>
        <v>15:37</v>
      </c>
      <c r="P1415"/>
    </row>
    <row r="1416" spans="1:16" ht="25.5" hidden="1" customHeight="1" x14ac:dyDescent="0.25">
      <c r="A1416" s="21" t="s">
        <v>278</v>
      </c>
      <c r="B1416" s="53" t="s">
        <v>884</v>
      </c>
      <c r="C1416" s="17" t="s">
        <v>270</v>
      </c>
      <c r="D1416" s="114" t="s">
        <v>1232</v>
      </c>
      <c r="E1416" s="66" t="str">
        <f>CONCATENATE(Tabela13[[#This Row],[TRAMITE_SETOR]],"_Atualiz")</f>
        <v>SC_Atualiz</v>
      </c>
      <c r="F1416" s="35" t="s">
        <v>913</v>
      </c>
      <c r="G1416" s="35"/>
      <c r="H1416" s="54">
        <v>42461.75</v>
      </c>
      <c r="I1416" s="54">
        <v>42534.772222222222</v>
      </c>
      <c r="J1416" s="55" t="s">
        <v>163</v>
      </c>
      <c r="K1416" s="19">
        <f t="shared" si="44"/>
        <v>73.022222222221899</v>
      </c>
      <c r="L1416" s="38">
        <f t="shared" si="45"/>
        <v>73.022222222221899</v>
      </c>
      <c r="M1416" s="166">
        <f>NETWORKDAYS.INTL(DATE(YEAR(H1416),MONTH(I1416),DAY(H1416)),DATE(YEAR(I1416),MONTH(I1416),DAY(I1416)),1,LISTAFERIADOS!$B$2:$B$194)</f>
        <v>9</v>
      </c>
      <c r="N1416" s="170" t="str">
        <f>CONCATENATE(HOUR(Tabela13[[#This Row],[DATA INICIO]]),":",MINUTE(Tabela13[[#This Row],[DATA INICIO]]))</f>
        <v>18:0</v>
      </c>
      <c r="P1416"/>
    </row>
    <row r="1417" spans="1:16" ht="25.5" hidden="1" customHeight="1" x14ac:dyDescent="0.25">
      <c r="A1417" s="21" t="s">
        <v>278</v>
      </c>
      <c r="B1417" s="53" t="s">
        <v>884</v>
      </c>
      <c r="C1417" s="17" t="s">
        <v>270</v>
      </c>
      <c r="D1417" s="114" t="s">
        <v>1231</v>
      </c>
      <c r="E1417" s="66" t="str">
        <f>CONCATENATE(Tabela13[[#This Row],[TRAMITE_SETOR]],"_Atualiz")</f>
        <v>CLC_Atualiz</v>
      </c>
      <c r="F1417" s="35" t="s">
        <v>912</v>
      </c>
      <c r="G1417" s="35"/>
      <c r="H1417" s="54">
        <v>42534.772222222222</v>
      </c>
      <c r="I1417" s="54">
        <v>42535.770138888889</v>
      </c>
      <c r="J1417" s="55" t="s">
        <v>106</v>
      </c>
      <c r="K1417" s="19">
        <f t="shared" si="44"/>
        <v>0.99791666666715173</v>
      </c>
      <c r="L1417" s="38">
        <f t="shared" si="45"/>
        <v>0.99791666666715173</v>
      </c>
      <c r="M1417" s="166">
        <f>NETWORKDAYS.INTL(DATE(YEAR(H1417),MONTH(I1417),DAY(H1417)),DATE(YEAR(I1417),MONTH(I1417),DAY(I1417)),1,LISTAFERIADOS!$B$2:$B$194)</f>
        <v>2</v>
      </c>
      <c r="N1417" s="170" t="str">
        <f>CONCATENATE(HOUR(Tabela13[[#This Row],[DATA INICIO]]),":",MINUTE(Tabela13[[#This Row],[DATA INICIO]]))</f>
        <v>18:32</v>
      </c>
      <c r="P1417"/>
    </row>
    <row r="1418" spans="1:16" ht="25.5" hidden="1" customHeight="1" x14ac:dyDescent="0.25">
      <c r="A1418" s="21" t="s">
        <v>278</v>
      </c>
      <c r="B1418" s="53" t="s">
        <v>884</v>
      </c>
      <c r="C1418" s="17" t="s">
        <v>270</v>
      </c>
      <c r="D1418" s="114" t="s">
        <v>1228</v>
      </c>
      <c r="E1418" s="66" t="str">
        <f>CONCATENATE(Tabela13[[#This Row],[TRAMITE_SETOR]],"_Atualiz")</f>
        <v>SPO_Atualiz</v>
      </c>
      <c r="F1418" s="35" t="s">
        <v>909</v>
      </c>
      <c r="G1418" s="35"/>
      <c r="H1418" s="54">
        <v>42535.770138888889</v>
      </c>
      <c r="I1418" s="54">
        <v>42556.624305555553</v>
      </c>
      <c r="J1418" s="55" t="s">
        <v>284</v>
      </c>
      <c r="K1418" s="19">
        <f t="shared" si="44"/>
        <v>20.854166666664241</v>
      </c>
      <c r="L1418" s="38">
        <f t="shared" si="45"/>
        <v>20.854166666664241</v>
      </c>
      <c r="M1418" s="166">
        <f>NETWORKDAYS.INTL(DATE(YEAR(H1418),MONTH(I1418),DAY(H1418)),DATE(YEAR(I1418),MONTH(I1418),DAY(I1418)),1,LISTAFERIADOS!$B$2:$B$194)</f>
        <v>-8</v>
      </c>
      <c r="N1418" s="170" t="str">
        <f>CONCATENATE(HOUR(Tabela13[[#This Row],[DATA INICIO]]),":",MINUTE(Tabela13[[#This Row],[DATA INICIO]]))</f>
        <v>18:29</v>
      </c>
      <c r="P1418"/>
    </row>
    <row r="1419" spans="1:16" ht="25.5" hidden="1" customHeight="1" x14ac:dyDescent="0.25">
      <c r="A1419" s="21" t="s">
        <v>278</v>
      </c>
      <c r="B1419" s="53" t="s">
        <v>884</v>
      </c>
      <c r="C1419" s="17" t="s">
        <v>270</v>
      </c>
      <c r="D1419" s="114" t="s">
        <v>1227</v>
      </c>
      <c r="E1419" s="66" t="str">
        <f>CONCATENATE(Tabela13[[#This Row],[TRAMITE_SETOR]],"_Atualiz")</f>
        <v>SECADM_Atualiz</v>
      </c>
      <c r="F1419" s="35" t="s">
        <v>908</v>
      </c>
      <c r="G1419" s="35"/>
      <c r="H1419" s="54">
        <v>42556.624305555553</v>
      </c>
      <c r="I1419" s="54">
        <v>42556.710416666669</v>
      </c>
      <c r="J1419" s="55" t="s">
        <v>866</v>
      </c>
      <c r="K1419" s="19">
        <f t="shared" si="44"/>
        <v>8.6111111115314998E-2</v>
      </c>
      <c r="L1419" s="38">
        <f t="shared" si="45"/>
        <v>8.6111111115314998E-2</v>
      </c>
      <c r="M1419" s="166">
        <f>NETWORKDAYS.INTL(DATE(YEAR(H1419),MONTH(I1419),DAY(H1419)),DATE(YEAR(I1419),MONTH(I1419),DAY(I1419)),1,LISTAFERIADOS!$B$2:$B$194)</f>
        <v>1</v>
      </c>
      <c r="N1419" s="170" t="str">
        <f>CONCATENATE(HOUR(Tabela13[[#This Row],[DATA INICIO]]),":",MINUTE(Tabela13[[#This Row],[DATA INICIO]]))</f>
        <v>14:59</v>
      </c>
      <c r="P1419"/>
    </row>
    <row r="1420" spans="1:16" ht="25.5" hidden="1" customHeight="1" x14ac:dyDescent="0.25">
      <c r="A1420" s="21" t="s">
        <v>278</v>
      </c>
      <c r="B1420" s="53" t="s">
        <v>884</v>
      </c>
      <c r="C1420" s="17" t="s">
        <v>270</v>
      </c>
      <c r="D1420" s="114" t="s">
        <v>1231</v>
      </c>
      <c r="E1420" s="66" t="str">
        <f>CONCATENATE(Tabela13[[#This Row],[TRAMITE_SETOR]],"_Atualiz")</f>
        <v>CLC_Atualiz</v>
      </c>
      <c r="F1420" s="35" t="s">
        <v>912</v>
      </c>
      <c r="G1420" s="35"/>
      <c r="H1420" s="54">
        <v>42556.710416666669</v>
      </c>
      <c r="I1420" s="54">
        <v>42556.782638888886</v>
      </c>
      <c r="J1420" s="55" t="s">
        <v>867</v>
      </c>
      <c r="K1420" s="19">
        <f t="shared" si="44"/>
        <v>7.2222222217533272E-2</v>
      </c>
      <c r="L1420" s="38">
        <f t="shared" si="45"/>
        <v>7.2222222217533272E-2</v>
      </c>
      <c r="M1420" s="166">
        <f>NETWORKDAYS.INTL(DATE(YEAR(H1420),MONTH(I1420),DAY(H1420)),DATE(YEAR(I1420),MONTH(I1420),DAY(I1420)),1,LISTAFERIADOS!$B$2:$B$194)</f>
        <v>1</v>
      </c>
      <c r="N1420" s="170" t="str">
        <f>CONCATENATE(HOUR(Tabela13[[#This Row],[DATA INICIO]]),":",MINUTE(Tabela13[[#This Row],[DATA INICIO]]))</f>
        <v>17:3</v>
      </c>
      <c r="P1420"/>
    </row>
    <row r="1421" spans="1:16" ht="25.5" hidden="1" customHeight="1" x14ac:dyDescent="0.25">
      <c r="A1421" s="21" t="s">
        <v>278</v>
      </c>
      <c r="B1421" s="53" t="s">
        <v>884</v>
      </c>
      <c r="C1421" s="17" t="s">
        <v>270</v>
      </c>
      <c r="D1421" s="114" t="s">
        <v>1232</v>
      </c>
      <c r="E1421" s="66" t="str">
        <f>CONCATENATE(Tabela13[[#This Row],[TRAMITE_SETOR]],"_Atualiz")</f>
        <v>SC_Atualiz</v>
      </c>
      <c r="F1421" s="35" t="s">
        <v>913</v>
      </c>
      <c r="G1421" s="35"/>
      <c r="H1421" s="54">
        <v>42556.782638888886</v>
      </c>
      <c r="I1421" s="54">
        <v>42565.574999999997</v>
      </c>
      <c r="J1421" s="55" t="s">
        <v>166</v>
      </c>
      <c r="K1421" s="19">
        <f t="shared" si="44"/>
        <v>8.7923611111109494</v>
      </c>
      <c r="L1421" s="38">
        <f t="shared" si="45"/>
        <v>8.7923611111109494</v>
      </c>
      <c r="M1421" s="166">
        <f>NETWORKDAYS.INTL(DATE(YEAR(H1421),MONTH(I1421),DAY(H1421)),DATE(YEAR(I1421),MONTH(I1421),DAY(I1421)),1,LISTAFERIADOS!$B$2:$B$194)</f>
        <v>8</v>
      </c>
      <c r="N1421" s="170" t="str">
        <f>CONCATENATE(HOUR(Tabela13[[#This Row],[DATA INICIO]]),":",MINUTE(Tabela13[[#This Row],[DATA INICIO]]))</f>
        <v>18:47</v>
      </c>
      <c r="P1421"/>
    </row>
    <row r="1422" spans="1:16" ht="25.5" hidden="1" customHeight="1" x14ac:dyDescent="0.25">
      <c r="A1422" s="21" t="s">
        <v>278</v>
      </c>
      <c r="B1422" s="53" t="s">
        <v>884</v>
      </c>
      <c r="C1422" s="17" t="s">
        <v>270</v>
      </c>
      <c r="D1422" s="114" t="s">
        <v>1231</v>
      </c>
      <c r="E1422" s="66" t="str">
        <f>CONCATENATE(Tabela13[[#This Row],[TRAMITE_SETOR]],"_Atualiz")</f>
        <v>CLC_Atualiz</v>
      </c>
      <c r="F1422" s="35" t="s">
        <v>912</v>
      </c>
      <c r="G1422" s="35"/>
      <c r="H1422" s="54">
        <v>42565.574999999997</v>
      </c>
      <c r="I1422" s="54">
        <v>42565.59652777778</v>
      </c>
      <c r="J1422" s="55" t="s">
        <v>868</v>
      </c>
      <c r="K1422" s="19">
        <f t="shared" si="44"/>
        <v>2.1527777782466728E-2</v>
      </c>
      <c r="L1422" s="38">
        <f t="shared" si="45"/>
        <v>2.1527777782466728E-2</v>
      </c>
      <c r="M1422" s="166">
        <f>NETWORKDAYS.INTL(DATE(YEAR(H1422),MONTH(I1422),DAY(H1422)),DATE(YEAR(I1422),MONTH(I1422),DAY(I1422)),1,LISTAFERIADOS!$B$2:$B$194)</f>
        <v>1</v>
      </c>
      <c r="N1422" s="170" t="str">
        <f>CONCATENATE(HOUR(Tabela13[[#This Row],[DATA INICIO]]),":",MINUTE(Tabela13[[#This Row],[DATA INICIO]]))</f>
        <v>13:48</v>
      </c>
      <c r="P1422"/>
    </row>
    <row r="1423" spans="1:16" ht="25.5" hidden="1" customHeight="1" x14ac:dyDescent="0.25">
      <c r="A1423" s="21" t="s">
        <v>278</v>
      </c>
      <c r="B1423" s="53" t="s">
        <v>884</v>
      </c>
      <c r="C1423" s="17" t="s">
        <v>270</v>
      </c>
      <c r="D1423" s="114" t="s">
        <v>1227</v>
      </c>
      <c r="E1423" s="66" t="str">
        <f>CONCATENATE(Tabela13[[#This Row],[TRAMITE_SETOR]],"_Atualiz")</f>
        <v>SECADM_Atualiz</v>
      </c>
      <c r="F1423" s="35" t="s">
        <v>908</v>
      </c>
      <c r="G1423" s="35"/>
      <c r="H1423" s="54">
        <v>42565.59652777778</v>
      </c>
      <c r="I1423" s="54">
        <v>42565.704861111109</v>
      </c>
      <c r="J1423" s="55" t="s">
        <v>869</v>
      </c>
      <c r="K1423" s="19">
        <f t="shared" si="44"/>
        <v>0.10833333332993789</v>
      </c>
      <c r="L1423" s="38">
        <f t="shared" si="45"/>
        <v>0.10833333332993789</v>
      </c>
      <c r="M1423" s="166">
        <f>NETWORKDAYS.INTL(DATE(YEAR(H1423),MONTH(I1423),DAY(H1423)),DATE(YEAR(I1423),MONTH(I1423),DAY(I1423)),1,LISTAFERIADOS!$B$2:$B$194)</f>
        <v>1</v>
      </c>
      <c r="N1423" s="170" t="str">
        <f>CONCATENATE(HOUR(Tabela13[[#This Row],[DATA INICIO]]),":",MINUTE(Tabela13[[#This Row],[DATA INICIO]]))</f>
        <v>14:19</v>
      </c>
      <c r="P1423"/>
    </row>
    <row r="1424" spans="1:16" ht="25.5" hidden="1" customHeight="1" x14ac:dyDescent="0.25">
      <c r="A1424" s="21" t="s">
        <v>278</v>
      </c>
      <c r="B1424" s="53" t="s">
        <v>884</v>
      </c>
      <c r="C1424" s="17" t="s">
        <v>270</v>
      </c>
      <c r="D1424" s="114" t="s">
        <v>1231</v>
      </c>
      <c r="E1424" s="66" t="str">
        <f>CONCATENATE(Tabela13[[#This Row],[TRAMITE_SETOR]],"_Atualiz")</f>
        <v>CLC_Atualiz</v>
      </c>
      <c r="F1424" s="35" t="s">
        <v>912</v>
      </c>
      <c r="G1424" s="35"/>
      <c r="H1424" s="54">
        <v>42565.704861111109</v>
      </c>
      <c r="I1424" s="54">
        <v>42565.734027777777</v>
      </c>
      <c r="J1424" s="55" t="s">
        <v>870</v>
      </c>
      <c r="K1424" s="19">
        <f t="shared" si="44"/>
        <v>2.9166666667151731E-2</v>
      </c>
      <c r="L1424" s="38">
        <f t="shared" si="45"/>
        <v>2.9166666667151731E-2</v>
      </c>
      <c r="M1424" s="166">
        <f>NETWORKDAYS.INTL(DATE(YEAR(H1424),MONTH(I1424),DAY(H1424)),DATE(YEAR(I1424),MONTH(I1424),DAY(I1424)),1,LISTAFERIADOS!$B$2:$B$194)</f>
        <v>1</v>
      </c>
      <c r="N1424" s="170" t="str">
        <f>CONCATENATE(HOUR(Tabela13[[#This Row],[DATA INICIO]]),":",MINUTE(Tabela13[[#This Row],[DATA INICIO]]))</f>
        <v>16:55</v>
      </c>
      <c r="P1424"/>
    </row>
    <row r="1425" spans="1:16" ht="25.5" hidden="1" customHeight="1" x14ac:dyDescent="0.25">
      <c r="A1425" s="21" t="s">
        <v>278</v>
      </c>
      <c r="B1425" s="53" t="s">
        <v>884</v>
      </c>
      <c r="C1425" s="17" t="s">
        <v>270</v>
      </c>
      <c r="D1425" s="114" t="s">
        <v>1252</v>
      </c>
      <c r="E1425" s="66" t="str">
        <f>CONCATENATE(Tabela13[[#This Row],[TRAMITE_SETOR]],"_Atualiz")</f>
        <v>SLIC_Atualiz</v>
      </c>
      <c r="F1425" s="35" t="s">
        <v>928</v>
      </c>
      <c r="G1425" s="35"/>
      <c r="H1425" s="54">
        <v>42565.734027777777</v>
      </c>
      <c r="I1425" s="54">
        <v>42569.632638888892</v>
      </c>
      <c r="J1425" s="55" t="s">
        <v>871</v>
      </c>
      <c r="K1425" s="19">
        <f t="shared" si="44"/>
        <v>3.898611111115315</v>
      </c>
      <c r="L1425" s="38">
        <f t="shared" si="45"/>
        <v>3.898611111115315</v>
      </c>
      <c r="M1425" s="166">
        <f>NETWORKDAYS.INTL(DATE(YEAR(H1425),MONTH(I1425),DAY(H1425)),DATE(YEAR(I1425),MONTH(I1425),DAY(I1425)),1,LISTAFERIADOS!$B$2:$B$194)</f>
        <v>3</v>
      </c>
      <c r="N1425" s="170" t="str">
        <f>CONCATENATE(HOUR(Tabela13[[#This Row],[DATA INICIO]]),":",MINUTE(Tabela13[[#This Row],[DATA INICIO]]))</f>
        <v>17:37</v>
      </c>
      <c r="P1425"/>
    </row>
    <row r="1426" spans="1:16" ht="25.5" hidden="1" customHeight="1" x14ac:dyDescent="0.25">
      <c r="A1426" s="21" t="s">
        <v>278</v>
      </c>
      <c r="B1426" s="53" t="s">
        <v>884</v>
      </c>
      <c r="C1426" s="17" t="s">
        <v>270</v>
      </c>
      <c r="D1426" s="114" t="s">
        <v>1232</v>
      </c>
      <c r="E1426" s="66" t="str">
        <f>CONCATENATE(Tabela13[[#This Row],[TRAMITE_SETOR]],"_Atualiz")</f>
        <v>SC_Atualiz</v>
      </c>
      <c r="F1426" s="35" t="s">
        <v>913</v>
      </c>
      <c r="G1426" s="35"/>
      <c r="H1426" s="54">
        <v>42569.632638888892</v>
      </c>
      <c r="I1426" s="54">
        <v>42570.581250000003</v>
      </c>
      <c r="J1426" s="55" t="s">
        <v>26</v>
      </c>
      <c r="K1426" s="19">
        <f t="shared" si="44"/>
        <v>0.94861111111094942</v>
      </c>
      <c r="L1426" s="38">
        <f t="shared" si="45"/>
        <v>0.94861111111094942</v>
      </c>
      <c r="M1426" s="166">
        <f>NETWORKDAYS.INTL(DATE(YEAR(H1426),MONTH(I1426),DAY(H1426)),DATE(YEAR(I1426),MONTH(I1426),DAY(I1426)),1,LISTAFERIADOS!$B$2:$B$194)</f>
        <v>2</v>
      </c>
      <c r="N1426" s="170" t="str">
        <f>CONCATENATE(HOUR(Tabela13[[#This Row],[DATA INICIO]]),":",MINUTE(Tabela13[[#This Row],[DATA INICIO]]))</f>
        <v>15:11</v>
      </c>
      <c r="P1426"/>
    </row>
    <row r="1427" spans="1:16" ht="25.5" customHeight="1" x14ac:dyDescent="0.25">
      <c r="A1427" s="21" t="s">
        <v>278</v>
      </c>
      <c r="B1427" s="53" t="s">
        <v>884</v>
      </c>
      <c r="C1427" s="17" t="s">
        <v>270</v>
      </c>
      <c r="D1427" s="114" t="s">
        <v>1253</v>
      </c>
      <c r="E1427" s="66" t="str">
        <f>CONCATENATE(Tabela13[[#This Row],[TRAMITE_SETOR]],"_Atualiz")</f>
        <v>SMIC_Atualiz</v>
      </c>
      <c r="F1427" s="35" t="s">
        <v>892</v>
      </c>
      <c r="G1427" s="90" t="s">
        <v>1127</v>
      </c>
      <c r="H1427" s="54">
        <v>42570.581250000003</v>
      </c>
      <c r="I1427" s="54">
        <v>42570.595138888886</v>
      </c>
      <c r="J1427" s="55" t="s">
        <v>872</v>
      </c>
      <c r="K1427" s="19">
        <f t="shared" si="44"/>
        <v>1.3888888883229811E-2</v>
      </c>
      <c r="L1427" s="38">
        <f t="shared" si="45"/>
        <v>1.3888888883229811E-2</v>
      </c>
      <c r="M1427" s="166">
        <f>NETWORKDAYS.INTL(DATE(YEAR(H1427),MONTH(I1427),DAY(H1427)),DATE(YEAR(I1427),MONTH(I1427),DAY(I1427)),1,LISTAFERIADOS!$B$2:$B$194)</f>
        <v>1</v>
      </c>
      <c r="N1427" s="170" t="str">
        <f>CONCATENATE(HOUR(Tabela13[[#This Row],[DATA INICIO]]),":",MINUTE(Tabela13[[#This Row],[DATA INICIO]]))</f>
        <v>13:57</v>
      </c>
      <c r="P1427"/>
    </row>
    <row r="1428" spans="1:16" ht="25.5" hidden="1" customHeight="1" x14ac:dyDescent="0.25">
      <c r="A1428" s="21" t="s">
        <v>278</v>
      </c>
      <c r="B1428" s="53" t="s">
        <v>884</v>
      </c>
      <c r="C1428" s="17" t="s">
        <v>270</v>
      </c>
      <c r="D1428" s="114" t="s">
        <v>1232</v>
      </c>
      <c r="E1428" s="66" t="str">
        <f>CONCATENATE(Tabela13[[#This Row],[TRAMITE_SETOR]],"_Atualiz")</f>
        <v>SC_Atualiz</v>
      </c>
      <c r="F1428" s="35" t="s">
        <v>913</v>
      </c>
      <c r="G1428" s="35"/>
      <c r="H1428" s="54">
        <v>42570.595138888886</v>
      </c>
      <c r="I1428" s="54">
        <v>42591.595833333333</v>
      </c>
      <c r="J1428" s="55" t="s">
        <v>873</v>
      </c>
      <c r="K1428" s="19">
        <f t="shared" si="44"/>
        <v>21.000694444446708</v>
      </c>
      <c r="L1428" s="38">
        <f t="shared" si="45"/>
        <v>21.000694444446708</v>
      </c>
      <c r="M1428" s="166">
        <f>NETWORKDAYS.INTL(DATE(YEAR(H1428),MONTH(I1428),DAY(H1428)),DATE(YEAR(I1428),MONTH(I1428),DAY(I1428)),1,LISTAFERIADOS!$B$2:$B$194)</f>
        <v>-9</v>
      </c>
      <c r="N1428" s="170" t="str">
        <f>CONCATENATE(HOUR(Tabela13[[#This Row],[DATA INICIO]]),":",MINUTE(Tabela13[[#This Row],[DATA INICIO]]))</f>
        <v>14:17</v>
      </c>
      <c r="P1428"/>
    </row>
    <row r="1429" spans="1:16" ht="25.5" hidden="1" customHeight="1" x14ac:dyDescent="0.25">
      <c r="A1429" s="21" t="s">
        <v>278</v>
      </c>
      <c r="B1429" s="53" t="s">
        <v>884</v>
      </c>
      <c r="C1429" s="17" t="s">
        <v>270</v>
      </c>
      <c r="D1429" s="114" t="s">
        <v>1231</v>
      </c>
      <c r="E1429" s="66" t="str">
        <f>CONCATENATE(Tabela13[[#This Row],[TRAMITE_SETOR]],"_Atualiz")</f>
        <v>CLC_Atualiz</v>
      </c>
      <c r="F1429" s="35" t="s">
        <v>912</v>
      </c>
      <c r="G1429" s="35"/>
      <c r="H1429" s="54">
        <v>42591.595833333333</v>
      </c>
      <c r="I1429" s="54">
        <v>42594.782638888886</v>
      </c>
      <c r="J1429" s="55" t="s">
        <v>874</v>
      </c>
      <c r="K1429" s="19">
        <f t="shared" si="44"/>
        <v>3.1868055555532919</v>
      </c>
      <c r="L1429" s="38">
        <f t="shared" si="45"/>
        <v>3.1868055555532919</v>
      </c>
      <c r="M1429" s="166">
        <f>NETWORKDAYS.INTL(DATE(YEAR(H1429),MONTH(I1429),DAY(H1429)),DATE(YEAR(I1429),MONTH(I1429),DAY(I1429)),1,LISTAFERIADOS!$B$2:$B$194)</f>
        <v>4</v>
      </c>
      <c r="N1429" s="170" t="str">
        <f>CONCATENATE(HOUR(Tabela13[[#This Row],[DATA INICIO]]),":",MINUTE(Tabela13[[#This Row],[DATA INICIO]]))</f>
        <v>14:18</v>
      </c>
      <c r="P1429"/>
    </row>
    <row r="1430" spans="1:16" ht="25.5" hidden="1" customHeight="1" x14ac:dyDescent="0.25">
      <c r="A1430" s="21" t="s">
        <v>278</v>
      </c>
      <c r="B1430" s="53" t="s">
        <v>884</v>
      </c>
      <c r="C1430" s="17" t="s">
        <v>270</v>
      </c>
      <c r="D1430" s="114" t="s">
        <v>1252</v>
      </c>
      <c r="E1430" s="66" t="str">
        <f>CONCATENATE(Tabela13[[#This Row],[TRAMITE_SETOR]],"_Atualiz")</f>
        <v>SLIC_Atualiz</v>
      </c>
      <c r="F1430" s="35" t="s">
        <v>928</v>
      </c>
      <c r="G1430" s="35"/>
      <c r="H1430" s="54">
        <v>42594.782638888886</v>
      </c>
      <c r="I1430" s="54">
        <v>42598.665972222225</v>
      </c>
      <c r="J1430" s="55" t="s">
        <v>288</v>
      </c>
      <c r="K1430" s="19">
        <f t="shared" si="44"/>
        <v>3.883333333338669</v>
      </c>
      <c r="L1430" s="38">
        <f t="shared" si="45"/>
        <v>3.883333333338669</v>
      </c>
      <c r="M1430" s="166">
        <f>NETWORKDAYS.INTL(DATE(YEAR(H1430),MONTH(I1430),DAY(H1430)),DATE(YEAR(I1430),MONTH(I1430),DAY(I1430)),1,LISTAFERIADOS!$B$2:$B$194)</f>
        <v>3</v>
      </c>
      <c r="N1430" s="170" t="str">
        <f>CONCATENATE(HOUR(Tabela13[[#This Row],[DATA INICIO]]),":",MINUTE(Tabela13[[#This Row],[DATA INICIO]]))</f>
        <v>18:47</v>
      </c>
      <c r="P1430"/>
    </row>
    <row r="1431" spans="1:16" ht="25.5" hidden="1" customHeight="1" x14ac:dyDescent="0.25">
      <c r="A1431" s="21" t="s">
        <v>278</v>
      </c>
      <c r="B1431" s="53" t="s">
        <v>884</v>
      </c>
      <c r="C1431" s="17" t="s">
        <v>270</v>
      </c>
      <c r="D1431" s="114" t="s">
        <v>1233</v>
      </c>
      <c r="E1431" s="66" t="str">
        <f>CONCATENATE(Tabela13[[#This Row],[TRAMITE_SETOR]],"_Atualiz")</f>
        <v>SCON_Atualiz</v>
      </c>
      <c r="F1431" s="35" t="s">
        <v>914</v>
      </c>
      <c r="G1431" s="35"/>
      <c r="H1431" s="54">
        <v>42598.665972222225</v>
      </c>
      <c r="I1431" s="54">
        <v>42604.748611111114</v>
      </c>
      <c r="J1431" s="55" t="s">
        <v>875</v>
      </c>
      <c r="K1431" s="19">
        <f t="shared" si="44"/>
        <v>6.0826388888890506</v>
      </c>
      <c r="L1431" s="38">
        <f t="shared" si="45"/>
        <v>6.0826388888890506</v>
      </c>
      <c r="M1431" s="166">
        <f>NETWORKDAYS.INTL(DATE(YEAR(H1431),MONTH(I1431),DAY(H1431)),DATE(YEAR(I1431),MONTH(I1431),DAY(I1431)),1,LISTAFERIADOS!$B$2:$B$194)</f>
        <v>5</v>
      </c>
      <c r="N1431" s="170" t="str">
        <f>CONCATENATE(HOUR(Tabela13[[#This Row],[DATA INICIO]]),":",MINUTE(Tabela13[[#This Row],[DATA INICIO]]))</f>
        <v>15:59</v>
      </c>
      <c r="P1431"/>
    </row>
    <row r="1432" spans="1:16" ht="25.5" hidden="1" customHeight="1" x14ac:dyDescent="0.25">
      <c r="A1432" s="21" t="s">
        <v>278</v>
      </c>
      <c r="B1432" s="53" t="s">
        <v>884</v>
      </c>
      <c r="C1432" s="17" t="s">
        <v>270</v>
      </c>
      <c r="D1432" s="114" t="s">
        <v>1252</v>
      </c>
      <c r="E1432" s="66" t="str">
        <f>CONCATENATE(Tabela13[[#This Row],[TRAMITE_SETOR]],"_Atualiz")</f>
        <v>SLIC_Atualiz</v>
      </c>
      <c r="F1432" s="35" t="s">
        <v>928</v>
      </c>
      <c r="G1432" s="35"/>
      <c r="H1432" s="54">
        <v>42604.748611111114</v>
      </c>
      <c r="I1432" s="54">
        <v>42605.749305555553</v>
      </c>
      <c r="J1432" s="55" t="s">
        <v>876</v>
      </c>
      <c r="K1432" s="19">
        <f t="shared" si="44"/>
        <v>1.0006944444394321</v>
      </c>
      <c r="L1432" s="38">
        <f t="shared" si="45"/>
        <v>1.0006944444394321</v>
      </c>
      <c r="M1432" s="166">
        <f>NETWORKDAYS.INTL(DATE(YEAR(H1432),MONTH(I1432),DAY(H1432)),DATE(YEAR(I1432),MONTH(I1432),DAY(I1432)),1,LISTAFERIADOS!$B$2:$B$194)</f>
        <v>2</v>
      </c>
      <c r="N1432" s="170" t="str">
        <f>CONCATENATE(HOUR(Tabela13[[#This Row],[DATA INICIO]]),":",MINUTE(Tabela13[[#This Row],[DATA INICIO]]))</f>
        <v>17:58</v>
      </c>
      <c r="P1432"/>
    </row>
    <row r="1433" spans="1:16" ht="25.5" hidden="1" customHeight="1" x14ac:dyDescent="0.25">
      <c r="A1433" s="21" t="s">
        <v>278</v>
      </c>
      <c r="B1433" s="53" t="s">
        <v>884</v>
      </c>
      <c r="C1433" s="17" t="s">
        <v>270</v>
      </c>
      <c r="D1433" s="114" t="s">
        <v>1231</v>
      </c>
      <c r="E1433" s="66" t="str">
        <f>CONCATENATE(Tabela13[[#This Row],[TRAMITE_SETOR]],"_Atualiz")</f>
        <v>CLC_Atualiz</v>
      </c>
      <c r="F1433" s="35" t="s">
        <v>912</v>
      </c>
      <c r="G1433" s="35"/>
      <c r="H1433" s="54">
        <v>42605.632638888892</v>
      </c>
      <c r="I1433" s="54">
        <v>42605.818055555559</v>
      </c>
      <c r="J1433" s="55" t="s">
        <v>349</v>
      </c>
      <c r="K1433" s="19">
        <f t="shared" si="44"/>
        <v>0.18541666666715173</v>
      </c>
      <c r="L1433" s="38">
        <f t="shared" si="45"/>
        <v>0.18541666666715173</v>
      </c>
      <c r="M1433" s="166">
        <f>NETWORKDAYS.INTL(DATE(YEAR(H1433),MONTH(I1433),DAY(H1433)),DATE(YEAR(I1433),MONTH(I1433),DAY(I1433)),1,LISTAFERIADOS!$B$2:$B$194)</f>
        <v>1</v>
      </c>
      <c r="N1433" s="170" t="str">
        <f>CONCATENATE(HOUR(Tabela13[[#This Row],[DATA INICIO]]),":",MINUTE(Tabela13[[#This Row],[DATA INICIO]]))</f>
        <v>15:11</v>
      </c>
      <c r="P1433"/>
    </row>
    <row r="1434" spans="1:16" ht="25.5" hidden="1" customHeight="1" x14ac:dyDescent="0.25">
      <c r="A1434" s="21" t="s">
        <v>278</v>
      </c>
      <c r="B1434" s="53" t="s">
        <v>884</v>
      </c>
      <c r="C1434" s="17" t="s">
        <v>270</v>
      </c>
      <c r="D1434" s="114" t="s">
        <v>1244</v>
      </c>
      <c r="E1434" s="66" t="str">
        <f>CONCATENATE(Tabela13[[#This Row],[TRAMITE_SETOR]],"_Atualiz")</f>
        <v>SECGA_Atualiz</v>
      </c>
      <c r="F1434" s="35" t="s">
        <v>854</v>
      </c>
      <c r="G1434" s="35"/>
      <c r="H1434" s="54">
        <v>42605.818055555559</v>
      </c>
      <c r="I1434" s="54">
        <v>42607.760416666664</v>
      </c>
      <c r="J1434" s="55" t="s">
        <v>289</v>
      </c>
      <c r="K1434" s="19">
        <f t="shared" si="44"/>
        <v>1.9423611111051287</v>
      </c>
      <c r="L1434" s="38">
        <f t="shared" si="45"/>
        <v>1.9423611111051287</v>
      </c>
      <c r="M1434" s="166">
        <f>NETWORKDAYS.INTL(DATE(YEAR(H1434),MONTH(I1434),DAY(H1434)),DATE(YEAR(I1434),MONTH(I1434),DAY(I1434)),1,LISTAFERIADOS!$B$2:$B$194)</f>
        <v>3</v>
      </c>
      <c r="N1434" s="170" t="str">
        <f>CONCATENATE(HOUR(Tabela13[[#This Row],[DATA INICIO]]),":",MINUTE(Tabela13[[#This Row],[DATA INICIO]]))</f>
        <v>19:38</v>
      </c>
      <c r="P1434"/>
    </row>
    <row r="1435" spans="1:16" ht="25.5" hidden="1" customHeight="1" x14ac:dyDescent="0.25">
      <c r="A1435" s="21" t="s">
        <v>278</v>
      </c>
      <c r="B1435" s="53" t="s">
        <v>884</v>
      </c>
      <c r="C1435" s="17" t="s">
        <v>270</v>
      </c>
      <c r="D1435" s="114" t="s">
        <v>1231</v>
      </c>
      <c r="E1435" s="66" t="str">
        <f>CONCATENATE(Tabela13[[#This Row],[TRAMITE_SETOR]],"_Atualiz")</f>
        <v>CLC_Atualiz</v>
      </c>
      <c r="F1435" s="35" t="s">
        <v>912</v>
      </c>
      <c r="G1435" s="35"/>
      <c r="H1435" s="54">
        <v>42607.760416666664</v>
      </c>
      <c r="I1435" s="54">
        <v>42608.754166666666</v>
      </c>
      <c r="J1435" s="55" t="s">
        <v>231</v>
      </c>
      <c r="K1435" s="19">
        <f t="shared" si="44"/>
        <v>0.99375000000145519</v>
      </c>
      <c r="L1435" s="38">
        <f t="shared" si="45"/>
        <v>0.99375000000145519</v>
      </c>
      <c r="M1435" s="166">
        <f>NETWORKDAYS.INTL(DATE(YEAR(H1435),MONTH(I1435),DAY(H1435)),DATE(YEAR(I1435),MONTH(I1435),DAY(I1435)),1,LISTAFERIADOS!$B$2:$B$194)</f>
        <v>2</v>
      </c>
      <c r="N1435" s="170" t="str">
        <f>CONCATENATE(HOUR(Tabela13[[#This Row],[DATA INICIO]]),":",MINUTE(Tabela13[[#This Row],[DATA INICIO]]))</f>
        <v>18:15</v>
      </c>
      <c r="P1435"/>
    </row>
    <row r="1436" spans="1:16" ht="25.5" hidden="1" customHeight="1" x14ac:dyDescent="0.25">
      <c r="A1436" s="21" t="s">
        <v>278</v>
      </c>
      <c r="B1436" s="53" t="s">
        <v>884</v>
      </c>
      <c r="C1436" s="17" t="s">
        <v>270</v>
      </c>
      <c r="D1436" s="114" t="s">
        <v>1252</v>
      </c>
      <c r="E1436" s="66" t="str">
        <f>CONCATENATE(Tabela13[[#This Row],[TRAMITE_SETOR]],"_Atualiz")</f>
        <v>SLIC_Atualiz</v>
      </c>
      <c r="F1436" s="35" t="s">
        <v>928</v>
      </c>
      <c r="G1436" s="35"/>
      <c r="H1436" s="54">
        <v>42608.754166666666</v>
      </c>
      <c r="I1436" s="54">
        <v>42608.803472222222</v>
      </c>
      <c r="J1436" s="55" t="s">
        <v>877</v>
      </c>
      <c r="K1436" s="19">
        <f t="shared" si="44"/>
        <v>4.9305555556202307E-2</v>
      </c>
      <c r="L1436" s="38">
        <f t="shared" si="45"/>
        <v>4.9305555556202307E-2</v>
      </c>
      <c r="M1436" s="166">
        <f>NETWORKDAYS.INTL(DATE(YEAR(H1436),MONTH(I1436),DAY(H1436)),DATE(YEAR(I1436),MONTH(I1436),DAY(I1436)),1,LISTAFERIADOS!$B$2:$B$194)</f>
        <v>1</v>
      </c>
      <c r="N1436" s="170" t="str">
        <f>CONCATENATE(HOUR(Tabela13[[#This Row],[DATA INICIO]]),":",MINUTE(Tabela13[[#This Row],[DATA INICIO]]))</f>
        <v>18:6</v>
      </c>
      <c r="P1436"/>
    </row>
    <row r="1437" spans="1:16" ht="25.5" hidden="1" customHeight="1" x14ac:dyDescent="0.25">
      <c r="A1437" s="21" t="s">
        <v>278</v>
      </c>
      <c r="B1437" s="53" t="s">
        <v>884</v>
      </c>
      <c r="C1437" s="17" t="s">
        <v>270</v>
      </c>
      <c r="D1437" s="114" t="s">
        <v>1231</v>
      </c>
      <c r="E1437" s="66" t="str">
        <f>CONCATENATE(Tabela13[[#This Row],[TRAMITE_SETOR]],"_Atualiz")</f>
        <v>CLC_Atualiz</v>
      </c>
      <c r="F1437" s="35" t="s">
        <v>912</v>
      </c>
      <c r="G1437" s="35"/>
      <c r="H1437" s="54">
        <v>42608.803472222222</v>
      </c>
      <c r="I1437" s="54">
        <v>42612.73333333333</v>
      </c>
      <c r="J1437" s="55" t="s">
        <v>878</v>
      </c>
      <c r="K1437" s="19">
        <f t="shared" si="44"/>
        <v>3.929861111108039</v>
      </c>
      <c r="L1437" s="38">
        <f t="shared" si="45"/>
        <v>3.929861111108039</v>
      </c>
      <c r="M1437" s="166">
        <f>NETWORKDAYS.INTL(DATE(YEAR(H1437),MONTH(I1437),DAY(H1437)),DATE(YEAR(I1437),MONTH(I1437),DAY(I1437)),1,LISTAFERIADOS!$B$2:$B$194)</f>
        <v>3</v>
      </c>
      <c r="N1437" s="170" t="str">
        <f>CONCATENATE(HOUR(Tabela13[[#This Row],[DATA INICIO]]),":",MINUTE(Tabela13[[#This Row],[DATA INICIO]]))</f>
        <v>19:17</v>
      </c>
      <c r="P1437"/>
    </row>
    <row r="1438" spans="1:16" ht="25.5" hidden="1" customHeight="1" x14ac:dyDescent="0.25">
      <c r="A1438" s="21" t="s">
        <v>278</v>
      </c>
      <c r="B1438" s="53" t="s">
        <v>884</v>
      </c>
      <c r="C1438" s="17" t="s">
        <v>270</v>
      </c>
      <c r="D1438" s="114" t="s">
        <v>1244</v>
      </c>
      <c r="E1438" s="66" t="str">
        <f>CONCATENATE(Tabela13[[#This Row],[TRAMITE_SETOR]],"_Atualiz")</f>
        <v>SECGA_Atualiz</v>
      </c>
      <c r="F1438" s="35" t="s">
        <v>854</v>
      </c>
      <c r="G1438" s="35"/>
      <c r="H1438" s="54">
        <v>42612.73333333333</v>
      </c>
      <c r="I1438" s="54">
        <v>42613.706250000003</v>
      </c>
      <c r="J1438" s="55" t="s">
        <v>879</v>
      </c>
      <c r="K1438" s="19">
        <f t="shared" si="44"/>
        <v>0.9729166666729725</v>
      </c>
      <c r="L1438" s="38">
        <f t="shared" si="45"/>
        <v>0.9729166666729725</v>
      </c>
      <c r="M1438" s="166">
        <f>NETWORKDAYS.INTL(DATE(YEAR(H1438),MONTH(I1438),DAY(H1438)),DATE(YEAR(I1438),MONTH(I1438),DAY(I1438)),1,LISTAFERIADOS!$B$2:$B$194)</f>
        <v>2</v>
      </c>
      <c r="N1438" s="170" t="str">
        <f>CONCATENATE(HOUR(Tabela13[[#This Row],[DATA INICIO]]),":",MINUTE(Tabela13[[#This Row],[DATA INICIO]]))</f>
        <v>17:36</v>
      </c>
      <c r="P1438"/>
    </row>
    <row r="1439" spans="1:16" ht="25.5" hidden="1" customHeight="1" x14ac:dyDescent="0.25">
      <c r="A1439" s="21" t="s">
        <v>278</v>
      </c>
      <c r="B1439" s="53" t="s">
        <v>884</v>
      </c>
      <c r="C1439" s="17" t="s">
        <v>270</v>
      </c>
      <c r="D1439" s="114" t="s">
        <v>1234</v>
      </c>
      <c r="E1439" s="66" t="str">
        <f>CONCATENATE(Tabela13[[#This Row],[TRAMITE_SETOR]],"_Atualiz")</f>
        <v>CPL_Atualiz</v>
      </c>
      <c r="F1439" s="35" t="s">
        <v>915</v>
      </c>
      <c r="G1439" s="35"/>
      <c r="H1439" s="54">
        <v>42613.706250000003</v>
      </c>
      <c r="I1439" s="54">
        <v>42613.743055555555</v>
      </c>
      <c r="J1439" s="55" t="s">
        <v>741</v>
      </c>
      <c r="K1439" s="19">
        <f t="shared" si="44"/>
        <v>3.6805555551836733E-2</v>
      </c>
      <c r="L1439" s="38">
        <f t="shared" si="45"/>
        <v>3.6805555551836733E-2</v>
      </c>
      <c r="M1439" s="166">
        <f>NETWORKDAYS.INTL(DATE(YEAR(H1439),MONTH(I1439),DAY(H1439)),DATE(YEAR(I1439),MONTH(I1439),DAY(I1439)),1,LISTAFERIADOS!$B$2:$B$194)</f>
        <v>1</v>
      </c>
      <c r="N1439" s="170" t="str">
        <f>CONCATENATE(HOUR(Tabela13[[#This Row],[DATA INICIO]]),":",MINUTE(Tabela13[[#This Row],[DATA INICIO]]))</f>
        <v>16:57</v>
      </c>
      <c r="P1439"/>
    </row>
    <row r="1440" spans="1:16" ht="25.5" hidden="1" customHeight="1" x14ac:dyDescent="0.25">
      <c r="A1440" s="21" t="s">
        <v>278</v>
      </c>
      <c r="B1440" s="53" t="s">
        <v>884</v>
      </c>
      <c r="C1440" s="17" t="s">
        <v>270</v>
      </c>
      <c r="D1440" s="114" t="s">
        <v>1235</v>
      </c>
      <c r="E1440" s="66" t="str">
        <f>CONCATENATE(Tabela13[[#This Row],[TRAMITE_SETOR]],"_Atualiz")</f>
        <v>ASSDG_Atualiz</v>
      </c>
      <c r="F1440" s="35" t="s">
        <v>916</v>
      </c>
      <c r="G1440" s="35"/>
      <c r="H1440" s="54">
        <v>42613.743055555555</v>
      </c>
      <c r="I1440" s="54">
        <v>42618.740277777775</v>
      </c>
      <c r="J1440" s="55" t="s">
        <v>213</v>
      </c>
      <c r="K1440" s="19">
        <f t="shared" si="44"/>
        <v>4.9972222222204437</v>
      </c>
      <c r="L1440" s="38">
        <f t="shared" si="45"/>
        <v>4.9972222222204437</v>
      </c>
      <c r="M1440" s="166">
        <f>NETWORKDAYS.INTL(DATE(YEAR(H1440),MONTH(I1440),DAY(H1440)),DATE(YEAR(I1440),MONTH(I1440),DAY(I1440)),1,LISTAFERIADOS!$B$2:$B$194)</f>
        <v>-18</v>
      </c>
      <c r="N1440" s="170" t="str">
        <f>CONCATENATE(HOUR(Tabela13[[#This Row],[DATA INICIO]]),":",MINUTE(Tabela13[[#This Row],[DATA INICIO]]))</f>
        <v>17:50</v>
      </c>
      <c r="P1440"/>
    </row>
    <row r="1441" spans="1:16" ht="25.5" hidden="1" customHeight="1" x14ac:dyDescent="0.25">
      <c r="A1441" s="21" t="s">
        <v>278</v>
      </c>
      <c r="B1441" s="53" t="s">
        <v>884</v>
      </c>
      <c r="C1441" s="17" t="s">
        <v>270</v>
      </c>
      <c r="D1441" s="114" t="s">
        <v>1228</v>
      </c>
      <c r="E1441" s="66" t="str">
        <f>CONCATENATE(Tabela13[[#This Row],[TRAMITE_SETOR]],"_Atualiz")</f>
        <v>SPO_Atualiz</v>
      </c>
      <c r="F1441" s="35" t="s">
        <v>909</v>
      </c>
      <c r="G1441" s="35"/>
      <c r="H1441" s="54">
        <v>42618.740277777775</v>
      </c>
      <c r="I1441" s="54">
        <v>42619.627083333333</v>
      </c>
      <c r="J1441" s="55" t="s">
        <v>106</v>
      </c>
      <c r="K1441" s="19">
        <f t="shared" si="44"/>
        <v>0.8868055555576575</v>
      </c>
      <c r="L1441" s="38">
        <f t="shared" si="45"/>
        <v>0.8868055555576575</v>
      </c>
      <c r="M1441" s="166">
        <f>NETWORKDAYS.INTL(DATE(YEAR(H1441),MONTH(I1441),DAY(H1441)),DATE(YEAR(I1441),MONTH(I1441),DAY(I1441)),1,LISTAFERIADOS!$B$2:$B$194)</f>
        <v>2</v>
      </c>
      <c r="N1441" s="170" t="str">
        <f>CONCATENATE(HOUR(Tabela13[[#This Row],[DATA INICIO]]),":",MINUTE(Tabela13[[#This Row],[DATA INICIO]]))</f>
        <v>17:46</v>
      </c>
      <c r="P1441"/>
    </row>
    <row r="1442" spans="1:16" ht="25.5" hidden="1" customHeight="1" x14ac:dyDescent="0.25">
      <c r="A1442" s="21" t="s">
        <v>278</v>
      </c>
      <c r="B1442" s="53" t="s">
        <v>884</v>
      </c>
      <c r="C1442" s="17" t="s">
        <v>270</v>
      </c>
      <c r="D1442" s="114" t="s">
        <v>1229</v>
      </c>
      <c r="E1442" s="66" t="str">
        <f>CONCATENATE(Tabela13[[#This Row],[TRAMITE_SETOR]],"_Atualiz")</f>
        <v>CO_Atualiz</v>
      </c>
      <c r="F1442" s="35" t="s">
        <v>910</v>
      </c>
      <c r="G1442" s="35"/>
      <c r="H1442" s="54">
        <v>42619.627083333333</v>
      </c>
      <c r="I1442" s="54">
        <v>42619.63958333333</v>
      </c>
      <c r="J1442" s="55" t="s">
        <v>68</v>
      </c>
      <c r="K1442" s="19">
        <f t="shared" si="44"/>
        <v>1.2499999997089617E-2</v>
      </c>
      <c r="L1442" s="38">
        <f t="shared" si="45"/>
        <v>1.2499999997089617E-2</v>
      </c>
      <c r="M1442" s="166">
        <f>NETWORKDAYS.INTL(DATE(YEAR(H1442),MONTH(I1442),DAY(H1442)),DATE(YEAR(I1442),MONTH(I1442),DAY(I1442)),1,LISTAFERIADOS!$B$2:$B$194)</f>
        <v>1</v>
      </c>
      <c r="N1442" s="170" t="str">
        <f>CONCATENATE(HOUR(Tabela13[[#This Row],[DATA INICIO]]),":",MINUTE(Tabela13[[#This Row],[DATA INICIO]]))</f>
        <v>15:3</v>
      </c>
      <c r="P1442"/>
    </row>
    <row r="1443" spans="1:16" ht="25.5" hidden="1" customHeight="1" x14ac:dyDescent="0.25">
      <c r="A1443" s="21" t="s">
        <v>278</v>
      </c>
      <c r="B1443" s="53" t="s">
        <v>884</v>
      </c>
      <c r="C1443" s="17" t="s">
        <v>270</v>
      </c>
      <c r="D1443" s="114" t="s">
        <v>1230</v>
      </c>
      <c r="E1443" s="66" t="str">
        <f>CONCATENATE(Tabela13[[#This Row],[TRAMITE_SETOR]],"_Atualiz")</f>
        <v>SECOFC_Atualiz</v>
      </c>
      <c r="F1443" s="35" t="s">
        <v>911</v>
      </c>
      <c r="G1443" s="35"/>
      <c r="H1443" s="54">
        <v>42619.63958333333</v>
      </c>
      <c r="I1443" s="54">
        <v>42619.73541666667</v>
      </c>
      <c r="J1443" s="55" t="s">
        <v>20</v>
      </c>
      <c r="K1443" s="19">
        <f t="shared" si="44"/>
        <v>9.5833333340124227E-2</v>
      </c>
      <c r="L1443" s="38">
        <f t="shared" si="45"/>
        <v>9.5833333340124227E-2</v>
      </c>
      <c r="M1443" s="166">
        <f>NETWORKDAYS.INTL(DATE(YEAR(H1443),MONTH(I1443),DAY(H1443)),DATE(YEAR(I1443),MONTH(I1443),DAY(I1443)),1,LISTAFERIADOS!$B$2:$B$194)</f>
        <v>1</v>
      </c>
      <c r="N1443" s="170" t="str">
        <f>CONCATENATE(HOUR(Tabela13[[#This Row],[DATA INICIO]]),":",MINUTE(Tabela13[[#This Row],[DATA INICIO]]))</f>
        <v>15:21</v>
      </c>
      <c r="P1443"/>
    </row>
    <row r="1444" spans="1:16" ht="25.5" hidden="1" customHeight="1" x14ac:dyDescent="0.25">
      <c r="A1444" s="21" t="s">
        <v>278</v>
      </c>
      <c r="B1444" s="53" t="s">
        <v>884</v>
      </c>
      <c r="C1444" s="17" t="s">
        <v>270</v>
      </c>
      <c r="D1444" s="114" t="s">
        <v>1231</v>
      </c>
      <c r="E1444" s="66" t="str">
        <f>CONCATENATE(Tabela13[[#This Row],[TRAMITE_SETOR]],"_Atualiz")</f>
        <v>CLC_Atualiz</v>
      </c>
      <c r="F1444" s="35" t="s">
        <v>912</v>
      </c>
      <c r="G1444" s="35"/>
      <c r="H1444" s="54">
        <v>42619.73541666667</v>
      </c>
      <c r="I1444" s="54">
        <v>42620.634722222225</v>
      </c>
      <c r="J1444" s="55" t="s">
        <v>423</v>
      </c>
      <c r="K1444" s="19">
        <f t="shared" si="44"/>
        <v>0.89930555555474712</v>
      </c>
      <c r="L1444" s="38">
        <f t="shared" si="45"/>
        <v>0.89930555555474712</v>
      </c>
      <c r="M1444" s="166">
        <f>NETWORKDAYS.INTL(DATE(YEAR(H1444),MONTH(I1444),DAY(H1444)),DATE(YEAR(I1444),MONTH(I1444),DAY(I1444)),1,LISTAFERIADOS!$B$2:$B$194)</f>
        <v>1</v>
      </c>
      <c r="N1444" s="170" t="str">
        <f>CONCATENATE(HOUR(Tabela13[[#This Row],[DATA INICIO]]),":",MINUTE(Tabela13[[#This Row],[DATA INICIO]]))</f>
        <v>17:39</v>
      </c>
      <c r="P1444"/>
    </row>
    <row r="1445" spans="1:16" ht="25.5" hidden="1" customHeight="1" x14ac:dyDescent="0.25">
      <c r="A1445" s="21" t="s">
        <v>278</v>
      </c>
      <c r="B1445" s="53" t="s">
        <v>884</v>
      </c>
      <c r="C1445" s="17" t="s">
        <v>270</v>
      </c>
      <c r="D1445" s="114" t="s">
        <v>1235</v>
      </c>
      <c r="E1445" s="66" t="str">
        <f>CONCATENATE(Tabela13[[#This Row],[TRAMITE_SETOR]],"_Atualiz")</f>
        <v>ASSDG_Atualiz</v>
      </c>
      <c r="F1445" s="35" t="s">
        <v>916</v>
      </c>
      <c r="G1445" s="35"/>
      <c r="H1445" s="54">
        <v>42620.634722222225</v>
      </c>
      <c r="I1445" s="54">
        <v>42622.784722222219</v>
      </c>
      <c r="J1445" s="55" t="s">
        <v>880</v>
      </c>
      <c r="K1445" s="19">
        <f t="shared" si="44"/>
        <v>2.1499999999941792</v>
      </c>
      <c r="L1445" s="38">
        <f t="shared" si="45"/>
        <v>2.1499999999941792</v>
      </c>
      <c r="M1445" s="166">
        <f>NETWORKDAYS.INTL(DATE(YEAR(H1445),MONTH(I1445),DAY(H1445)),DATE(YEAR(I1445),MONTH(I1445),DAY(I1445)),1,LISTAFERIADOS!$B$2:$B$194)</f>
        <v>1</v>
      </c>
      <c r="N1445" s="170" t="str">
        <f>CONCATENATE(HOUR(Tabela13[[#This Row],[DATA INICIO]]),":",MINUTE(Tabela13[[#This Row],[DATA INICIO]]))</f>
        <v>15:14</v>
      </c>
      <c r="P1445"/>
    </row>
    <row r="1446" spans="1:16" ht="25.5" hidden="1" customHeight="1" x14ac:dyDescent="0.25">
      <c r="A1446" s="21" t="s">
        <v>278</v>
      </c>
      <c r="B1446" s="53" t="s">
        <v>884</v>
      </c>
      <c r="C1446" s="17" t="s">
        <v>270</v>
      </c>
      <c r="D1446" s="114" t="s">
        <v>1224</v>
      </c>
      <c r="E1446" s="66" t="str">
        <f>CONCATENATE(Tabela13[[#This Row],[TRAMITE_SETOR]],"_Atualiz")</f>
        <v>DG_Atualiz</v>
      </c>
      <c r="F1446" s="35" t="s">
        <v>906</v>
      </c>
      <c r="G1446" s="35"/>
      <c r="H1446" s="54">
        <v>42622.784722222219</v>
      </c>
      <c r="I1446" s="54">
        <v>42625.768055555556</v>
      </c>
      <c r="J1446" s="55" t="s">
        <v>106</v>
      </c>
      <c r="K1446" s="19">
        <f t="shared" si="44"/>
        <v>2.9833333333372138</v>
      </c>
      <c r="L1446" s="38">
        <f t="shared" si="45"/>
        <v>2.9833333333372138</v>
      </c>
      <c r="M1446" s="166">
        <f>NETWORKDAYS.INTL(DATE(YEAR(H1446),MONTH(I1446),DAY(H1446)),DATE(YEAR(I1446),MONTH(I1446),DAY(I1446)),1,LISTAFERIADOS!$B$2:$B$194)</f>
        <v>2</v>
      </c>
      <c r="N1446" s="170" t="str">
        <f>CONCATENATE(HOUR(Tabela13[[#This Row],[DATA INICIO]]),":",MINUTE(Tabela13[[#This Row],[DATA INICIO]]))</f>
        <v>18:50</v>
      </c>
      <c r="P1446"/>
    </row>
    <row r="1447" spans="1:16" ht="25.5" hidden="1" customHeight="1" x14ac:dyDescent="0.25">
      <c r="A1447" s="21" t="s">
        <v>278</v>
      </c>
      <c r="B1447" s="53" t="s">
        <v>884</v>
      </c>
      <c r="C1447" s="17" t="s">
        <v>270</v>
      </c>
      <c r="D1447" s="114" t="s">
        <v>1231</v>
      </c>
      <c r="E1447" s="66" t="str">
        <f>CONCATENATE(Tabela13[[#This Row],[TRAMITE_SETOR]],"_Atualiz")</f>
        <v>CLC_Atualiz</v>
      </c>
      <c r="F1447" s="35" t="s">
        <v>912</v>
      </c>
      <c r="G1447" s="35"/>
      <c r="H1447" s="54">
        <v>42625.768055555556</v>
      </c>
      <c r="I1447" s="54">
        <v>42627.684027777781</v>
      </c>
      <c r="J1447" s="55" t="s">
        <v>225</v>
      </c>
      <c r="K1447" s="19">
        <f t="shared" si="44"/>
        <v>1.9159722222248092</v>
      </c>
      <c r="L1447" s="38">
        <f t="shared" si="45"/>
        <v>1.9159722222248092</v>
      </c>
      <c r="M1447" s="166">
        <f>NETWORKDAYS.INTL(DATE(YEAR(H1447),MONTH(I1447),DAY(H1447)),DATE(YEAR(I1447),MONTH(I1447),DAY(I1447)),1,LISTAFERIADOS!$B$2:$B$194)</f>
        <v>3</v>
      </c>
      <c r="N1447" s="170" t="str">
        <f>CONCATENATE(HOUR(Tabela13[[#This Row],[DATA INICIO]]),":",MINUTE(Tabela13[[#This Row],[DATA INICIO]]))</f>
        <v>18:26</v>
      </c>
      <c r="P1447"/>
    </row>
    <row r="1448" spans="1:16" ht="25.5" hidden="1" customHeight="1" x14ac:dyDescent="0.25">
      <c r="A1448" s="21" t="s">
        <v>278</v>
      </c>
      <c r="B1448" s="53" t="s">
        <v>884</v>
      </c>
      <c r="C1448" s="17" t="s">
        <v>270</v>
      </c>
      <c r="D1448" s="114" t="s">
        <v>1284</v>
      </c>
      <c r="E1448" s="66" t="str">
        <f>CONCATENATE(Tabela13[[#This Row],[TRAMITE_SETOR]],"_Atualiz")</f>
        <v>GABDG_Atualiz</v>
      </c>
      <c r="F1448" s="35" t="s">
        <v>948</v>
      </c>
      <c r="G1448" s="35"/>
      <c r="H1448" s="54">
        <v>42627.684027777781</v>
      </c>
      <c r="I1448" s="54">
        <v>42628.795138888891</v>
      </c>
      <c r="J1448" s="55" t="s">
        <v>202</v>
      </c>
      <c r="K1448" s="19">
        <f t="shared" si="44"/>
        <v>1.1111111111094942</v>
      </c>
      <c r="L1448" s="38">
        <f t="shared" si="45"/>
        <v>1.1111111111094942</v>
      </c>
      <c r="M1448" s="166">
        <f>NETWORKDAYS.INTL(DATE(YEAR(H1448),MONTH(I1448),DAY(H1448)),DATE(YEAR(I1448),MONTH(I1448),DAY(I1448)),1,LISTAFERIADOS!$B$2:$B$194)</f>
        <v>2</v>
      </c>
      <c r="N1448" s="170" t="str">
        <f>CONCATENATE(HOUR(Tabela13[[#This Row],[DATA INICIO]]),":",MINUTE(Tabela13[[#This Row],[DATA INICIO]]))</f>
        <v>16:25</v>
      </c>
      <c r="P1448"/>
    </row>
    <row r="1449" spans="1:16" ht="25.5" hidden="1" customHeight="1" x14ac:dyDescent="0.25">
      <c r="A1449" s="21" t="s">
        <v>278</v>
      </c>
      <c r="B1449" s="53" t="s">
        <v>884</v>
      </c>
      <c r="C1449" s="17" t="s">
        <v>270</v>
      </c>
      <c r="D1449" s="114" t="s">
        <v>1231</v>
      </c>
      <c r="E1449" s="66" t="str">
        <f>CONCATENATE(Tabela13[[#This Row],[TRAMITE_SETOR]],"_Atualiz")</f>
        <v>CLC_Atualiz</v>
      </c>
      <c r="F1449" s="35" t="s">
        <v>912</v>
      </c>
      <c r="G1449" s="35"/>
      <c r="H1449" s="54">
        <v>42628.795138888891</v>
      </c>
      <c r="I1449" s="54">
        <v>42629.785416666666</v>
      </c>
      <c r="J1449" s="55" t="s">
        <v>219</v>
      </c>
      <c r="K1449" s="19">
        <f t="shared" si="44"/>
        <v>0.99027777777519077</v>
      </c>
      <c r="L1449" s="38">
        <f t="shared" si="45"/>
        <v>0.99027777777519077</v>
      </c>
      <c r="M1449" s="166">
        <f>NETWORKDAYS.INTL(DATE(YEAR(H1449),MONTH(I1449),DAY(H1449)),DATE(YEAR(I1449),MONTH(I1449),DAY(I1449)),1,LISTAFERIADOS!$B$2:$B$194)</f>
        <v>2</v>
      </c>
      <c r="N1449" s="170" t="str">
        <f>CONCATENATE(HOUR(Tabela13[[#This Row],[DATA INICIO]]),":",MINUTE(Tabela13[[#This Row],[DATA INICIO]]))</f>
        <v>19:5</v>
      </c>
      <c r="P1449"/>
    </row>
    <row r="1450" spans="1:16" ht="25.5" hidden="1" customHeight="1" x14ac:dyDescent="0.25">
      <c r="A1450" s="21" t="s">
        <v>278</v>
      </c>
      <c r="B1450" s="53" t="s">
        <v>884</v>
      </c>
      <c r="C1450" s="17" t="s">
        <v>270</v>
      </c>
      <c r="D1450" s="114" t="s">
        <v>1252</v>
      </c>
      <c r="E1450" s="66" t="str">
        <f>CONCATENATE(Tabela13[[#This Row],[TRAMITE_SETOR]],"_Atualiz")</f>
        <v>SLIC_Atualiz</v>
      </c>
      <c r="F1450" s="35" t="s">
        <v>928</v>
      </c>
      <c r="G1450" s="35"/>
      <c r="H1450" s="54">
        <v>42629.785416666666</v>
      </c>
      <c r="I1450" s="54">
        <v>42632.654166666667</v>
      </c>
      <c r="J1450" s="55" t="s">
        <v>881</v>
      </c>
      <c r="K1450" s="19">
        <f t="shared" si="44"/>
        <v>2.8687500000014552</v>
      </c>
      <c r="L1450" s="38">
        <f t="shared" si="45"/>
        <v>2.8687500000014552</v>
      </c>
      <c r="M1450" s="166">
        <f>NETWORKDAYS.INTL(DATE(YEAR(H1450),MONTH(I1450),DAY(H1450)),DATE(YEAR(I1450),MONTH(I1450),DAY(I1450)),1,LISTAFERIADOS!$B$2:$B$194)</f>
        <v>2</v>
      </c>
      <c r="N1450" s="170" t="str">
        <f>CONCATENATE(HOUR(Tabela13[[#This Row],[DATA INICIO]]),":",MINUTE(Tabela13[[#This Row],[DATA INICIO]]))</f>
        <v>18:51</v>
      </c>
      <c r="P1450"/>
    </row>
    <row r="1451" spans="1:16" ht="25.5" hidden="1" customHeight="1" x14ac:dyDescent="0.25">
      <c r="A1451" s="21" t="s">
        <v>278</v>
      </c>
      <c r="B1451" s="53" t="s">
        <v>884</v>
      </c>
      <c r="C1451" s="17" t="s">
        <v>270</v>
      </c>
      <c r="D1451" s="114" t="s">
        <v>1234</v>
      </c>
      <c r="E1451" s="66" t="str">
        <f>CONCATENATE(Tabela13[[#This Row],[TRAMITE_SETOR]],"_Atualiz")</f>
        <v>CPL_Atualiz</v>
      </c>
      <c r="F1451" s="35" t="s">
        <v>915</v>
      </c>
      <c r="G1451" s="35"/>
      <c r="H1451" s="54">
        <v>42632.654166666667</v>
      </c>
      <c r="I1451" s="54">
        <v>42632.67083333333</v>
      </c>
      <c r="J1451" s="55" t="s">
        <v>681</v>
      </c>
      <c r="K1451" s="19">
        <f t="shared" si="44"/>
        <v>1.6666666662786156E-2</v>
      </c>
      <c r="L1451" s="38">
        <f t="shared" si="45"/>
        <v>1.6666666662786156E-2</v>
      </c>
      <c r="M1451" s="166">
        <f>NETWORKDAYS.INTL(DATE(YEAR(H1451),MONTH(I1451),DAY(H1451)),DATE(YEAR(I1451),MONTH(I1451),DAY(I1451)),1,LISTAFERIADOS!$B$2:$B$194)</f>
        <v>1</v>
      </c>
      <c r="N1451" s="170" t="str">
        <f>CONCATENATE(HOUR(Tabela13[[#This Row],[DATA INICIO]]),":",MINUTE(Tabela13[[#This Row],[DATA INICIO]]))</f>
        <v>15:42</v>
      </c>
      <c r="P1451"/>
    </row>
    <row r="1452" spans="1:16" ht="25.5" hidden="1" customHeight="1" x14ac:dyDescent="0.25">
      <c r="A1452" s="21" t="s">
        <v>278</v>
      </c>
      <c r="B1452" s="53" t="s">
        <v>884</v>
      </c>
      <c r="C1452" s="17" t="s">
        <v>270</v>
      </c>
      <c r="D1452" s="114" t="s">
        <v>1252</v>
      </c>
      <c r="E1452" s="66" t="str">
        <f>CONCATENATE(Tabela13[[#This Row],[TRAMITE_SETOR]],"_Atualiz")</f>
        <v>SLIC_Atualiz</v>
      </c>
      <c r="F1452" s="35" t="s">
        <v>928</v>
      </c>
      <c r="G1452" s="35"/>
      <c r="H1452" s="54">
        <v>42632.67083333333</v>
      </c>
      <c r="I1452" s="54">
        <v>42633.546527777777</v>
      </c>
      <c r="J1452" s="55" t="s">
        <v>677</v>
      </c>
      <c r="K1452" s="19">
        <f t="shared" si="44"/>
        <v>0.87569444444670808</v>
      </c>
      <c r="L1452" s="38">
        <f t="shared" si="45"/>
        <v>0.87569444444670808</v>
      </c>
      <c r="M1452" s="166">
        <f>NETWORKDAYS.INTL(DATE(YEAR(H1452),MONTH(I1452),DAY(H1452)),DATE(YEAR(I1452),MONTH(I1452),DAY(I1452)),1,LISTAFERIADOS!$B$2:$B$194)</f>
        <v>2</v>
      </c>
      <c r="N1452" s="170" t="str">
        <f>CONCATENATE(HOUR(Tabela13[[#This Row],[DATA INICIO]]),":",MINUTE(Tabela13[[#This Row],[DATA INICIO]]))</f>
        <v>16:6</v>
      </c>
      <c r="P1452"/>
    </row>
    <row r="1453" spans="1:16" ht="25.5" hidden="1" customHeight="1" x14ac:dyDescent="0.25">
      <c r="A1453" s="21" t="s">
        <v>278</v>
      </c>
      <c r="B1453" s="53" t="s">
        <v>884</v>
      </c>
      <c r="C1453" s="17" t="s">
        <v>270</v>
      </c>
      <c r="D1453" s="114" t="s">
        <v>1234</v>
      </c>
      <c r="E1453" s="66" t="str">
        <f>CONCATENATE(Tabela13[[#This Row],[TRAMITE_SETOR]],"_Atualiz")</f>
        <v>CPL_Atualiz</v>
      </c>
      <c r="F1453" s="35" t="s">
        <v>915</v>
      </c>
      <c r="G1453" s="35"/>
      <c r="H1453" s="54">
        <v>42633.546527777777</v>
      </c>
      <c r="I1453" s="54">
        <v>42648.738194444442</v>
      </c>
      <c r="J1453" s="55" t="s">
        <v>451</v>
      </c>
      <c r="K1453" s="19">
        <f t="shared" si="44"/>
        <v>15.191666666665697</v>
      </c>
      <c r="L1453" s="38">
        <f t="shared" si="45"/>
        <v>15.191666666665697</v>
      </c>
      <c r="M1453" s="166">
        <f>NETWORKDAYS.INTL(DATE(YEAR(H1453),MONTH(I1453),DAY(H1453)),DATE(YEAR(I1453),MONTH(I1453),DAY(I1453)),1,LISTAFERIADOS!$B$2:$B$194)</f>
        <v>-11</v>
      </c>
      <c r="N1453" s="170" t="str">
        <f>CONCATENATE(HOUR(Tabela13[[#This Row],[DATA INICIO]]),":",MINUTE(Tabela13[[#This Row],[DATA INICIO]]))</f>
        <v>13:7</v>
      </c>
      <c r="P1453"/>
    </row>
    <row r="1454" spans="1:16" ht="25.5" customHeight="1" x14ac:dyDescent="0.25">
      <c r="A1454" s="21" t="s">
        <v>278</v>
      </c>
      <c r="B1454" s="53" t="s">
        <v>884</v>
      </c>
      <c r="C1454" s="17" t="s">
        <v>270</v>
      </c>
      <c r="D1454" s="114" t="s">
        <v>1273</v>
      </c>
      <c r="E1454" s="66" t="str">
        <f>CONCATENATE(Tabela13[[#This Row],[TRAMITE_SETOR]],"_Atualiz")</f>
        <v>SMIC_Atualiz</v>
      </c>
      <c r="F1454" s="35" t="s">
        <v>892</v>
      </c>
      <c r="G1454" s="90" t="s">
        <v>1127</v>
      </c>
      <c r="H1454" s="54">
        <v>42648.738194444442</v>
      </c>
      <c r="I1454" s="54">
        <v>42649.611805555556</v>
      </c>
      <c r="J1454" s="55" t="s">
        <v>882</v>
      </c>
      <c r="K1454" s="19">
        <f t="shared" si="44"/>
        <v>0.87361111111385981</v>
      </c>
      <c r="L1454" s="38">
        <f t="shared" si="45"/>
        <v>0.87361111111385981</v>
      </c>
      <c r="M1454" s="166">
        <f>NETWORKDAYS.INTL(DATE(YEAR(H1454),MONTH(I1454),DAY(H1454)),DATE(YEAR(I1454),MONTH(I1454),DAY(I1454)),1,LISTAFERIADOS!$B$2:$B$194)</f>
        <v>2</v>
      </c>
      <c r="N1454" s="170" t="str">
        <f>CONCATENATE(HOUR(Tabela13[[#This Row],[DATA INICIO]]),":",MINUTE(Tabela13[[#This Row],[DATA INICIO]]))</f>
        <v>17:43</v>
      </c>
      <c r="P1454"/>
    </row>
    <row r="1455" spans="1:16" ht="25.5" hidden="1" customHeight="1" x14ac:dyDescent="0.25">
      <c r="A1455" s="21" t="s">
        <v>278</v>
      </c>
      <c r="B1455" s="53" t="s">
        <v>884</v>
      </c>
      <c r="C1455" s="17" t="s">
        <v>270</v>
      </c>
      <c r="D1455" s="114" t="s">
        <v>1234</v>
      </c>
      <c r="E1455" s="66" t="str">
        <f>CONCATENATE(Tabela13[[#This Row],[TRAMITE_SETOR]],"_Atualiz")</f>
        <v>CPL_Atualiz</v>
      </c>
      <c r="F1455" s="35" t="s">
        <v>915</v>
      </c>
      <c r="G1455" s="35"/>
      <c r="H1455" s="54">
        <v>42649.611805555556</v>
      </c>
      <c r="I1455" s="54">
        <v>42654.76458333333</v>
      </c>
      <c r="J1455" s="55" t="s">
        <v>883</v>
      </c>
      <c r="K1455" s="19">
        <f t="shared" si="44"/>
        <v>5.1527777777737356</v>
      </c>
      <c r="L1455" s="38">
        <f t="shared" si="45"/>
        <v>5.1527777777737356</v>
      </c>
      <c r="M1455" s="166">
        <f>NETWORKDAYS.INTL(DATE(YEAR(H1455),MONTH(I1455),DAY(H1455)),DATE(YEAR(I1455),MONTH(I1455),DAY(I1455)),1,LISTAFERIADOS!$B$2:$B$194)</f>
        <v>4</v>
      </c>
      <c r="N1455" s="170" t="str">
        <f>CONCATENATE(HOUR(Tabela13[[#This Row],[DATA INICIO]]),":",MINUTE(Tabela13[[#This Row],[DATA INICIO]]))</f>
        <v>14:41</v>
      </c>
      <c r="P1455"/>
    </row>
    <row r="1456" spans="1:16" ht="25.5" hidden="1" customHeight="1" x14ac:dyDescent="0.25">
      <c r="A1456" s="22" t="s">
        <v>278</v>
      </c>
      <c r="B1456" s="53" t="s">
        <v>884</v>
      </c>
      <c r="C1456" s="17" t="s">
        <v>270</v>
      </c>
      <c r="D1456" s="114" t="s">
        <v>1235</v>
      </c>
      <c r="E1456" s="66" t="str">
        <f>CONCATENATE(Tabela13[[#This Row],[TRAMITE_SETOR]],"_Atualiz")</f>
        <v>ASSDG_Atualiz</v>
      </c>
      <c r="F1456" s="35" t="s">
        <v>916</v>
      </c>
      <c r="G1456" s="35"/>
      <c r="H1456" s="18">
        <v>42654.76458333333</v>
      </c>
      <c r="I1456" s="18">
        <v>42657.810416666667</v>
      </c>
      <c r="J1456" s="20" t="s">
        <v>355</v>
      </c>
      <c r="K1456" s="19">
        <f t="shared" si="44"/>
        <v>3.0458333333372138</v>
      </c>
      <c r="L1456" s="38">
        <f t="shared" si="45"/>
        <v>3.0458333333372138</v>
      </c>
      <c r="M1456" s="166">
        <f>NETWORKDAYS.INTL(DATE(YEAR(H1456),MONTH(I1456),DAY(H1456)),DATE(YEAR(I1456),MONTH(I1456),DAY(I1456)),1,LISTAFERIADOS!$B$2:$B$194)</f>
        <v>3</v>
      </c>
      <c r="N1456" s="170" t="str">
        <f>CONCATENATE(HOUR(Tabela13[[#This Row],[DATA INICIO]]),":",MINUTE(Tabela13[[#This Row],[DATA INICIO]]))</f>
        <v>18:21</v>
      </c>
      <c r="P1456"/>
    </row>
    <row r="1457" spans="1:14" ht="25.5" customHeight="1" x14ac:dyDescent="0.25">
      <c r="A1457" s="60" t="s">
        <v>278</v>
      </c>
      <c r="B1457" s="61" t="s">
        <v>979</v>
      </c>
      <c r="C1457" s="62" t="s">
        <v>270</v>
      </c>
      <c r="D1457" s="115" t="s">
        <v>1254</v>
      </c>
      <c r="E1457" s="66" t="str">
        <f>CONCATENATE(Tabela13[[#This Row],[TRAMITE_SETOR]],"_Atualiz")</f>
        <v>SAPRE_Atualiz</v>
      </c>
      <c r="F1457" t="s">
        <v>272</v>
      </c>
      <c r="G1457" s="91" t="s">
        <v>1127</v>
      </c>
      <c r="H1457" s="65">
        <v>42668.651388888888</v>
      </c>
      <c r="I1457" s="65">
        <v>42669.651388888888</v>
      </c>
      <c r="J1457" s="64" t="s">
        <v>7</v>
      </c>
      <c r="K1457" s="58">
        <f>IF(OR(H1457="-",I1457="-"),0,I1457-H1457)</f>
        <v>1</v>
      </c>
      <c r="L1457" s="59">
        <f t="shared" ref="L1457:L1492" si="46">K1457</f>
        <v>1</v>
      </c>
      <c r="M1457" s="166">
        <f>NETWORKDAYS.INTL(DATE(YEAR(H1457),MONTH(I1457),DAY(H1457)),DATE(YEAR(I1457),MONTH(I1457),DAY(I1457)),1,LISTAFERIADOS!$B$2:$B$194)</f>
        <v>2</v>
      </c>
      <c r="N1457" s="170" t="str">
        <f>CONCATENATE(HOUR(Tabela13[[#This Row],[DATA INICIO]]),":",MINUTE(Tabela13[[#This Row],[DATA INICIO]]))</f>
        <v>15:38</v>
      </c>
    </row>
    <row r="1458" spans="1:14" ht="25.5" customHeight="1" x14ac:dyDescent="0.25">
      <c r="A1458" s="60" t="s">
        <v>278</v>
      </c>
      <c r="B1458" s="61" t="s">
        <v>979</v>
      </c>
      <c r="C1458" s="62" t="s">
        <v>270</v>
      </c>
      <c r="D1458" s="115" t="s">
        <v>1248</v>
      </c>
      <c r="E1458" s="66" t="str">
        <f>CONCATENATE(Tabela13[[#This Row],[TRAMITE_SETOR]],"_Atualiz")</f>
        <v>CIP_Atualiz</v>
      </c>
      <c r="F1458" s="35" t="s">
        <v>885</v>
      </c>
      <c r="G1458" s="91" t="s">
        <v>1127</v>
      </c>
      <c r="H1458" s="65">
        <v>42669.651388888888</v>
      </c>
      <c r="I1458" s="65">
        <v>42675.561111111114</v>
      </c>
      <c r="J1458" s="64" t="s">
        <v>7</v>
      </c>
      <c r="K1458" s="58">
        <f t="shared" ref="K1458:K1492" si="47">IF(OR(H1458="-",I1458="-"),0,I1458-H1458)</f>
        <v>5.9097222222262644</v>
      </c>
      <c r="L1458" s="59">
        <f t="shared" si="46"/>
        <v>5.9097222222262644</v>
      </c>
      <c r="M1458" s="166">
        <f>NETWORKDAYS.INTL(DATE(YEAR(H1458),MONTH(I1458),DAY(H1458)),DATE(YEAR(I1458),MONTH(I1458),DAY(I1458)),1,LISTAFERIADOS!$B$2:$B$194)</f>
        <v>-15</v>
      </c>
      <c r="N1458" s="170" t="str">
        <f>CONCATENATE(HOUR(Tabela13[[#This Row],[DATA INICIO]]),":",MINUTE(Tabela13[[#This Row],[DATA INICIO]]))</f>
        <v>15:38</v>
      </c>
    </row>
    <row r="1459" spans="1:14" ht="25.5" customHeight="1" x14ac:dyDescent="0.25">
      <c r="A1459" s="60" t="s">
        <v>278</v>
      </c>
      <c r="B1459" s="61" t="s">
        <v>979</v>
      </c>
      <c r="C1459" s="62" t="s">
        <v>270</v>
      </c>
      <c r="D1459" s="115" t="s">
        <v>1242</v>
      </c>
      <c r="E1459" s="66" t="str">
        <f>CONCATENATE(Tabela13[[#This Row],[TRAMITE_SETOR]],"_Atualiz")</f>
        <v>SECGS_Atualiz</v>
      </c>
      <c r="F1459" t="s">
        <v>886</v>
      </c>
      <c r="G1459" s="91" t="s">
        <v>1127</v>
      </c>
      <c r="H1459" s="65">
        <v>42669.651388888888</v>
      </c>
      <c r="I1459" s="65">
        <v>42682.507638888892</v>
      </c>
      <c r="J1459" s="64" t="s">
        <v>7</v>
      </c>
      <c r="K1459" s="58">
        <f t="shared" si="47"/>
        <v>12.856250000004366</v>
      </c>
      <c r="L1459" s="59">
        <f t="shared" si="46"/>
        <v>12.856250000004366</v>
      </c>
      <c r="M1459" s="166">
        <f>NETWORKDAYS.INTL(DATE(YEAR(H1459),MONTH(I1459),DAY(H1459)),DATE(YEAR(I1459),MONTH(I1459),DAY(I1459)),1,LISTAFERIADOS!$B$2:$B$194)</f>
        <v>-12</v>
      </c>
      <c r="N1459" s="170" t="str">
        <f>CONCATENATE(HOUR(Tabela13[[#This Row],[DATA INICIO]]),":",MINUTE(Tabela13[[#This Row],[DATA INICIO]]))</f>
        <v>15:38</v>
      </c>
    </row>
    <row r="1460" spans="1:14" ht="25.5" customHeight="1" x14ac:dyDescent="0.25">
      <c r="A1460" s="60" t="s">
        <v>278</v>
      </c>
      <c r="B1460" s="61" t="s">
        <v>979</v>
      </c>
      <c r="C1460" s="62" t="s">
        <v>270</v>
      </c>
      <c r="D1460" s="115" t="s">
        <v>1254</v>
      </c>
      <c r="E1460" s="66" t="str">
        <f>CONCATENATE(Tabela13[[#This Row],[TRAMITE_SETOR]],"_Atualiz")</f>
        <v>SAPRE_Atualiz</v>
      </c>
      <c r="F1460" t="s">
        <v>272</v>
      </c>
      <c r="G1460" s="91" t="s">
        <v>1127</v>
      </c>
      <c r="H1460" s="65">
        <v>42682.507638888892</v>
      </c>
      <c r="I1460" s="65">
        <v>42734.605555555558</v>
      </c>
      <c r="J1460" s="64" t="s">
        <v>41</v>
      </c>
      <c r="K1460" s="58">
        <f t="shared" si="47"/>
        <v>52.097916666665697</v>
      </c>
      <c r="L1460" s="59">
        <f t="shared" si="46"/>
        <v>52.097916666665697</v>
      </c>
      <c r="M1460" s="166">
        <f>NETWORKDAYS.INTL(DATE(YEAR(H1460),MONTH(I1460),DAY(H1460)),DATE(YEAR(I1460),MONTH(I1460),DAY(I1460)),1,LISTAFERIADOS!$B$2:$B$194)</f>
        <v>7</v>
      </c>
      <c r="N1460" s="170" t="str">
        <f>CONCATENATE(HOUR(Tabela13[[#This Row],[DATA INICIO]]),":",MINUTE(Tabela13[[#This Row],[DATA INICIO]]))</f>
        <v>12:11</v>
      </c>
    </row>
    <row r="1461" spans="1:14" ht="25.5" customHeight="1" x14ac:dyDescent="0.25">
      <c r="A1461" s="60" t="s">
        <v>278</v>
      </c>
      <c r="B1461" s="61" t="s">
        <v>979</v>
      </c>
      <c r="C1461" s="62" t="s">
        <v>270</v>
      </c>
      <c r="D1461" s="115" t="s">
        <v>1248</v>
      </c>
      <c r="E1461" s="66" t="str">
        <f>CONCATENATE(Tabela13[[#This Row],[TRAMITE_SETOR]],"_Atualiz")</f>
        <v>CIP_Atualiz</v>
      </c>
      <c r="F1461" s="35" t="s">
        <v>885</v>
      </c>
      <c r="G1461" s="91" t="s">
        <v>1127</v>
      </c>
      <c r="H1461" s="65">
        <v>42734.605555555558</v>
      </c>
      <c r="I1461" s="65">
        <v>42745.775694444441</v>
      </c>
      <c r="J1461" s="64" t="s">
        <v>116</v>
      </c>
      <c r="K1461" s="58">
        <f t="shared" si="47"/>
        <v>11.17013888888323</v>
      </c>
      <c r="L1461" s="59">
        <f t="shared" si="46"/>
        <v>11.17013888888323</v>
      </c>
      <c r="M1461" s="166">
        <f>NETWORKDAYS.INTL(DATE(YEAR(H1461),MONTH(I1461),DAY(H1461)),DATE(YEAR(I1461),MONTH(I1461),DAY(I1461)),1,LISTAFERIADOS!$B$2:$B$194)</f>
        <v>217</v>
      </c>
      <c r="N1461" s="170" t="str">
        <f>CONCATENATE(HOUR(Tabela13[[#This Row],[DATA INICIO]]),":",MINUTE(Tabela13[[#This Row],[DATA INICIO]]))</f>
        <v>14:32</v>
      </c>
    </row>
    <row r="1462" spans="1:14" ht="25.5" customHeight="1" x14ac:dyDescent="0.25">
      <c r="A1462" s="60" t="s">
        <v>278</v>
      </c>
      <c r="B1462" s="61" t="s">
        <v>979</v>
      </c>
      <c r="C1462" s="62" t="s">
        <v>270</v>
      </c>
      <c r="D1462" s="115" t="s">
        <v>1242</v>
      </c>
      <c r="E1462" s="66" t="str">
        <f>CONCATENATE(Tabela13[[#This Row],[TRAMITE_SETOR]],"_Atualiz")</f>
        <v>SECGS_Atualiz</v>
      </c>
      <c r="F1462" t="s">
        <v>886</v>
      </c>
      <c r="G1462" s="91" t="s">
        <v>1127</v>
      </c>
      <c r="H1462" s="65">
        <v>42745.775694444441</v>
      </c>
      <c r="I1462" s="65">
        <v>42746.557638888888</v>
      </c>
      <c r="J1462" s="64" t="s">
        <v>195</v>
      </c>
      <c r="K1462" s="58">
        <f t="shared" si="47"/>
        <v>0.78194444444670808</v>
      </c>
      <c r="L1462" s="59">
        <f t="shared" si="46"/>
        <v>0.78194444444670808</v>
      </c>
      <c r="M1462" s="166">
        <f>NETWORKDAYS.INTL(DATE(YEAR(H1462),MONTH(I1462),DAY(H1462)),DATE(YEAR(I1462),MONTH(I1462),DAY(I1462)),1,LISTAFERIADOS!$B$2:$B$194)</f>
        <v>2</v>
      </c>
      <c r="N1462" s="170" t="str">
        <f>CONCATENATE(HOUR(Tabela13[[#This Row],[DATA INICIO]]),":",MINUTE(Tabela13[[#This Row],[DATA INICIO]]))</f>
        <v>18:37</v>
      </c>
    </row>
    <row r="1463" spans="1:14" ht="25.5" customHeight="1" x14ac:dyDescent="0.25">
      <c r="A1463" s="60" t="s">
        <v>278</v>
      </c>
      <c r="B1463" s="61" t="s">
        <v>979</v>
      </c>
      <c r="C1463" s="62" t="s">
        <v>270</v>
      </c>
      <c r="D1463" s="115" t="s">
        <v>1254</v>
      </c>
      <c r="E1463" s="66" t="str">
        <f>CONCATENATE(Tabela13[[#This Row],[TRAMITE_SETOR]],"_Atualiz")</f>
        <v>SAPRE_Atualiz</v>
      </c>
      <c r="F1463" t="s">
        <v>272</v>
      </c>
      <c r="G1463" s="91" t="s">
        <v>1127</v>
      </c>
      <c r="H1463" s="65">
        <v>42746.557638888888</v>
      </c>
      <c r="I1463" s="65">
        <v>42746.779166666667</v>
      </c>
      <c r="J1463" s="64" t="s">
        <v>60</v>
      </c>
      <c r="K1463" s="58">
        <f t="shared" si="47"/>
        <v>0.22152777777955635</v>
      </c>
      <c r="L1463" s="59">
        <f t="shared" si="46"/>
        <v>0.22152777777955635</v>
      </c>
      <c r="M1463" s="166">
        <f>NETWORKDAYS.INTL(DATE(YEAR(H1463),MONTH(I1463),DAY(H1463)),DATE(YEAR(I1463),MONTH(I1463),DAY(I1463)),1,LISTAFERIADOS!$B$2:$B$194)</f>
        <v>1</v>
      </c>
      <c r="N1463" s="170" t="str">
        <f>CONCATENATE(HOUR(Tabela13[[#This Row],[DATA INICIO]]),":",MINUTE(Tabela13[[#This Row],[DATA INICIO]]))</f>
        <v>13:23</v>
      </c>
    </row>
    <row r="1464" spans="1:14" ht="25.5" customHeight="1" x14ac:dyDescent="0.25">
      <c r="A1464" s="60" t="s">
        <v>278</v>
      </c>
      <c r="B1464" s="61" t="s">
        <v>979</v>
      </c>
      <c r="C1464" s="62" t="s">
        <v>270</v>
      </c>
      <c r="D1464" s="115" t="s">
        <v>1242</v>
      </c>
      <c r="E1464" s="66" t="str">
        <f>CONCATENATE(Tabela13[[#This Row],[TRAMITE_SETOR]],"_Atualiz")</f>
        <v>SECGS_Atualiz</v>
      </c>
      <c r="F1464" t="s">
        <v>886</v>
      </c>
      <c r="G1464" s="91" t="s">
        <v>1127</v>
      </c>
      <c r="H1464" s="65">
        <v>42746.779166666667</v>
      </c>
      <c r="I1464" s="65">
        <v>42748.737500000003</v>
      </c>
      <c r="J1464" s="64" t="s">
        <v>16</v>
      </c>
      <c r="K1464" s="58">
        <f t="shared" si="47"/>
        <v>1.9583333333357587</v>
      </c>
      <c r="L1464" s="59">
        <f t="shared" si="46"/>
        <v>1.9583333333357587</v>
      </c>
      <c r="M1464" s="166">
        <f>NETWORKDAYS.INTL(DATE(YEAR(H1464),MONTH(I1464),DAY(H1464)),DATE(YEAR(I1464),MONTH(I1464),DAY(I1464)),1,LISTAFERIADOS!$B$2:$B$194)</f>
        <v>3</v>
      </c>
      <c r="N1464" s="170" t="str">
        <f>CONCATENATE(HOUR(Tabela13[[#This Row],[DATA INICIO]]),":",MINUTE(Tabela13[[#This Row],[DATA INICIO]]))</f>
        <v>18:42</v>
      </c>
    </row>
    <row r="1465" spans="1:14" ht="25.5" hidden="1" customHeight="1" x14ac:dyDescent="0.25">
      <c r="A1465" s="60" t="s">
        <v>278</v>
      </c>
      <c r="B1465" s="61" t="s">
        <v>979</v>
      </c>
      <c r="C1465" s="62" t="s">
        <v>270</v>
      </c>
      <c r="D1465" s="115" t="s">
        <v>1231</v>
      </c>
      <c r="E1465" s="66" t="str">
        <f>CONCATENATE(Tabela13[[#This Row],[TRAMITE_SETOR]],"_Atualiz")</f>
        <v>CLC_Atualiz</v>
      </c>
      <c r="F1465" t="s">
        <v>912</v>
      </c>
      <c r="G1465"/>
      <c r="H1465" s="65">
        <v>42748.737500000003</v>
      </c>
      <c r="I1465" s="65">
        <v>42748.761805555558</v>
      </c>
      <c r="J1465" s="64" t="s">
        <v>965</v>
      </c>
      <c r="K1465" s="58">
        <f t="shared" si="47"/>
        <v>2.4305555554747116E-2</v>
      </c>
      <c r="L1465" s="59">
        <f t="shared" si="46"/>
        <v>2.4305555554747116E-2</v>
      </c>
      <c r="M1465" s="166">
        <f>NETWORKDAYS.INTL(DATE(YEAR(H1465),MONTH(I1465),DAY(H1465)),DATE(YEAR(I1465),MONTH(I1465),DAY(I1465)),1,LISTAFERIADOS!$B$2:$B$194)</f>
        <v>1</v>
      </c>
      <c r="N1465" s="170" t="str">
        <f>CONCATENATE(HOUR(Tabela13[[#This Row],[DATA INICIO]]),":",MINUTE(Tabela13[[#This Row],[DATA INICIO]]))</f>
        <v>17:42</v>
      </c>
    </row>
    <row r="1466" spans="1:14" ht="25.5" hidden="1" customHeight="1" x14ac:dyDescent="0.25">
      <c r="A1466" s="60" t="s">
        <v>278</v>
      </c>
      <c r="B1466" s="61" t="s">
        <v>979</v>
      </c>
      <c r="C1466" s="62" t="s">
        <v>270</v>
      </c>
      <c r="D1466" s="115" t="s">
        <v>1291</v>
      </c>
      <c r="E1466" s="66" t="str">
        <f>CONCATENATE(Tabela13[[#This Row],[TRAMITE_SETOR]],"_Atualiz")</f>
        <v>SC _Atualiz</v>
      </c>
      <c r="F1466" t="s">
        <v>1115</v>
      </c>
      <c r="G1466"/>
      <c r="H1466" s="65">
        <v>42748.761805555558</v>
      </c>
      <c r="I1466" s="65">
        <v>42759.759722222225</v>
      </c>
      <c r="J1466" s="64" t="s">
        <v>163</v>
      </c>
      <c r="K1466" s="58">
        <f t="shared" si="47"/>
        <v>10.997916666667152</v>
      </c>
      <c r="L1466" s="59">
        <f t="shared" si="46"/>
        <v>10.997916666667152</v>
      </c>
      <c r="M1466" s="166">
        <f>NETWORKDAYS.INTL(DATE(YEAR(H1466),MONTH(I1466),DAY(H1466)),DATE(YEAR(I1466),MONTH(I1466),DAY(I1466)),1,LISTAFERIADOS!$B$2:$B$194)</f>
        <v>8</v>
      </c>
      <c r="N1466" s="170" t="str">
        <f>CONCATENATE(HOUR(Tabela13[[#This Row],[DATA INICIO]]),":",MINUTE(Tabela13[[#This Row],[DATA INICIO]]))</f>
        <v>18:17</v>
      </c>
    </row>
    <row r="1467" spans="1:14" ht="25.5" hidden="1" customHeight="1" x14ac:dyDescent="0.25">
      <c r="A1467" s="60" t="s">
        <v>278</v>
      </c>
      <c r="B1467" s="61" t="s">
        <v>979</v>
      </c>
      <c r="C1467" s="62" t="s">
        <v>270</v>
      </c>
      <c r="D1467" s="115" t="s">
        <v>1231</v>
      </c>
      <c r="E1467" s="66" t="str">
        <f>CONCATENATE(Tabela13[[#This Row],[TRAMITE_SETOR]],"_Atualiz")</f>
        <v>CLC_Atualiz</v>
      </c>
      <c r="F1467" t="s">
        <v>912</v>
      </c>
      <c r="G1467"/>
      <c r="H1467" s="65">
        <v>42759.759722222225</v>
      </c>
      <c r="I1467" s="65">
        <v>42759.804861111108</v>
      </c>
      <c r="J1467" s="64" t="s">
        <v>439</v>
      </c>
      <c r="K1467" s="58">
        <f t="shared" si="47"/>
        <v>4.5138888883229811E-2</v>
      </c>
      <c r="L1467" s="59">
        <f t="shared" si="46"/>
        <v>4.5138888883229811E-2</v>
      </c>
      <c r="M1467" s="166">
        <f>NETWORKDAYS.INTL(DATE(YEAR(H1467),MONTH(I1467),DAY(H1467)),DATE(YEAR(I1467),MONTH(I1467),DAY(I1467)),1,LISTAFERIADOS!$B$2:$B$194)</f>
        <v>1</v>
      </c>
      <c r="N1467" s="170" t="str">
        <f>CONCATENATE(HOUR(Tabela13[[#This Row],[DATA INICIO]]),":",MINUTE(Tabela13[[#This Row],[DATA INICIO]]))</f>
        <v>18:14</v>
      </c>
    </row>
    <row r="1468" spans="1:14" ht="25.5" customHeight="1" x14ac:dyDescent="0.25">
      <c r="A1468" s="60" t="s">
        <v>278</v>
      </c>
      <c r="B1468" s="61" t="s">
        <v>979</v>
      </c>
      <c r="C1468" s="62" t="s">
        <v>270</v>
      </c>
      <c r="D1468" s="115" t="s">
        <v>1254</v>
      </c>
      <c r="E1468" s="66" t="str">
        <f>CONCATENATE(Tabela13[[#This Row],[TRAMITE_SETOR]],"_Atualiz")</f>
        <v>SAPRE_Atualiz</v>
      </c>
      <c r="F1468" t="s">
        <v>272</v>
      </c>
      <c r="G1468" s="91" t="s">
        <v>1127</v>
      </c>
      <c r="H1468" s="65">
        <v>42759.804861111108</v>
      </c>
      <c r="I1468" s="65">
        <v>42760.73333333333</v>
      </c>
      <c r="J1468" s="64" t="s">
        <v>966</v>
      </c>
      <c r="K1468" s="58">
        <f t="shared" si="47"/>
        <v>0.92847222222189885</v>
      </c>
      <c r="L1468" s="59">
        <f t="shared" si="46"/>
        <v>0.92847222222189885</v>
      </c>
      <c r="M1468" s="166">
        <f>NETWORKDAYS.INTL(DATE(YEAR(H1468),MONTH(I1468),DAY(H1468)),DATE(YEAR(I1468),MONTH(I1468),DAY(I1468)),1,LISTAFERIADOS!$B$2:$B$194)</f>
        <v>2</v>
      </c>
      <c r="N1468" s="170" t="str">
        <f>CONCATENATE(HOUR(Tabela13[[#This Row],[DATA INICIO]]),":",MINUTE(Tabela13[[#This Row],[DATA INICIO]]))</f>
        <v>19:19</v>
      </c>
    </row>
    <row r="1469" spans="1:14" ht="25.5" hidden="1" customHeight="1" x14ac:dyDescent="0.25">
      <c r="A1469" s="60" t="s">
        <v>278</v>
      </c>
      <c r="B1469" s="61" t="s">
        <v>979</v>
      </c>
      <c r="C1469" s="62" t="s">
        <v>270</v>
      </c>
      <c r="D1469" s="115" t="s">
        <v>1231</v>
      </c>
      <c r="E1469" s="66" t="str">
        <f>CONCATENATE(Tabela13[[#This Row],[TRAMITE_SETOR]],"_Atualiz")</f>
        <v>CLC_Atualiz</v>
      </c>
      <c r="F1469" t="s">
        <v>912</v>
      </c>
      <c r="G1469"/>
      <c r="H1469" s="65">
        <v>42760.73333333333</v>
      </c>
      <c r="I1469" s="65">
        <v>42760.772222222222</v>
      </c>
      <c r="J1469" s="64" t="s">
        <v>16</v>
      </c>
      <c r="K1469" s="58">
        <f t="shared" si="47"/>
        <v>3.888888889196096E-2</v>
      </c>
      <c r="L1469" s="59">
        <f t="shared" si="46"/>
        <v>3.888888889196096E-2</v>
      </c>
      <c r="M1469" s="166">
        <f>NETWORKDAYS.INTL(DATE(YEAR(H1469),MONTH(I1469),DAY(H1469)),DATE(YEAR(I1469),MONTH(I1469),DAY(I1469)),1,LISTAFERIADOS!$B$2:$B$194)</f>
        <v>1</v>
      </c>
      <c r="N1469" s="170" t="str">
        <f>CONCATENATE(HOUR(Tabela13[[#This Row],[DATA INICIO]]),":",MINUTE(Tabela13[[#This Row],[DATA INICIO]]))</f>
        <v>17:36</v>
      </c>
    </row>
    <row r="1470" spans="1:14" ht="25.5" hidden="1" customHeight="1" x14ac:dyDescent="0.25">
      <c r="A1470" s="60" t="s">
        <v>278</v>
      </c>
      <c r="B1470" s="61" t="s">
        <v>979</v>
      </c>
      <c r="C1470" s="62" t="s">
        <v>270</v>
      </c>
      <c r="D1470" s="115" t="s">
        <v>1228</v>
      </c>
      <c r="E1470" s="66" t="str">
        <f>CONCATENATE(Tabela13[[#This Row],[TRAMITE_SETOR]],"_Atualiz")</f>
        <v>SPO_Atualiz</v>
      </c>
      <c r="F1470" t="s">
        <v>909</v>
      </c>
      <c r="G1470"/>
      <c r="H1470" s="65">
        <v>42760.772222222222</v>
      </c>
      <c r="I1470" s="65">
        <v>42761.572222222225</v>
      </c>
      <c r="J1470" s="64" t="s">
        <v>18</v>
      </c>
      <c r="K1470" s="58">
        <f t="shared" si="47"/>
        <v>0.80000000000291038</v>
      </c>
      <c r="L1470" s="59">
        <f t="shared" si="46"/>
        <v>0.80000000000291038</v>
      </c>
      <c r="M1470" s="166">
        <f>NETWORKDAYS.INTL(DATE(YEAR(H1470),MONTH(I1470),DAY(H1470)),DATE(YEAR(I1470),MONTH(I1470),DAY(I1470)),1,LISTAFERIADOS!$B$2:$B$194)</f>
        <v>2</v>
      </c>
      <c r="N1470" s="170" t="str">
        <f>CONCATENATE(HOUR(Tabela13[[#This Row],[DATA INICIO]]),":",MINUTE(Tabela13[[#This Row],[DATA INICIO]]))</f>
        <v>18:32</v>
      </c>
    </row>
    <row r="1471" spans="1:14" ht="25.5" hidden="1" customHeight="1" x14ac:dyDescent="0.25">
      <c r="A1471" s="60" t="s">
        <v>278</v>
      </c>
      <c r="B1471" s="61" t="s">
        <v>979</v>
      </c>
      <c r="C1471" s="62" t="s">
        <v>270</v>
      </c>
      <c r="D1471" s="115" t="s">
        <v>1229</v>
      </c>
      <c r="E1471" s="66" t="str">
        <f>CONCATENATE(Tabela13[[#This Row],[TRAMITE_SETOR]],"_Atualiz")</f>
        <v>CO_Atualiz</v>
      </c>
      <c r="F1471" t="s">
        <v>910</v>
      </c>
      <c r="G1471"/>
      <c r="H1471" s="65">
        <v>42761.572222222225</v>
      </c>
      <c r="I1471" s="65">
        <v>42761.586111111108</v>
      </c>
      <c r="J1471" s="64" t="s">
        <v>378</v>
      </c>
      <c r="K1471" s="58">
        <f t="shared" si="47"/>
        <v>1.3888888883229811E-2</v>
      </c>
      <c r="L1471" s="59">
        <f t="shared" si="46"/>
        <v>1.3888888883229811E-2</v>
      </c>
      <c r="M1471" s="166">
        <f>NETWORKDAYS.INTL(DATE(YEAR(H1471),MONTH(I1471),DAY(H1471)),DATE(YEAR(I1471),MONTH(I1471),DAY(I1471)),1,LISTAFERIADOS!$B$2:$B$194)</f>
        <v>1</v>
      </c>
      <c r="N1471" s="170" t="str">
        <f>CONCATENATE(HOUR(Tabela13[[#This Row],[DATA INICIO]]),":",MINUTE(Tabela13[[#This Row],[DATA INICIO]]))</f>
        <v>13:44</v>
      </c>
    </row>
    <row r="1472" spans="1:14" ht="25.5" hidden="1" customHeight="1" x14ac:dyDescent="0.25">
      <c r="A1472" s="60" t="s">
        <v>278</v>
      </c>
      <c r="B1472" s="61" t="s">
        <v>979</v>
      </c>
      <c r="C1472" s="62" t="s">
        <v>270</v>
      </c>
      <c r="D1472" s="115" t="s">
        <v>1230</v>
      </c>
      <c r="E1472" s="66" t="str">
        <f>CONCATENATE(Tabela13[[#This Row],[TRAMITE_SETOR]],"_Atualiz")</f>
        <v>SECOFC_Atualiz</v>
      </c>
      <c r="F1472" t="s">
        <v>911</v>
      </c>
      <c r="G1472"/>
      <c r="H1472" s="65">
        <v>42761.586111111108</v>
      </c>
      <c r="I1472" s="65">
        <v>42761.711805555555</v>
      </c>
      <c r="J1472" s="64" t="s">
        <v>20</v>
      </c>
      <c r="K1472" s="58">
        <f t="shared" si="47"/>
        <v>0.12569444444670808</v>
      </c>
      <c r="L1472" s="59">
        <f t="shared" si="46"/>
        <v>0.12569444444670808</v>
      </c>
      <c r="M1472" s="166">
        <f>NETWORKDAYS.INTL(DATE(YEAR(H1472),MONTH(I1472),DAY(H1472)),DATE(YEAR(I1472),MONTH(I1472),DAY(I1472)),1,LISTAFERIADOS!$B$2:$B$194)</f>
        <v>1</v>
      </c>
      <c r="N1472" s="170" t="str">
        <f>CONCATENATE(HOUR(Tabela13[[#This Row],[DATA INICIO]]),":",MINUTE(Tabela13[[#This Row],[DATA INICIO]]))</f>
        <v>14:4</v>
      </c>
    </row>
    <row r="1473" spans="1:14" ht="25.5" hidden="1" customHeight="1" x14ac:dyDescent="0.25">
      <c r="A1473" s="60" t="s">
        <v>278</v>
      </c>
      <c r="B1473" s="61" t="s">
        <v>979</v>
      </c>
      <c r="C1473" s="62" t="s">
        <v>270</v>
      </c>
      <c r="D1473" s="115" t="s">
        <v>1231</v>
      </c>
      <c r="E1473" s="66" t="str">
        <f>CONCATENATE(Tabela13[[#This Row],[TRAMITE_SETOR]],"_Atualiz")</f>
        <v>CLC_Atualiz</v>
      </c>
      <c r="F1473" t="s">
        <v>912</v>
      </c>
      <c r="G1473"/>
      <c r="H1473" s="65">
        <v>42761.711805555555</v>
      </c>
      <c r="I1473" s="65">
        <v>42761.75</v>
      </c>
      <c r="J1473" s="64" t="s">
        <v>967</v>
      </c>
      <c r="K1473" s="58">
        <f t="shared" si="47"/>
        <v>3.8194444445252884E-2</v>
      </c>
      <c r="L1473" s="59">
        <f t="shared" si="46"/>
        <v>3.8194444445252884E-2</v>
      </c>
      <c r="M1473" s="166">
        <f>NETWORKDAYS.INTL(DATE(YEAR(H1473),MONTH(I1473),DAY(H1473)),DATE(YEAR(I1473),MONTH(I1473),DAY(I1473)),1,LISTAFERIADOS!$B$2:$B$194)</f>
        <v>1</v>
      </c>
      <c r="N1473" s="170" t="str">
        <f>CONCATENATE(HOUR(Tabela13[[#This Row],[DATA INICIO]]),":",MINUTE(Tabela13[[#This Row],[DATA INICIO]]))</f>
        <v>17:5</v>
      </c>
    </row>
    <row r="1474" spans="1:14" ht="25.5" hidden="1" customHeight="1" x14ac:dyDescent="0.25">
      <c r="A1474" s="60" t="s">
        <v>278</v>
      </c>
      <c r="B1474" s="61" t="s">
        <v>979</v>
      </c>
      <c r="C1474" s="62" t="s">
        <v>270</v>
      </c>
      <c r="D1474" s="115" t="s">
        <v>1232</v>
      </c>
      <c r="E1474" s="66" t="str">
        <f>CONCATENATE(Tabela13[[#This Row],[TRAMITE_SETOR]],"_Atualiz")</f>
        <v>SC_Atualiz</v>
      </c>
      <c r="F1474" t="s">
        <v>913</v>
      </c>
      <c r="G1474"/>
      <c r="H1474" s="65">
        <v>42761.75</v>
      </c>
      <c r="I1474" s="65">
        <v>42768.60833333333</v>
      </c>
      <c r="J1474" s="64" t="s">
        <v>166</v>
      </c>
      <c r="K1474" s="58">
        <f t="shared" si="47"/>
        <v>6.8583333333299379</v>
      </c>
      <c r="L1474" s="59">
        <f t="shared" si="46"/>
        <v>6.8583333333299379</v>
      </c>
      <c r="M1474" s="166">
        <f>NETWORKDAYS.INTL(DATE(YEAR(H1474),MONTH(I1474),DAY(H1474)),DATE(YEAR(I1474),MONTH(I1474),DAY(I1474)),1,LISTAFERIADOS!$B$2:$B$194)</f>
        <v>-17</v>
      </c>
      <c r="N1474" s="170" t="str">
        <f>CONCATENATE(HOUR(Tabela13[[#This Row],[DATA INICIO]]),":",MINUTE(Tabela13[[#This Row],[DATA INICIO]]))</f>
        <v>18:0</v>
      </c>
    </row>
    <row r="1475" spans="1:14" ht="25.5" hidden="1" customHeight="1" x14ac:dyDescent="0.25">
      <c r="A1475" s="60" t="s">
        <v>278</v>
      </c>
      <c r="B1475" s="61" t="s">
        <v>979</v>
      </c>
      <c r="C1475" s="62" t="s">
        <v>270</v>
      </c>
      <c r="D1475" s="115" t="s">
        <v>1231</v>
      </c>
      <c r="E1475" s="66" t="str">
        <f>CONCATENATE(Tabela13[[#This Row],[TRAMITE_SETOR]],"_Atualiz")</f>
        <v>CLC_Atualiz</v>
      </c>
      <c r="F1475" t="s">
        <v>912</v>
      </c>
      <c r="G1475"/>
      <c r="H1475" s="65">
        <v>42768.60833333333</v>
      </c>
      <c r="I1475" s="65">
        <v>42768.757638888892</v>
      </c>
      <c r="J1475" s="64" t="s">
        <v>968</v>
      </c>
      <c r="K1475" s="58">
        <f t="shared" si="47"/>
        <v>0.14930555556202307</v>
      </c>
      <c r="L1475" s="59">
        <f t="shared" si="46"/>
        <v>0.14930555556202307</v>
      </c>
      <c r="M1475" s="166">
        <f>NETWORKDAYS.INTL(DATE(YEAR(H1475),MONTH(I1475),DAY(H1475)),DATE(YEAR(I1475),MONTH(I1475),DAY(I1475)),1,LISTAFERIADOS!$B$2:$B$194)</f>
        <v>1</v>
      </c>
      <c r="N1475" s="170" t="str">
        <f>CONCATENATE(HOUR(Tabela13[[#This Row],[DATA INICIO]]),":",MINUTE(Tabela13[[#This Row],[DATA INICIO]]))</f>
        <v>14:36</v>
      </c>
    </row>
    <row r="1476" spans="1:14" ht="25.5" hidden="1" customHeight="1" x14ac:dyDescent="0.25">
      <c r="A1476" s="60" t="s">
        <v>278</v>
      </c>
      <c r="B1476" s="61" t="s">
        <v>979</v>
      </c>
      <c r="C1476" s="62" t="s">
        <v>270</v>
      </c>
      <c r="D1476" s="115" t="s">
        <v>1232</v>
      </c>
      <c r="E1476" s="66" t="str">
        <f>CONCATENATE(Tabela13[[#This Row],[TRAMITE_SETOR]],"_Atualiz")</f>
        <v>SC_Atualiz</v>
      </c>
      <c r="F1476" t="s">
        <v>913</v>
      </c>
      <c r="G1476"/>
      <c r="H1476" s="65">
        <v>42768.757638888892</v>
      </c>
      <c r="I1476" s="65">
        <v>42773.696527777778</v>
      </c>
      <c r="J1476" s="64" t="s">
        <v>969</v>
      </c>
      <c r="K1476" s="58">
        <f t="shared" si="47"/>
        <v>4.9388888888861402</v>
      </c>
      <c r="L1476" s="59">
        <f t="shared" si="46"/>
        <v>4.9388888888861402</v>
      </c>
      <c r="M1476" s="166">
        <f>NETWORKDAYS.INTL(DATE(YEAR(H1476),MONTH(I1476),DAY(H1476)),DATE(YEAR(I1476),MONTH(I1476),DAY(I1476)),1,LISTAFERIADOS!$B$2:$B$194)</f>
        <v>4</v>
      </c>
      <c r="N1476" s="170" t="str">
        <f>CONCATENATE(HOUR(Tabela13[[#This Row],[DATA INICIO]]),":",MINUTE(Tabela13[[#This Row],[DATA INICIO]]))</f>
        <v>18:11</v>
      </c>
    </row>
    <row r="1477" spans="1:14" ht="25.5" hidden="1" customHeight="1" x14ac:dyDescent="0.25">
      <c r="A1477" s="60" t="s">
        <v>278</v>
      </c>
      <c r="B1477" s="61" t="s">
        <v>979</v>
      </c>
      <c r="C1477" s="62" t="s">
        <v>270</v>
      </c>
      <c r="D1477" s="115" t="s">
        <v>1231</v>
      </c>
      <c r="E1477" s="66" t="str">
        <f>CONCATENATE(Tabela13[[#This Row],[TRAMITE_SETOR]],"_Atualiz")</f>
        <v>CLC_Atualiz</v>
      </c>
      <c r="F1477" t="s">
        <v>912</v>
      </c>
      <c r="G1477"/>
      <c r="H1477" s="65">
        <v>42773.696527777778</v>
      </c>
      <c r="I1477" s="65">
        <v>42775.804166666669</v>
      </c>
      <c r="J1477" s="64" t="s">
        <v>970</v>
      </c>
      <c r="K1477" s="58">
        <f t="shared" si="47"/>
        <v>2.1076388888905058</v>
      </c>
      <c r="L1477" s="59">
        <f t="shared" si="46"/>
        <v>2.1076388888905058</v>
      </c>
      <c r="M1477" s="166">
        <f>NETWORKDAYS.INTL(DATE(YEAR(H1477),MONTH(I1477),DAY(H1477)),DATE(YEAR(I1477),MONTH(I1477),DAY(I1477)),1,LISTAFERIADOS!$B$2:$B$194)</f>
        <v>3</v>
      </c>
      <c r="N1477" s="170" t="str">
        <f>CONCATENATE(HOUR(Tabela13[[#This Row],[DATA INICIO]]),":",MINUTE(Tabela13[[#This Row],[DATA INICIO]]))</f>
        <v>16:43</v>
      </c>
    </row>
    <row r="1478" spans="1:14" ht="25.5" hidden="1" customHeight="1" x14ac:dyDescent="0.25">
      <c r="A1478" s="60" t="s">
        <v>278</v>
      </c>
      <c r="B1478" s="61" t="s">
        <v>979</v>
      </c>
      <c r="C1478" s="62" t="s">
        <v>270</v>
      </c>
      <c r="D1478" s="115" t="s">
        <v>1244</v>
      </c>
      <c r="E1478" s="66" t="str">
        <f>CONCATENATE(Tabela13[[#This Row],[TRAMITE_SETOR]],"_Atualiz")</f>
        <v>SECGA_Atualiz</v>
      </c>
      <c r="F1478" t="s">
        <v>854</v>
      </c>
      <c r="G1478"/>
      <c r="H1478" s="65">
        <v>42775.804166666669</v>
      </c>
      <c r="I1478" s="65">
        <v>42776.65625</v>
      </c>
      <c r="J1478" s="64" t="s">
        <v>971</v>
      </c>
      <c r="K1478" s="58">
        <f t="shared" si="47"/>
        <v>0.85208333333139308</v>
      </c>
      <c r="L1478" s="59">
        <f t="shared" si="46"/>
        <v>0.85208333333139308</v>
      </c>
      <c r="M1478" s="166">
        <f>NETWORKDAYS.INTL(DATE(YEAR(H1478),MONTH(I1478),DAY(H1478)),DATE(YEAR(I1478),MONTH(I1478),DAY(I1478)),1,LISTAFERIADOS!$B$2:$B$194)</f>
        <v>2</v>
      </c>
      <c r="N1478" s="170" t="str">
        <f>CONCATENATE(HOUR(Tabela13[[#This Row],[DATA INICIO]]),":",MINUTE(Tabela13[[#This Row],[DATA INICIO]]))</f>
        <v>19:18</v>
      </c>
    </row>
    <row r="1479" spans="1:14" ht="25.5" hidden="1" customHeight="1" x14ac:dyDescent="0.25">
      <c r="A1479" s="60" t="s">
        <v>278</v>
      </c>
      <c r="B1479" s="61" t="s">
        <v>979</v>
      </c>
      <c r="C1479" s="62" t="s">
        <v>270</v>
      </c>
      <c r="D1479" s="115" t="s">
        <v>1231</v>
      </c>
      <c r="E1479" s="66" t="str">
        <f>CONCATENATE(Tabela13[[#This Row],[TRAMITE_SETOR]],"_Atualiz")</f>
        <v>CLC_Atualiz</v>
      </c>
      <c r="F1479" t="s">
        <v>912</v>
      </c>
      <c r="G1479"/>
      <c r="H1479" s="65">
        <v>42776.65625</v>
      </c>
      <c r="I1479" s="65">
        <v>42776.674305555556</v>
      </c>
      <c r="J1479" s="64" t="s">
        <v>972</v>
      </c>
      <c r="K1479" s="58">
        <f t="shared" si="47"/>
        <v>1.8055555556202307E-2</v>
      </c>
      <c r="L1479" s="59">
        <f t="shared" si="46"/>
        <v>1.8055555556202307E-2</v>
      </c>
      <c r="M1479" s="166">
        <f>NETWORKDAYS.INTL(DATE(YEAR(H1479),MONTH(I1479),DAY(H1479)),DATE(YEAR(I1479),MONTH(I1479),DAY(I1479)),1,LISTAFERIADOS!$B$2:$B$194)</f>
        <v>1</v>
      </c>
      <c r="N1479" s="170" t="str">
        <f>CONCATENATE(HOUR(Tabela13[[#This Row],[DATA INICIO]]),":",MINUTE(Tabela13[[#This Row],[DATA INICIO]]))</f>
        <v>15:45</v>
      </c>
    </row>
    <row r="1480" spans="1:14" ht="25.5" hidden="1" customHeight="1" x14ac:dyDescent="0.25">
      <c r="A1480" s="60" t="s">
        <v>278</v>
      </c>
      <c r="B1480" s="61" t="s">
        <v>979</v>
      </c>
      <c r="C1480" s="62" t="s">
        <v>270</v>
      </c>
      <c r="D1480" s="115" t="s">
        <v>1252</v>
      </c>
      <c r="E1480" s="66" t="str">
        <f>CONCATENATE(Tabela13[[#This Row],[TRAMITE_SETOR]],"_Atualiz")</f>
        <v>SLIC_Atualiz</v>
      </c>
      <c r="F1480" t="s">
        <v>928</v>
      </c>
      <c r="G1480"/>
      <c r="H1480" s="65">
        <v>42776.674305555556</v>
      </c>
      <c r="I1480" s="65">
        <v>42786.609722222223</v>
      </c>
      <c r="J1480" s="64" t="s">
        <v>973</v>
      </c>
      <c r="K1480" s="58">
        <f t="shared" si="47"/>
        <v>9.9354166666671517</v>
      </c>
      <c r="L1480" s="59">
        <f t="shared" si="46"/>
        <v>9.9354166666671517</v>
      </c>
      <c r="M1480" s="166">
        <f>NETWORKDAYS.INTL(DATE(YEAR(H1480),MONTH(I1480),DAY(H1480)),DATE(YEAR(I1480),MONTH(I1480),DAY(I1480)),1,LISTAFERIADOS!$B$2:$B$194)</f>
        <v>7</v>
      </c>
      <c r="N1480" s="170" t="str">
        <f>CONCATENATE(HOUR(Tabela13[[#This Row],[DATA INICIO]]),":",MINUTE(Tabela13[[#This Row],[DATA INICIO]]))</f>
        <v>16:11</v>
      </c>
    </row>
    <row r="1481" spans="1:14" ht="25.5" hidden="1" customHeight="1" x14ac:dyDescent="0.25">
      <c r="A1481" s="60" t="s">
        <v>278</v>
      </c>
      <c r="B1481" s="61" t="s">
        <v>979</v>
      </c>
      <c r="C1481" s="62" t="s">
        <v>270</v>
      </c>
      <c r="D1481" s="115" t="s">
        <v>1233</v>
      </c>
      <c r="E1481" s="66" t="str">
        <f>CONCATENATE(Tabela13[[#This Row],[TRAMITE_SETOR]],"_Atualiz")</f>
        <v>SCON_Atualiz</v>
      </c>
      <c r="F1481" t="s">
        <v>914</v>
      </c>
      <c r="G1481"/>
      <c r="H1481" s="65">
        <v>42786.609722222223</v>
      </c>
      <c r="I1481" s="65">
        <v>42790.706944444442</v>
      </c>
      <c r="J1481" s="64" t="s">
        <v>974</v>
      </c>
      <c r="K1481" s="58">
        <f t="shared" si="47"/>
        <v>4.0972222222189885</v>
      </c>
      <c r="L1481" s="59">
        <f t="shared" si="46"/>
        <v>4.0972222222189885</v>
      </c>
      <c r="M1481" s="166">
        <f>NETWORKDAYS.INTL(DATE(YEAR(H1481),MONTH(I1481),DAY(H1481)),DATE(YEAR(I1481),MONTH(I1481),DAY(I1481)),1,LISTAFERIADOS!$B$2:$B$194)</f>
        <v>5</v>
      </c>
      <c r="N1481" s="170" t="str">
        <f>CONCATENATE(HOUR(Tabela13[[#This Row],[DATA INICIO]]),":",MINUTE(Tabela13[[#This Row],[DATA INICIO]]))</f>
        <v>14:38</v>
      </c>
    </row>
    <row r="1482" spans="1:14" ht="25.5" hidden="1" customHeight="1" x14ac:dyDescent="0.25">
      <c r="A1482" s="60" t="s">
        <v>278</v>
      </c>
      <c r="B1482" s="61" t="s">
        <v>979</v>
      </c>
      <c r="C1482" s="62" t="s">
        <v>270</v>
      </c>
      <c r="D1482" s="115" t="s">
        <v>1292</v>
      </c>
      <c r="E1482" s="66" t="str">
        <f>CONCATENATE(Tabela13[[#This Row],[TRAMITE_SETOR]],"_Atualiz")</f>
        <v>SLIC _Atualiz</v>
      </c>
      <c r="F1482" t="s">
        <v>1116</v>
      </c>
      <c r="G1482"/>
      <c r="H1482" s="65">
        <v>42790.706944444442</v>
      </c>
      <c r="I1482" s="65">
        <v>42796.745833333334</v>
      </c>
      <c r="J1482" s="64" t="s">
        <v>975</v>
      </c>
      <c r="K1482" s="58">
        <f t="shared" si="47"/>
        <v>6.038888888891961</v>
      </c>
      <c r="L1482" s="59">
        <f t="shared" si="46"/>
        <v>6.038888888891961</v>
      </c>
      <c r="M1482" s="166">
        <f>NETWORKDAYS.INTL(DATE(YEAR(H1482),MONTH(I1482),DAY(H1482)),DATE(YEAR(I1482),MONTH(I1482),DAY(I1482)),1,LISTAFERIADOS!$B$2:$B$194)</f>
        <v>-17</v>
      </c>
      <c r="N1482" s="170" t="str">
        <f>CONCATENATE(HOUR(Tabela13[[#This Row],[DATA INICIO]]),":",MINUTE(Tabela13[[#This Row],[DATA INICIO]]))</f>
        <v>16:58</v>
      </c>
    </row>
    <row r="1483" spans="1:14" ht="25.5" hidden="1" customHeight="1" x14ac:dyDescent="0.25">
      <c r="A1483" s="60" t="s">
        <v>278</v>
      </c>
      <c r="B1483" s="61" t="s">
        <v>979</v>
      </c>
      <c r="C1483" s="62" t="s">
        <v>270</v>
      </c>
      <c r="D1483" s="115" t="s">
        <v>1231</v>
      </c>
      <c r="E1483" s="66" t="str">
        <f>CONCATENATE(Tabela13[[#This Row],[TRAMITE_SETOR]],"_Atualiz")</f>
        <v>CLC_Atualiz</v>
      </c>
      <c r="F1483" t="s">
        <v>912</v>
      </c>
      <c r="G1483"/>
      <c r="H1483" s="65">
        <v>42796.745833333334</v>
      </c>
      <c r="I1483" s="65">
        <v>42797.789583333331</v>
      </c>
      <c r="J1483" s="64" t="s">
        <v>70</v>
      </c>
      <c r="K1483" s="58">
        <f t="shared" si="47"/>
        <v>1.0437499999970896</v>
      </c>
      <c r="L1483" s="59">
        <f t="shared" si="46"/>
        <v>1.0437499999970896</v>
      </c>
      <c r="M1483" s="166">
        <f>NETWORKDAYS.INTL(DATE(YEAR(H1483),MONTH(I1483),DAY(H1483)),DATE(YEAR(I1483),MONTH(I1483),DAY(I1483)),1,LISTAFERIADOS!$B$2:$B$194)</f>
        <v>2</v>
      </c>
      <c r="N1483" s="170" t="str">
        <f>CONCATENATE(HOUR(Tabela13[[#This Row],[DATA INICIO]]),":",MINUTE(Tabela13[[#This Row],[DATA INICIO]]))</f>
        <v>17:54</v>
      </c>
    </row>
    <row r="1484" spans="1:14" ht="25.5" hidden="1" customHeight="1" x14ac:dyDescent="0.25">
      <c r="A1484" s="60" t="s">
        <v>278</v>
      </c>
      <c r="B1484" s="61" t="s">
        <v>979</v>
      </c>
      <c r="C1484" s="62" t="s">
        <v>270</v>
      </c>
      <c r="D1484" s="115" t="s">
        <v>1244</v>
      </c>
      <c r="E1484" s="66" t="str">
        <f>CONCATENATE(Tabela13[[#This Row],[TRAMITE_SETOR]],"_Atualiz")</f>
        <v>SECGA_Atualiz</v>
      </c>
      <c r="F1484" t="s">
        <v>854</v>
      </c>
      <c r="G1484"/>
      <c r="H1484" s="65">
        <v>42797.789583333331</v>
      </c>
      <c r="I1484" s="65">
        <v>42800.85</v>
      </c>
      <c r="J1484" s="64" t="s">
        <v>976</v>
      </c>
      <c r="K1484" s="58">
        <f t="shared" si="47"/>
        <v>3.0604166666671517</v>
      </c>
      <c r="L1484" s="59">
        <f t="shared" si="46"/>
        <v>3.0604166666671517</v>
      </c>
      <c r="M1484" s="166">
        <f>NETWORKDAYS.INTL(DATE(YEAR(H1484),MONTH(I1484),DAY(H1484)),DATE(YEAR(I1484),MONTH(I1484),DAY(I1484)),1,LISTAFERIADOS!$B$2:$B$194)</f>
        <v>2</v>
      </c>
      <c r="N1484" s="170" t="str">
        <f>CONCATENATE(HOUR(Tabela13[[#This Row],[DATA INICIO]]),":",MINUTE(Tabela13[[#This Row],[DATA INICIO]]))</f>
        <v>18:57</v>
      </c>
    </row>
    <row r="1485" spans="1:14" ht="25.5" hidden="1" customHeight="1" x14ac:dyDescent="0.25">
      <c r="A1485" s="60" t="s">
        <v>278</v>
      </c>
      <c r="B1485" s="61" t="s">
        <v>979</v>
      </c>
      <c r="C1485" s="62" t="s">
        <v>270</v>
      </c>
      <c r="D1485" s="115" t="s">
        <v>1234</v>
      </c>
      <c r="E1485" s="66" t="str">
        <f>CONCATENATE(Tabela13[[#This Row],[TRAMITE_SETOR]],"_Atualiz")</f>
        <v>CPL_Atualiz</v>
      </c>
      <c r="F1485" t="s">
        <v>915</v>
      </c>
      <c r="G1485"/>
      <c r="H1485" s="65">
        <v>42800.85</v>
      </c>
      <c r="I1485" s="65">
        <v>42801.614583333336</v>
      </c>
      <c r="J1485" s="64" t="s">
        <v>17</v>
      </c>
      <c r="K1485" s="58">
        <f t="shared" si="47"/>
        <v>0.76458333333721384</v>
      </c>
      <c r="L1485" s="59">
        <f t="shared" si="46"/>
        <v>0.76458333333721384</v>
      </c>
      <c r="M1485" s="166">
        <f>NETWORKDAYS.INTL(DATE(YEAR(H1485),MONTH(I1485),DAY(H1485)),DATE(YEAR(I1485),MONTH(I1485),DAY(I1485)),1,LISTAFERIADOS!$B$2:$B$194)</f>
        <v>2</v>
      </c>
      <c r="N1485" s="170" t="str">
        <f>CONCATENATE(HOUR(Tabela13[[#This Row],[DATA INICIO]]),":",MINUTE(Tabela13[[#This Row],[DATA INICIO]]))</f>
        <v>20:24</v>
      </c>
    </row>
    <row r="1486" spans="1:14" ht="25.5" hidden="1" customHeight="1" x14ac:dyDescent="0.25">
      <c r="A1486" s="60" t="s">
        <v>278</v>
      </c>
      <c r="B1486" s="61" t="s">
        <v>979</v>
      </c>
      <c r="C1486" s="62" t="s">
        <v>270</v>
      </c>
      <c r="D1486" s="115" t="s">
        <v>1235</v>
      </c>
      <c r="E1486" s="66" t="str">
        <f>CONCATENATE(Tabela13[[#This Row],[TRAMITE_SETOR]],"_Atualiz")</f>
        <v>ASSDG_Atualiz</v>
      </c>
      <c r="F1486" t="s">
        <v>916</v>
      </c>
      <c r="G1486"/>
      <c r="H1486" s="65">
        <v>42801.614583333336</v>
      </c>
      <c r="I1486" s="65">
        <v>42801.677777777775</v>
      </c>
      <c r="J1486" s="64" t="s">
        <v>213</v>
      </c>
      <c r="K1486" s="58">
        <f t="shared" si="47"/>
        <v>6.3194444439432118E-2</v>
      </c>
      <c r="L1486" s="59">
        <f t="shared" si="46"/>
        <v>6.3194444439432118E-2</v>
      </c>
      <c r="M1486" s="166">
        <f>NETWORKDAYS.INTL(DATE(YEAR(H1486),MONTH(I1486),DAY(H1486)),DATE(YEAR(I1486),MONTH(I1486),DAY(I1486)),1,LISTAFERIADOS!$B$2:$B$194)</f>
        <v>1</v>
      </c>
      <c r="N1486" s="170" t="str">
        <f>CONCATENATE(HOUR(Tabela13[[#This Row],[DATA INICIO]]),":",MINUTE(Tabela13[[#This Row],[DATA INICIO]]))</f>
        <v>14:45</v>
      </c>
    </row>
    <row r="1487" spans="1:14" ht="25.5" hidden="1" customHeight="1" x14ac:dyDescent="0.25">
      <c r="A1487" s="60" t="s">
        <v>278</v>
      </c>
      <c r="B1487" s="61" t="s">
        <v>979</v>
      </c>
      <c r="C1487" s="62" t="s">
        <v>270</v>
      </c>
      <c r="D1487" s="115" t="s">
        <v>1224</v>
      </c>
      <c r="E1487" s="66" t="str">
        <f>CONCATENATE(Tabela13[[#This Row],[TRAMITE_SETOR]],"_Atualiz")</f>
        <v>DG_Atualiz</v>
      </c>
      <c r="F1487" t="s">
        <v>906</v>
      </c>
      <c r="G1487"/>
      <c r="H1487" s="65">
        <v>42801.677777777775</v>
      </c>
      <c r="I1487" s="65">
        <v>42801.786111111112</v>
      </c>
      <c r="J1487" s="64" t="s">
        <v>56</v>
      </c>
      <c r="K1487" s="58">
        <f t="shared" si="47"/>
        <v>0.10833333333721384</v>
      </c>
      <c r="L1487" s="59">
        <f t="shared" si="46"/>
        <v>0.10833333333721384</v>
      </c>
      <c r="M1487" s="166">
        <f>NETWORKDAYS.INTL(DATE(YEAR(H1487),MONTH(I1487),DAY(H1487)),DATE(YEAR(I1487),MONTH(I1487),DAY(I1487)),1,LISTAFERIADOS!$B$2:$B$194)</f>
        <v>1</v>
      </c>
      <c r="N1487" s="170" t="str">
        <f>CONCATENATE(HOUR(Tabela13[[#This Row],[DATA INICIO]]),":",MINUTE(Tabela13[[#This Row],[DATA INICIO]]))</f>
        <v>16:16</v>
      </c>
    </row>
    <row r="1488" spans="1:14" ht="25.5" hidden="1" customHeight="1" x14ac:dyDescent="0.25">
      <c r="A1488" s="60" t="s">
        <v>278</v>
      </c>
      <c r="B1488" s="61" t="s">
        <v>979</v>
      </c>
      <c r="C1488" s="62" t="s">
        <v>270</v>
      </c>
      <c r="D1488" s="115" t="s">
        <v>1252</v>
      </c>
      <c r="E1488" s="66" t="str">
        <f>CONCATENATE(Tabela13[[#This Row],[TRAMITE_SETOR]],"_Atualiz")</f>
        <v>SLIC_Atualiz</v>
      </c>
      <c r="F1488" t="s">
        <v>928</v>
      </c>
      <c r="G1488"/>
      <c r="H1488" s="65">
        <v>42801.786111111112</v>
      </c>
      <c r="I1488" s="65">
        <v>42802.661805555559</v>
      </c>
      <c r="J1488" s="64" t="s">
        <v>977</v>
      </c>
      <c r="K1488" s="58">
        <f t="shared" si="47"/>
        <v>0.87569444444670808</v>
      </c>
      <c r="L1488" s="59">
        <f t="shared" si="46"/>
        <v>0.87569444444670808</v>
      </c>
      <c r="M1488" s="166">
        <f>NETWORKDAYS.INTL(DATE(YEAR(H1488),MONTH(I1488),DAY(H1488)),DATE(YEAR(I1488),MONTH(I1488),DAY(I1488)),1,LISTAFERIADOS!$B$2:$B$194)</f>
        <v>2</v>
      </c>
      <c r="N1488" s="170" t="str">
        <f>CONCATENATE(HOUR(Tabela13[[#This Row],[DATA INICIO]]),":",MINUTE(Tabela13[[#This Row],[DATA INICIO]]))</f>
        <v>18:52</v>
      </c>
    </row>
    <row r="1489" spans="1:14" ht="25.5" hidden="1" customHeight="1" x14ac:dyDescent="0.25">
      <c r="A1489" s="60" t="s">
        <v>278</v>
      </c>
      <c r="B1489" s="61" t="s">
        <v>979</v>
      </c>
      <c r="C1489" s="62" t="s">
        <v>270</v>
      </c>
      <c r="D1489" s="115" t="s">
        <v>1234</v>
      </c>
      <c r="E1489" s="66" t="str">
        <f>CONCATENATE(Tabela13[[#This Row],[TRAMITE_SETOR]],"_Atualiz")</f>
        <v>CPL_Atualiz</v>
      </c>
      <c r="F1489" t="s">
        <v>915</v>
      </c>
      <c r="G1489"/>
      <c r="H1489" s="65">
        <v>42802.661805555559</v>
      </c>
      <c r="I1489" s="65">
        <v>42802.80972222222</v>
      </c>
      <c r="J1489" s="64" t="s">
        <v>681</v>
      </c>
      <c r="K1489" s="58">
        <f t="shared" si="47"/>
        <v>0.14791666666133096</v>
      </c>
      <c r="L1489" s="59">
        <f t="shared" si="46"/>
        <v>0.14791666666133096</v>
      </c>
      <c r="M1489" s="166">
        <f>NETWORKDAYS.INTL(DATE(YEAR(H1489),MONTH(I1489),DAY(H1489)),DATE(YEAR(I1489),MONTH(I1489),DAY(I1489)),1,LISTAFERIADOS!$B$2:$B$194)</f>
        <v>1</v>
      </c>
      <c r="N1489" s="170" t="str">
        <f>CONCATENATE(HOUR(Tabela13[[#This Row],[DATA INICIO]]),":",MINUTE(Tabela13[[#This Row],[DATA INICIO]]))</f>
        <v>15:53</v>
      </c>
    </row>
    <row r="1490" spans="1:14" ht="25.5" hidden="1" customHeight="1" x14ac:dyDescent="0.25">
      <c r="A1490" s="60" t="s">
        <v>278</v>
      </c>
      <c r="B1490" s="61" t="s">
        <v>979</v>
      </c>
      <c r="C1490" s="62" t="s">
        <v>270</v>
      </c>
      <c r="D1490" s="115" t="s">
        <v>1252</v>
      </c>
      <c r="E1490" s="66" t="str">
        <f>CONCATENATE(Tabela13[[#This Row],[TRAMITE_SETOR]],"_Atualiz")</f>
        <v>SLIC_Atualiz</v>
      </c>
      <c r="F1490" t="s">
        <v>928</v>
      </c>
      <c r="G1490"/>
      <c r="H1490" s="65">
        <v>42802.80972222222</v>
      </c>
      <c r="I1490" s="65">
        <v>42803.566666666666</v>
      </c>
      <c r="J1490" s="64" t="s">
        <v>180</v>
      </c>
      <c r="K1490" s="58">
        <f t="shared" si="47"/>
        <v>0.75694444444525288</v>
      </c>
      <c r="L1490" s="59">
        <f t="shared" si="46"/>
        <v>0.75694444444525288</v>
      </c>
      <c r="M1490" s="166">
        <f>NETWORKDAYS.INTL(DATE(YEAR(H1490),MONTH(I1490),DAY(H1490)),DATE(YEAR(I1490),MONTH(I1490),DAY(I1490)),1,LISTAFERIADOS!$B$2:$B$194)</f>
        <v>2</v>
      </c>
      <c r="N1490" s="170" t="str">
        <f>CONCATENATE(HOUR(Tabela13[[#This Row],[DATA INICIO]]),":",MINUTE(Tabela13[[#This Row],[DATA INICIO]]))</f>
        <v>19:26</v>
      </c>
    </row>
    <row r="1491" spans="1:14" ht="25.5" hidden="1" customHeight="1" x14ac:dyDescent="0.25">
      <c r="A1491" s="60" t="s">
        <v>278</v>
      </c>
      <c r="B1491" s="61" t="s">
        <v>979</v>
      </c>
      <c r="C1491" s="62" t="s">
        <v>270</v>
      </c>
      <c r="D1491" s="115" t="s">
        <v>1234</v>
      </c>
      <c r="E1491" s="66" t="str">
        <f>CONCATENATE(Tabela13[[#This Row],[TRAMITE_SETOR]],"_Atualiz")</f>
        <v>CPL_Atualiz</v>
      </c>
      <c r="F1491" t="s">
        <v>915</v>
      </c>
      <c r="G1491"/>
      <c r="H1491" s="65">
        <v>42803.566666666666</v>
      </c>
      <c r="I1491" s="65">
        <v>42817.538194444445</v>
      </c>
      <c r="J1491" s="64" t="s">
        <v>451</v>
      </c>
      <c r="K1491" s="58">
        <f t="shared" si="47"/>
        <v>13.971527777779556</v>
      </c>
      <c r="L1491" s="59">
        <f t="shared" si="46"/>
        <v>13.971527777779556</v>
      </c>
      <c r="M1491" s="166">
        <f>NETWORKDAYS.INTL(DATE(YEAR(H1491),MONTH(I1491),DAY(H1491)),DATE(YEAR(I1491),MONTH(I1491),DAY(I1491)),1,LISTAFERIADOS!$B$2:$B$194)</f>
        <v>11</v>
      </c>
      <c r="N1491" s="170" t="str">
        <f>CONCATENATE(HOUR(Tabela13[[#This Row],[DATA INICIO]]),":",MINUTE(Tabela13[[#This Row],[DATA INICIO]]))</f>
        <v>13:36</v>
      </c>
    </row>
    <row r="1492" spans="1:14" ht="25.5" hidden="1" customHeight="1" x14ac:dyDescent="0.25">
      <c r="A1492" s="60" t="s">
        <v>278</v>
      </c>
      <c r="B1492" s="61" t="s">
        <v>979</v>
      </c>
      <c r="C1492" s="62" t="s">
        <v>270</v>
      </c>
      <c r="D1492" s="115" t="s">
        <v>1235</v>
      </c>
      <c r="E1492" s="66" t="str">
        <f>CONCATENATE(Tabela13[[#This Row],[TRAMITE_SETOR]],"_Atualiz")</f>
        <v>ASSDG_Atualiz</v>
      </c>
      <c r="F1492" t="s">
        <v>916</v>
      </c>
      <c r="G1492"/>
      <c r="H1492" s="65">
        <v>42817.538194444445</v>
      </c>
      <c r="I1492" s="65">
        <v>42817.71875</v>
      </c>
      <c r="J1492" s="64" t="s">
        <v>355</v>
      </c>
      <c r="K1492" s="58">
        <f t="shared" si="47"/>
        <v>0.18055555555474712</v>
      </c>
      <c r="L1492" s="59">
        <f t="shared" si="46"/>
        <v>0.18055555555474712</v>
      </c>
      <c r="M1492" s="166">
        <f>NETWORKDAYS.INTL(DATE(YEAR(H1492),MONTH(I1492),DAY(H1492)),DATE(YEAR(I1492),MONTH(I1492),DAY(I1492)),1,LISTAFERIADOS!$B$2:$B$194)</f>
        <v>1</v>
      </c>
      <c r="N1492" s="170" t="str">
        <f>CONCATENATE(HOUR(Tabela13[[#This Row],[DATA INICIO]]),":",MINUTE(Tabela13[[#This Row],[DATA INICIO]]))</f>
        <v>12:55</v>
      </c>
    </row>
    <row r="1493" spans="1:14" ht="25.5" customHeight="1" x14ac:dyDescent="0.25">
      <c r="A1493" s="60" t="s">
        <v>278</v>
      </c>
      <c r="B1493" s="61" t="s">
        <v>978</v>
      </c>
      <c r="C1493" s="62" t="s">
        <v>270</v>
      </c>
      <c r="D1493" s="115" t="s">
        <v>1274</v>
      </c>
      <c r="E1493" s="66" t="str">
        <f>CONCATENATE(Tabela13[[#This Row],[TRAMITE_SETOR]],"_Atualiz")</f>
        <v>SOP_Atualiz</v>
      </c>
      <c r="F1493" t="s">
        <v>894</v>
      </c>
      <c r="G1493" s="91" t="s">
        <v>1127</v>
      </c>
      <c r="H1493" s="69">
        <v>42605.76666666667</v>
      </c>
      <c r="I1493" s="65">
        <v>42606.76666666667</v>
      </c>
      <c r="J1493" s="64" t="s">
        <v>7</v>
      </c>
      <c r="K1493" s="58">
        <f>IF(OR(H1493="-",I1493="-"),0,I1493-H1493)</f>
        <v>1</v>
      </c>
      <c r="L1493" s="63">
        <f>K1493</f>
        <v>1</v>
      </c>
      <c r="M1493" s="166">
        <f>NETWORKDAYS.INTL(DATE(YEAR(H1493),MONTH(I1493),DAY(H1493)),DATE(YEAR(I1493),MONTH(I1493),DAY(I1493)),1,LISTAFERIADOS!$B$2:$B$194)</f>
        <v>2</v>
      </c>
      <c r="N1493" s="170" t="str">
        <f>CONCATENATE(HOUR(Tabela13[[#This Row],[DATA INICIO]]),":",MINUTE(Tabela13[[#This Row],[DATA INICIO]]))</f>
        <v>18:24</v>
      </c>
    </row>
    <row r="1494" spans="1:14" ht="25.5" customHeight="1" x14ac:dyDescent="0.25">
      <c r="A1494" s="60" t="s">
        <v>278</v>
      </c>
      <c r="B1494" s="61" t="s">
        <v>978</v>
      </c>
      <c r="C1494" s="62" t="s">
        <v>270</v>
      </c>
      <c r="D1494" s="115" t="s">
        <v>1248</v>
      </c>
      <c r="E1494" s="66" t="str">
        <f>CONCATENATE(Tabela13[[#This Row],[TRAMITE_SETOR]],"_Atualiz")</f>
        <v>CIP_Atualiz</v>
      </c>
      <c r="F1494" s="35" t="s">
        <v>885</v>
      </c>
      <c r="G1494" s="91" t="s">
        <v>1127</v>
      </c>
      <c r="H1494" s="65">
        <v>42606.76666666667</v>
      </c>
      <c r="I1494" s="65">
        <v>42606.774305555555</v>
      </c>
      <c r="J1494" s="64" t="s">
        <v>294</v>
      </c>
      <c r="K1494" s="58">
        <f t="shared" ref="K1494:K1520" si="48">IF(OR(H1494="-",I1494="-"),0,I1494-H1494)</f>
        <v>7.6388888846850023E-3</v>
      </c>
      <c r="L1494" s="59">
        <f t="shared" ref="L1494:L1520" si="49">K1494</f>
        <v>7.6388888846850023E-3</v>
      </c>
      <c r="M1494" s="166">
        <f>NETWORKDAYS.INTL(DATE(YEAR(H1494),MONTH(I1494),DAY(H1494)),DATE(YEAR(I1494),MONTH(I1494),DAY(I1494)),1,LISTAFERIADOS!$B$2:$B$194)</f>
        <v>1</v>
      </c>
      <c r="N1494" s="170" t="str">
        <f>CONCATENATE(HOUR(Tabela13[[#This Row],[DATA INICIO]]),":",MINUTE(Tabela13[[#This Row],[DATA INICIO]]))</f>
        <v>18:24</v>
      </c>
    </row>
    <row r="1495" spans="1:14" ht="25.5" customHeight="1" x14ac:dyDescent="0.25">
      <c r="A1495" s="60" t="s">
        <v>278</v>
      </c>
      <c r="B1495" s="61" t="s">
        <v>978</v>
      </c>
      <c r="C1495" s="62" t="s">
        <v>270</v>
      </c>
      <c r="D1495" s="115" t="s">
        <v>1242</v>
      </c>
      <c r="E1495" s="66" t="str">
        <f>CONCATENATE(Tabela13[[#This Row],[TRAMITE_SETOR]],"_Atualiz")</f>
        <v>SECGS_Atualiz</v>
      </c>
      <c r="F1495" t="s">
        <v>886</v>
      </c>
      <c r="G1495" s="91" t="s">
        <v>1127</v>
      </c>
      <c r="H1495" s="65">
        <v>42606.774305555555</v>
      </c>
      <c r="I1495" s="65">
        <v>42606.777083333334</v>
      </c>
      <c r="J1495" s="64" t="s">
        <v>417</v>
      </c>
      <c r="K1495" s="58">
        <f t="shared" si="48"/>
        <v>2.7777777795563452E-3</v>
      </c>
      <c r="L1495" s="59">
        <f t="shared" si="49"/>
        <v>2.7777777795563452E-3</v>
      </c>
      <c r="M1495" s="166">
        <f>NETWORKDAYS.INTL(DATE(YEAR(H1495),MONTH(I1495),DAY(H1495)),DATE(YEAR(I1495),MONTH(I1495),DAY(I1495)),1,LISTAFERIADOS!$B$2:$B$194)</f>
        <v>1</v>
      </c>
      <c r="N1495" s="170" t="str">
        <f>CONCATENATE(HOUR(Tabela13[[#This Row],[DATA INICIO]]),":",MINUTE(Tabela13[[#This Row],[DATA INICIO]]))</f>
        <v>18:35</v>
      </c>
    </row>
    <row r="1496" spans="1:14" ht="25.5" hidden="1" customHeight="1" x14ac:dyDescent="0.25">
      <c r="A1496" s="60" t="s">
        <v>278</v>
      </c>
      <c r="B1496" s="61" t="s">
        <v>978</v>
      </c>
      <c r="C1496" s="62" t="s">
        <v>270</v>
      </c>
      <c r="D1496" s="115" t="s">
        <v>1244</v>
      </c>
      <c r="E1496" s="66" t="str">
        <f>CONCATENATE(Tabela13[[#This Row],[TRAMITE_SETOR]],"_Atualiz")</f>
        <v>SECGA_Atualiz</v>
      </c>
      <c r="F1496" t="s">
        <v>854</v>
      </c>
      <c r="G1496"/>
      <c r="H1496" s="65">
        <v>42606.777083333334</v>
      </c>
      <c r="I1496" s="65">
        <v>42606.837500000001</v>
      </c>
      <c r="J1496" s="64" t="s">
        <v>985</v>
      </c>
      <c r="K1496" s="58">
        <f t="shared" si="48"/>
        <v>6.0416666667151731E-2</v>
      </c>
      <c r="L1496" s="59">
        <f t="shared" si="49"/>
        <v>6.0416666667151731E-2</v>
      </c>
      <c r="M1496" s="166">
        <f>NETWORKDAYS.INTL(DATE(YEAR(H1496),MONTH(I1496),DAY(H1496)),DATE(YEAR(I1496),MONTH(I1496),DAY(I1496)),1,LISTAFERIADOS!$B$2:$B$194)</f>
        <v>1</v>
      </c>
      <c r="N1496" s="170" t="str">
        <f>CONCATENATE(HOUR(Tabela13[[#This Row],[DATA INICIO]]),":",MINUTE(Tabela13[[#This Row],[DATA INICIO]]))</f>
        <v>18:39</v>
      </c>
    </row>
    <row r="1497" spans="1:14" ht="25.5" hidden="1" customHeight="1" x14ac:dyDescent="0.25">
      <c r="A1497" s="60" t="s">
        <v>278</v>
      </c>
      <c r="B1497" s="61" t="s">
        <v>978</v>
      </c>
      <c r="C1497" s="62" t="s">
        <v>270</v>
      </c>
      <c r="D1497" s="115" t="s">
        <v>1293</v>
      </c>
      <c r="E1497" s="66" t="str">
        <f>CONCATENATE(Tabela13[[#This Row],[TRAMITE_SETOR]],"_Atualiz")</f>
        <v>CLC _Atualiz</v>
      </c>
      <c r="F1497" t="s">
        <v>1114</v>
      </c>
      <c r="G1497"/>
      <c r="H1497" s="65">
        <v>42606.837500000001</v>
      </c>
      <c r="I1497" s="65">
        <v>42607.587500000001</v>
      </c>
      <c r="J1497" s="64" t="s">
        <v>986</v>
      </c>
      <c r="K1497" s="58">
        <f t="shared" si="48"/>
        <v>0.75</v>
      </c>
      <c r="L1497" s="59">
        <f t="shared" si="49"/>
        <v>0.75</v>
      </c>
      <c r="M1497" s="166">
        <f>NETWORKDAYS.INTL(DATE(YEAR(H1497),MONTH(I1497),DAY(H1497)),DATE(YEAR(I1497),MONTH(I1497),DAY(I1497)),1,LISTAFERIADOS!$B$2:$B$194)</f>
        <v>2</v>
      </c>
      <c r="N1497" s="170" t="str">
        <f>CONCATENATE(HOUR(Tabela13[[#This Row],[DATA INICIO]]),":",MINUTE(Tabela13[[#This Row],[DATA INICIO]]))</f>
        <v>20:6</v>
      </c>
    </row>
    <row r="1498" spans="1:14" ht="25.5" customHeight="1" x14ac:dyDescent="0.25">
      <c r="A1498" s="60" t="s">
        <v>278</v>
      </c>
      <c r="B1498" s="61" t="s">
        <v>978</v>
      </c>
      <c r="C1498" s="62" t="s">
        <v>270</v>
      </c>
      <c r="D1498" s="115" t="s">
        <v>1248</v>
      </c>
      <c r="E1498" s="66" t="str">
        <f>CONCATENATE(Tabela13[[#This Row],[TRAMITE_SETOR]],"_Atualiz")</f>
        <v>CIP_Atualiz</v>
      </c>
      <c r="F1498" s="35" t="s">
        <v>885</v>
      </c>
      <c r="G1498" s="91" t="s">
        <v>1127</v>
      </c>
      <c r="H1498" s="65">
        <v>42607.587500000001</v>
      </c>
      <c r="I1498" s="65">
        <v>42607.60833333333</v>
      </c>
      <c r="J1498" s="64" t="s">
        <v>987</v>
      </c>
      <c r="K1498" s="58">
        <f t="shared" si="48"/>
        <v>2.0833333328482695E-2</v>
      </c>
      <c r="L1498" s="59">
        <f t="shared" si="49"/>
        <v>2.0833333328482695E-2</v>
      </c>
      <c r="M1498" s="166">
        <f>NETWORKDAYS.INTL(DATE(YEAR(H1498),MONTH(I1498),DAY(H1498)),DATE(YEAR(I1498),MONTH(I1498),DAY(I1498)),1,LISTAFERIADOS!$B$2:$B$194)</f>
        <v>1</v>
      </c>
      <c r="N1498" s="170" t="str">
        <f>CONCATENATE(HOUR(Tabela13[[#This Row],[DATA INICIO]]),":",MINUTE(Tabela13[[#This Row],[DATA INICIO]]))</f>
        <v>14:6</v>
      </c>
    </row>
    <row r="1499" spans="1:14" ht="25.5" customHeight="1" x14ac:dyDescent="0.25">
      <c r="A1499" s="60" t="s">
        <v>278</v>
      </c>
      <c r="B1499" s="61" t="s">
        <v>978</v>
      </c>
      <c r="C1499" s="62" t="s">
        <v>270</v>
      </c>
      <c r="D1499" s="115" t="s">
        <v>1242</v>
      </c>
      <c r="E1499" s="66" t="str">
        <f>CONCATENATE(Tabela13[[#This Row],[TRAMITE_SETOR]],"_Atualiz")</f>
        <v>SECGS_Atualiz</v>
      </c>
      <c r="F1499" t="s">
        <v>886</v>
      </c>
      <c r="G1499" s="91" t="s">
        <v>1127</v>
      </c>
      <c r="H1499" s="65">
        <v>42607.60833333333</v>
      </c>
      <c r="I1499" s="65">
        <v>42607.637499999997</v>
      </c>
      <c r="J1499" s="64" t="s">
        <v>202</v>
      </c>
      <c r="K1499" s="58">
        <f t="shared" si="48"/>
        <v>2.9166666667151731E-2</v>
      </c>
      <c r="L1499" s="59">
        <f t="shared" si="49"/>
        <v>2.9166666667151731E-2</v>
      </c>
      <c r="M1499" s="166">
        <f>NETWORKDAYS.INTL(DATE(YEAR(H1499),MONTH(I1499),DAY(H1499)),DATE(YEAR(I1499),MONTH(I1499),DAY(I1499)),1,LISTAFERIADOS!$B$2:$B$194)</f>
        <v>1</v>
      </c>
      <c r="N1499" s="170" t="str">
        <f>CONCATENATE(HOUR(Tabela13[[#This Row],[DATA INICIO]]),":",MINUTE(Tabela13[[#This Row],[DATA INICIO]]))</f>
        <v>14:36</v>
      </c>
    </row>
    <row r="1500" spans="1:14" ht="25.5" customHeight="1" x14ac:dyDescent="0.25">
      <c r="A1500" s="60" t="s">
        <v>278</v>
      </c>
      <c r="B1500" s="61" t="s">
        <v>978</v>
      </c>
      <c r="C1500" s="62" t="s">
        <v>270</v>
      </c>
      <c r="D1500" s="115" t="s">
        <v>1274</v>
      </c>
      <c r="E1500" s="66" t="str">
        <f>CONCATENATE(Tabela13[[#This Row],[TRAMITE_SETOR]],"_Atualiz")</f>
        <v>SOP_Atualiz</v>
      </c>
      <c r="F1500" t="s">
        <v>894</v>
      </c>
      <c r="G1500" s="91" t="s">
        <v>1127</v>
      </c>
      <c r="H1500" s="65">
        <v>42607.637499999997</v>
      </c>
      <c r="I1500" s="65">
        <v>42607.783333333333</v>
      </c>
      <c r="J1500" s="64" t="s">
        <v>988</v>
      </c>
      <c r="K1500" s="58">
        <f t="shared" si="48"/>
        <v>0.14583333333575865</v>
      </c>
      <c r="L1500" s="59">
        <f t="shared" si="49"/>
        <v>0.14583333333575865</v>
      </c>
      <c r="M1500" s="166">
        <f>NETWORKDAYS.INTL(DATE(YEAR(H1500),MONTH(I1500),DAY(H1500)),DATE(YEAR(I1500),MONTH(I1500),DAY(I1500)),1,LISTAFERIADOS!$B$2:$B$194)</f>
        <v>1</v>
      </c>
      <c r="N1500" s="170" t="str">
        <f>CONCATENATE(HOUR(Tabela13[[#This Row],[DATA INICIO]]),":",MINUTE(Tabela13[[#This Row],[DATA INICIO]]))</f>
        <v>15:18</v>
      </c>
    </row>
    <row r="1501" spans="1:14" ht="25.5" customHeight="1" x14ac:dyDescent="0.25">
      <c r="A1501" s="60" t="s">
        <v>278</v>
      </c>
      <c r="B1501" s="61" t="s">
        <v>978</v>
      </c>
      <c r="C1501" s="62" t="s">
        <v>270</v>
      </c>
      <c r="D1501" s="115" t="s">
        <v>1248</v>
      </c>
      <c r="E1501" s="66" t="str">
        <f>CONCATENATE(Tabela13[[#This Row],[TRAMITE_SETOR]],"_Atualiz")</f>
        <v>CIP_Atualiz</v>
      </c>
      <c r="F1501" s="35" t="s">
        <v>885</v>
      </c>
      <c r="G1501" s="91" t="s">
        <v>1127</v>
      </c>
      <c r="H1501" s="65">
        <v>42607.783333333333</v>
      </c>
      <c r="I1501" s="65">
        <v>42607.79583333333</v>
      </c>
      <c r="J1501" s="64" t="s">
        <v>989</v>
      </c>
      <c r="K1501" s="58">
        <f t="shared" si="48"/>
        <v>1.2499999997089617E-2</v>
      </c>
      <c r="L1501" s="59">
        <f t="shared" si="49"/>
        <v>1.2499999997089617E-2</v>
      </c>
      <c r="M1501" s="166">
        <f>NETWORKDAYS.INTL(DATE(YEAR(H1501),MONTH(I1501),DAY(H1501)),DATE(YEAR(I1501),MONTH(I1501),DAY(I1501)),1,LISTAFERIADOS!$B$2:$B$194)</f>
        <v>1</v>
      </c>
      <c r="N1501" s="170" t="str">
        <f>CONCATENATE(HOUR(Tabela13[[#This Row],[DATA INICIO]]),":",MINUTE(Tabela13[[#This Row],[DATA INICIO]]))</f>
        <v>18:48</v>
      </c>
    </row>
    <row r="1502" spans="1:14" ht="25.5" hidden="1" customHeight="1" x14ac:dyDescent="0.25">
      <c r="A1502" s="60" t="s">
        <v>278</v>
      </c>
      <c r="B1502" s="61" t="s">
        <v>978</v>
      </c>
      <c r="C1502" s="62" t="s">
        <v>270</v>
      </c>
      <c r="D1502" s="115" t="s">
        <v>1228</v>
      </c>
      <c r="E1502" s="66" t="str">
        <f>CONCATENATE(Tabela13[[#This Row],[TRAMITE_SETOR]],"_Atualiz")</f>
        <v>SPO_Atualiz</v>
      </c>
      <c r="F1502" t="s">
        <v>909</v>
      </c>
      <c r="G1502"/>
      <c r="H1502" s="65">
        <v>42607.79583333333</v>
      </c>
      <c r="I1502" s="65">
        <v>42608.54791666667</v>
      </c>
      <c r="J1502" s="64" t="s">
        <v>18</v>
      </c>
      <c r="K1502" s="58">
        <f t="shared" si="48"/>
        <v>0.75208333334012423</v>
      </c>
      <c r="L1502" s="59">
        <f t="shared" si="49"/>
        <v>0.75208333334012423</v>
      </c>
      <c r="M1502" s="166">
        <f>NETWORKDAYS.INTL(DATE(YEAR(H1502),MONTH(I1502),DAY(H1502)),DATE(YEAR(I1502),MONTH(I1502),DAY(I1502)),1,LISTAFERIADOS!$B$2:$B$194)</f>
        <v>2</v>
      </c>
      <c r="N1502" s="170" t="str">
        <f>CONCATENATE(HOUR(Tabela13[[#This Row],[DATA INICIO]]),":",MINUTE(Tabela13[[#This Row],[DATA INICIO]]))</f>
        <v>19:6</v>
      </c>
    </row>
    <row r="1503" spans="1:14" ht="25.5" customHeight="1" x14ac:dyDescent="0.25">
      <c r="A1503" s="60" t="s">
        <v>278</v>
      </c>
      <c r="B1503" s="61" t="s">
        <v>978</v>
      </c>
      <c r="C1503" s="62" t="s">
        <v>270</v>
      </c>
      <c r="D1503" s="115" t="s">
        <v>1248</v>
      </c>
      <c r="E1503" s="66" t="str">
        <f>CONCATENATE(Tabela13[[#This Row],[TRAMITE_SETOR]],"_Atualiz")</f>
        <v>CIP_Atualiz</v>
      </c>
      <c r="F1503" s="35" t="s">
        <v>885</v>
      </c>
      <c r="G1503" s="91" t="s">
        <v>1127</v>
      </c>
      <c r="H1503" s="65">
        <v>42608.54791666667</v>
      </c>
      <c r="I1503" s="65">
        <v>42608.563888888886</v>
      </c>
      <c r="J1503" s="64" t="s">
        <v>202</v>
      </c>
      <c r="K1503" s="58">
        <f t="shared" si="48"/>
        <v>1.597222221607808E-2</v>
      </c>
      <c r="L1503" s="59">
        <f t="shared" si="49"/>
        <v>1.597222221607808E-2</v>
      </c>
      <c r="M1503" s="166">
        <f>NETWORKDAYS.INTL(DATE(YEAR(H1503),MONTH(I1503),DAY(H1503)),DATE(YEAR(I1503),MONTH(I1503),DAY(I1503)),1,LISTAFERIADOS!$B$2:$B$194)</f>
        <v>1</v>
      </c>
      <c r="N1503" s="170" t="str">
        <f>CONCATENATE(HOUR(Tabela13[[#This Row],[DATA INICIO]]),":",MINUTE(Tabela13[[#This Row],[DATA INICIO]]))</f>
        <v>13:9</v>
      </c>
    </row>
    <row r="1504" spans="1:14" ht="25.5" hidden="1" customHeight="1" x14ac:dyDescent="0.25">
      <c r="A1504" s="60" t="s">
        <v>278</v>
      </c>
      <c r="B1504" s="61" t="s">
        <v>978</v>
      </c>
      <c r="C1504" s="62" t="s">
        <v>270</v>
      </c>
      <c r="D1504" s="115" t="s">
        <v>1228</v>
      </c>
      <c r="E1504" s="66" t="str">
        <f>CONCATENATE(Tabela13[[#This Row],[TRAMITE_SETOR]],"_Atualiz")</f>
        <v>SPO_Atualiz</v>
      </c>
      <c r="F1504" t="s">
        <v>909</v>
      </c>
      <c r="G1504"/>
      <c r="H1504" s="65">
        <v>42608.563888888886</v>
      </c>
      <c r="I1504" s="65">
        <v>42608.620833333334</v>
      </c>
      <c r="J1504" s="64" t="s">
        <v>990</v>
      </c>
      <c r="K1504" s="58">
        <f t="shared" si="48"/>
        <v>5.6944444448163267E-2</v>
      </c>
      <c r="L1504" s="59">
        <f t="shared" si="49"/>
        <v>5.6944444448163267E-2</v>
      </c>
      <c r="M1504" s="166">
        <f>NETWORKDAYS.INTL(DATE(YEAR(H1504),MONTH(I1504),DAY(H1504)),DATE(YEAR(I1504),MONTH(I1504),DAY(I1504)),1,LISTAFERIADOS!$B$2:$B$194)</f>
        <v>1</v>
      </c>
      <c r="N1504" s="170" t="str">
        <f>CONCATENATE(HOUR(Tabela13[[#This Row],[DATA INICIO]]),":",MINUTE(Tabela13[[#This Row],[DATA INICIO]]))</f>
        <v>13:32</v>
      </c>
    </row>
    <row r="1505" spans="1:14" ht="25.5" hidden="1" customHeight="1" x14ac:dyDescent="0.25">
      <c r="A1505" s="60" t="s">
        <v>278</v>
      </c>
      <c r="B1505" s="61" t="s">
        <v>978</v>
      </c>
      <c r="C1505" s="62" t="s">
        <v>270</v>
      </c>
      <c r="D1505" s="115" t="s">
        <v>1229</v>
      </c>
      <c r="E1505" s="66" t="str">
        <f>CONCATENATE(Tabela13[[#This Row],[TRAMITE_SETOR]],"_Atualiz")</f>
        <v>CO_Atualiz</v>
      </c>
      <c r="F1505" t="s">
        <v>910</v>
      </c>
      <c r="G1505"/>
      <c r="H1505" s="65">
        <v>42608.620833333334</v>
      </c>
      <c r="I1505" s="65">
        <v>42608.623611111114</v>
      </c>
      <c r="J1505" s="64" t="s">
        <v>378</v>
      </c>
      <c r="K1505" s="58">
        <f t="shared" si="48"/>
        <v>2.7777777795563452E-3</v>
      </c>
      <c r="L1505" s="59">
        <f t="shared" si="49"/>
        <v>2.7777777795563452E-3</v>
      </c>
      <c r="M1505" s="166">
        <f>NETWORKDAYS.INTL(DATE(YEAR(H1505),MONTH(I1505),DAY(H1505)),DATE(YEAR(I1505),MONTH(I1505),DAY(I1505)),1,LISTAFERIADOS!$B$2:$B$194)</f>
        <v>1</v>
      </c>
      <c r="N1505" s="170" t="str">
        <f>CONCATENATE(HOUR(Tabela13[[#This Row],[DATA INICIO]]),":",MINUTE(Tabela13[[#This Row],[DATA INICIO]]))</f>
        <v>14:54</v>
      </c>
    </row>
    <row r="1506" spans="1:14" ht="25.5" hidden="1" customHeight="1" x14ac:dyDescent="0.25">
      <c r="A1506" s="60" t="s">
        <v>278</v>
      </c>
      <c r="B1506" s="61" t="s">
        <v>978</v>
      </c>
      <c r="C1506" s="62" t="s">
        <v>270</v>
      </c>
      <c r="D1506" s="115" t="s">
        <v>1230</v>
      </c>
      <c r="E1506" s="66" t="str">
        <f>CONCATENATE(Tabela13[[#This Row],[TRAMITE_SETOR]],"_Atualiz")</f>
        <v>SECOFC_Atualiz</v>
      </c>
      <c r="F1506" t="s">
        <v>911</v>
      </c>
      <c r="G1506"/>
      <c r="H1506" s="65">
        <v>42608.623611111114</v>
      </c>
      <c r="I1506" s="65">
        <v>42608.625694444447</v>
      </c>
      <c r="J1506" s="64" t="s">
        <v>20</v>
      </c>
      <c r="K1506" s="58">
        <f t="shared" si="48"/>
        <v>2.0833333328482695E-3</v>
      </c>
      <c r="L1506" s="59">
        <f t="shared" si="49"/>
        <v>2.0833333328482695E-3</v>
      </c>
      <c r="M1506" s="166">
        <f>NETWORKDAYS.INTL(DATE(YEAR(H1506),MONTH(I1506),DAY(H1506)),DATE(YEAR(I1506),MONTH(I1506),DAY(I1506)),1,LISTAFERIADOS!$B$2:$B$194)</f>
        <v>1</v>
      </c>
      <c r="N1506" s="170" t="str">
        <f>CONCATENATE(HOUR(Tabela13[[#This Row],[DATA INICIO]]),":",MINUTE(Tabela13[[#This Row],[DATA INICIO]]))</f>
        <v>14:58</v>
      </c>
    </row>
    <row r="1507" spans="1:14" ht="25.5" hidden="1" customHeight="1" x14ac:dyDescent="0.25">
      <c r="A1507" s="60" t="s">
        <v>278</v>
      </c>
      <c r="B1507" s="61" t="s">
        <v>978</v>
      </c>
      <c r="C1507" s="62" t="s">
        <v>270</v>
      </c>
      <c r="D1507" s="115" t="s">
        <v>1231</v>
      </c>
      <c r="E1507" s="66" t="str">
        <f>CONCATENATE(Tabela13[[#This Row],[TRAMITE_SETOR]],"_Atualiz")</f>
        <v>CLC_Atualiz</v>
      </c>
      <c r="F1507" t="s">
        <v>912</v>
      </c>
      <c r="G1507"/>
      <c r="H1507" s="65">
        <v>42608.625694444447</v>
      </c>
      <c r="I1507" s="65">
        <v>42608.629166666666</v>
      </c>
      <c r="J1507" s="64" t="s">
        <v>21</v>
      </c>
      <c r="K1507" s="58">
        <f t="shared" si="48"/>
        <v>3.4722222189884633E-3</v>
      </c>
      <c r="L1507" s="59">
        <f t="shared" si="49"/>
        <v>3.4722222189884633E-3</v>
      </c>
      <c r="M1507" s="166">
        <f>NETWORKDAYS.INTL(DATE(YEAR(H1507),MONTH(I1507),DAY(H1507)),DATE(YEAR(I1507),MONTH(I1507),DAY(I1507)),1,LISTAFERIADOS!$B$2:$B$194)</f>
        <v>1</v>
      </c>
      <c r="N1507" s="170" t="str">
        <f>CONCATENATE(HOUR(Tabela13[[#This Row],[DATA INICIO]]),":",MINUTE(Tabela13[[#This Row],[DATA INICIO]]))</f>
        <v>15:1</v>
      </c>
    </row>
    <row r="1508" spans="1:14" ht="25.5" hidden="1" customHeight="1" x14ac:dyDescent="0.25">
      <c r="A1508" s="60" t="s">
        <v>278</v>
      </c>
      <c r="B1508" s="61" t="s">
        <v>978</v>
      </c>
      <c r="C1508" s="62" t="s">
        <v>270</v>
      </c>
      <c r="D1508" s="115" t="s">
        <v>1232</v>
      </c>
      <c r="E1508" s="66" t="str">
        <f>CONCATENATE(Tabela13[[#This Row],[TRAMITE_SETOR]],"_Atualiz")</f>
        <v>SC_Atualiz</v>
      </c>
      <c r="F1508" t="s">
        <v>913</v>
      </c>
      <c r="G1508"/>
      <c r="H1508" s="65">
        <v>42608.629166666666</v>
      </c>
      <c r="I1508" s="65">
        <v>42608.636805555558</v>
      </c>
      <c r="J1508" s="64" t="s">
        <v>285</v>
      </c>
      <c r="K1508" s="58">
        <f t="shared" si="48"/>
        <v>7.6388888919609599E-3</v>
      </c>
      <c r="L1508" s="59">
        <f t="shared" si="49"/>
        <v>7.6388888919609599E-3</v>
      </c>
      <c r="M1508" s="166">
        <f>NETWORKDAYS.INTL(DATE(YEAR(H1508),MONTH(I1508),DAY(H1508)),DATE(YEAR(I1508),MONTH(I1508),DAY(I1508)),1,LISTAFERIADOS!$B$2:$B$194)</f>
        <v>1</v>
      </c>
      <c r="N1508" s="170" t="str">
        <f>CONCATENATE(HOUR(Tabela13[[#This Row],[DATA INICIO]]),":",MINUTE(Tabela13[[#This Row],[DATA INICIO]]))</f>
        <v>15:6</v>
      </c>
    </row>
    <row r="1509" spans="1:14" ht="25.5" hidden="1" customHeight="1" x14ac:dyDescent="0.25">
      <c r="A1509" s="60" t="s">
        <v>278</v>
      </c>
      <c r="B1509" s="61" t="s">
        <v>978</v>
      </c>
      <c r="C1509" s="62" t="s">
        <v>270</v>
      </c>
      <c r="D1509" s="115" t="s">
        <v>1231</v>
      </c>
      <c r="E1509" s="66" t="str">
        <f>CONCATENATE(Tabela13[[#This Row],[TRAMITE_SETOR]],"_Atualiz")</f>
        <v>CLC_Atualiz</v>
      </c>
      <c r="F1509" t="s">
        <v>912</v>
      </c>
      <c r="G1509"/>
      <c r="H1509" s="65">
        <v>42608.636805555558</v>
      </c>
      <c r="I1509" s="65">
        <v>42608.640972222223</v>
      </c>
      <c r="J1509" s="64" t="s">
        <v>991</v>
      </c>
      <c r="K1509" s="58">
        <f t="shared" si="48"/>
        <v>4.166666665696539E-3</v>
      </c>
      <c r="L1509" s="59">
        <f t="shared" si="49"/>
        <v>4.166666665696539E-3</v>
      </c>
      <c r="M1509" s="166">
        <f>NETWORKDAYS.INTL(DATE(YEAR(H1509),MONTH(I1509),DAY(H1509)),DATE(YEAR(I1509),MONTH(I1509),DAY(I1509)),1,LISTAFERIADOS!$B$2:$B$194)</f>
        <v>1</v>
      </c>
      <c r="N1509" s="170" t="str">
        <f>CONCATENATE(HOUR(Tabela13[[#This Row],[DATA INICIO]]),":",MINUTE(Tabela13[[#This Row],[DATA INICIO]]))</f>
        <v>15:17</v>
      </c>
    </row>
    <row r="1510" spans="1:14" ht="25.5" hidden="1" customHeight="1" x14ac:dyDescent="0.25">
      <c r="A1510" s="60" t="s">
        <v>278</v>
      </c>
      <c r="B1510" s="61" t="s">
        <v>978</v>
      </c>
      <c r="C1510" s="62" t="s">
        <v>270</v>
      </c>
      <c r="D1510" s="115" t="s">
        <v>1244</v>
      </c>
      <c r="E1510" s="66" t="str">
        <f>CONCATENATE(Tabela13[[#This Row],[TRAMITE_SETOR]],"_Atualiz")</f>
        <v>SECGA_Atualiz</v>
      </c>
      <c r="F1510" t="s">
        <v>854</v>
      </c>
      <c r="G1510"/>
      <c r="H1510" s="65">
        <v>42608.640972222223</v>
      </c>
      <c r="I1510" s="65">
        <v>42608.681944444441</v>
      </c>
      <c r="J1510" s="64" t="s">
        <v>992</v>
      </c>
      <c r="K1510" s="58">
        <f t="shared" si="48"/>
        <v>4.0972222217533272E-2</v>
      </c>
      <c r="L1510" s="59">
        <f t="shared" si="49"/>
        <v>4.0972222217533272E-2</v>
      </c>
      <c r="M1510" s="166">
        <f>NETWORKDAYS.INTL(DATE(YEAR(H1510),MONTH(I1510),DAY(H1510)),DATE(YEAR(I1510),MONTH(I1510),DAY(I1510)),1,LISTAFERIADOS!$B$2:$B$194)</f>
        <v>1</v>
      </c>
      <c r="N1510" s="170" t="str">
        <f>CONCATENATE(HOUR(Tabela13[[#This Row],[DATA INICIO]]),":",MINUTE(Tabela13[[#This Row],[DATA INICIO]]))</f>
        <v>15:23</v>
      </c>
    </row>
    <row r="1511" spans="1:14" ht="25.5" hidden="1" customHeight="1" x14ac:dyDescent="0.25">
      <c r="A1511" s="60" t="s">
        <v>278</v>
      </c>
      <c r="B1511" s="61" t="s">
        <v>978</v>
      </c>
      <c r="C1511" s="62" t="s">
        <v>270</v>
      </c>
      <c r="D1511" s="115" t="s">
        <v>1231</v>
      </c>
      <c r="E1511" s="66" t="str">
        <f>CONCATENATE(Tabela13[[#This Row],[TRAMITE_SETOR]],"_Atualiz")</f>
        <v>CLC_Atualiz</v>
      </c>
      <c r="F1511" t="s">
        <v>912</v>
      </c>
      <c r="G1511"/>
      <c r="H1511" s="65">
        <v>42608.681944444441</v>
      </c>
      <c r="I1511" s="65">
        <v>42608.698611111111</v>
      </c>
      <c r="J1511" s="64" t="s">
        <v>993</v>
      </c>
      <c r="K1511" s="58">
        <f t="shared" si="48"/>
        <v>1.6666666670062114E-2</v>
      </c>
      <c r="L1511" s="59">
        <f t="shared" si="49"/>
        <v>1.6666666670062114E-2</v>
      </c>
      <c r="M1511" s="166">
        <f>NETWORKDAYS.INTL(DATE(YEAR(H1511),MONTH(I1511),DAY(H1511)),DATE(YEAR(I1511),MONTH(I1511),DAY(I1511)),1,LISTAFERIADOS!$B$2:$B$194)</f>
        <v>1</v>
      </c>
      <c r="N1511" s="170" t="str">
        <f>CONCATENATE(HOUR(Tabela13[[#This Row],[DATA INICIO]]),":",MINUTE(Tabela13[[#This Row],[DATA INICIO]]))</f>
        <v>16:22</v>
      </c>
    </row>
    <row r="1512" spans="1:14" ht="25.5" hidden="1" customHeight="1" x14ac:dyDescent="0.25">
      <c r="A1512" s="60" t="s">
        <v>278</v>
      </c>
      <c r="B1512" s="61" t="s">
        <v>978</v>
      </c>
      <c r="C1512" s="62" t="s">
        <v>270</v>
      </c>
      <c r="D1512" s="115" t="s">
        <v>1252</v>
      </c>
      <c r="E1512" s="66" t="str">
        <f>CONCATENATE(Tabela13[[#This Row],[TRAMITE_SETOR]],"_Atualiz")</f>
        <v>SLIC_Atualiz</v>
      </c>
      <c r="F1512" t="s">
        <v>928</v>
      </c>
      <c r="G1512"/>
      <c r="H1512" s="65">
        <v>42608.698611111111</v>
      </c>
      <c r="I1512" s="65">
        <v>42608.720833333333</v>
      </c>
      <c r="J1512" s="64" t="s">
        <v>994</v>
      </c>
      <c r="K1512" s="58">
        <f t="shared" si="48"/>
        <v>2.2222222221898846E-2</v>
      </c>
      <c r="L1512" s="59">
        <f t="shared" si="49"/>
        <v>2.2222222221898846E-2</v>
      </c>
      <c r="M1512" s="166">
        <f>NETWORKDAYS.INTL(DATE(YEAR(H1512),MONTH(I1512),DAY(H1512)),DATE(YEAR(I1512),MONTH(I1512),DAY(I1512)),1,LISTAFERIADOS!$B$2:$B$194)</f>
        <v>1</v>
      </c>
      <c r="N1512" s="170" t="str">
        <f>CONCATENATE(HOUR(Tabela13[[#This Row],[DATA INICIO]]),":",MINUTE(Tabela13[[#This Row],[DATA INICIO]]))</f>
        <v>16:46</v>
      </c>
    </row>
    <row r="1513" spans="1:14" ht="25.5" hidden="1" customHeight="1" x14ac:dyDescent="0.25">
      <c r="A1513" s="60" t="s">
        <v>278</v>
      </c>
      <c r="B1513" s="61" t="s">
        <v>978</v>
      </c>
      <c r="C1513" s="62" t="s">
        <v>270</v>
      </c>
      <c r="D1513" s="115" t="s">
        <v>1231</v>
      </c>
      <c r="E1513" s="66" t="str">
        <f>CONCATENATE(Tabela13[[#This Row],[TRAMITE_SETOR]],"_Atualiz")</f>
        <v>CLC_Atualiz</v>
      </c>
      <c r="F1513" t="s">
        <v>912</v>
      </c>
      <c r="G1513"/>
      <c r="H1513" s="65">
        <v>42608.720833333333</v>
      </c>
      <c r="I1513" s="65">
        <v>42608.723611111112</v>
      </c>
      <c r="J1513" s="64" t="s">
        <v>17</v>
      </c>
      <c r="K1513" s="58">
        <f t="shared" si="48"/>
        <v>2.7777777795563452E-3</v>
      </c>
      <c r="L1513" s="59">
        <f t="shared" si="49"/>
        <v>2.7777777795563452E-3</v>
      </c>
      <c r="M1513" s="166">
        <f>NETWORKDAYS.INTL(DATE(YEAR(H1513),MONTH(I1513),DAY(H1513)),DATE(YEAR(I1513),MONTH(I1513),DAY(I1513)),1,LISTAFERIADOS!$B$2:$B$194)</f>
        <v>1</v>
      </c>
      <c r="N1513" s="170" t="str">
        <f>CONCATENATE(HOUR(Tabela13[[#This Row],[DATA INICIO]]),":",MINUTE(Tabela13[[#This Row],[DATA INICIO]]))</f>
        <v>17:18</v>
      </c>
    </row>
    <row r="1514" spans="1:14" ht="25.5" hidden="1" customHeight="1" x14ac:dyDescent="0.25">
      <c r="A1514" s="60" t="s">
        <v>278</v>
      </c>
      <c r="B1514" s="61" t="s">
        <v>978</v>
      </c>
      <c r="C1514" s="62" t="s">
        <v>270</v>
      </c>
      <c r="D1514" s="115" t="s">
        <v>1244</v>
      </c>
      <c r="E1514" s="66" t="str">
        <f>CONCATENATE(Tabela13[[#This Row],[TRAMITE_SETOR]],"_Atualiz")</f>
        <v>SECGA_Atualiz</v>
      </c>
      <c r="F1514" t="s">
        <v>854</v>
      </c>
      <c r="G1514"/>
      <c r="H1514" s="65">
        <v>42608.723611111112</v>
      </c>
      <c r="I1514" s="65">
        <v>42608.752083333333</v>
      </c>
      <c r="J1514" s="64" t="s">
        <v>289</v>
      </c>
      <c r="K1514" s="58">
        <f t="shared" si="48"/>
        <v>2.8472222220443655E-2</v>
      </c>
      <c r="L1514" s="59">
        <f t="shared" si="49"/>
        <v>2.8472222220443655E-2</v>
      </c>
      <c r="M1514" s="166">
        <f>NETWORKDAYS.INTL(DATE(YEAR(H1514),MONTH(I1514),DAY(H1514)),DATE(YEAR(I1514),MONTH(I1514),DAY(I1514)),1,LISTAFERIADOS!$B$2:$B$194)</f>
        <v>1</v>
      </c>
      <c r="N1514" s="170" t="str">
        <f>CONCATENATE(HOUR(Tabela13[[#This Row],[DATA INICIO]]),":",MINUTE(Tabela13[[#This Row],[DATA INICIO]]))</f>
        <v>17:22</v>
      </c>
    </row>
    <row r="1515" spans="1:14" ht="25.5" hidden="1" customHeight="1" x14ac:dyDescent="0.25">
      <c r="A1515" s="60" t="s">
        <v>278</v>
      </c>
      <c r="B1515" s="61" t="s">
        <v>978</v>
      </c>
      <c r="C1515" s="62" t="s">
        <v>270</v>
      </c>
      <c r="D1515" s="115" t="s">
        <v>1234</v>
      </c>
      <c r="E1515" s="66" t="str">
        <f>CONCATENATE(Tabela13[[#This Row],[TRAMITE_SETOR]],"_Atualiz")</f>
        <v>CPL_Atualiz</v>
      </c>
      <c r="F1515" t="s">
        <v>915</v>
      </c>
      <c r="G1515"/>
      <c r="H1515" s="65">
        <v>42608.752083333333</v>
      </c>
      <c r="I1515" s="65">
        <v>42608.76458333333</v>
      </c>
      <c r="J1515" s="64" t="s">
        <v>995</v>
      </c>
      <c r="K1515" s="58">
        <f t="shared" si="48"/>
        <v>1.2499999997089617E-2</v>
      </c>
      <c r="L1515" s="59">
        <f t="shared" si="49"/>
        <v>1.2499999997089617E-2</v>
      </c>
      <c r="M1515" s="166">
        <f>NETWORKDAYS.INTL(DATE(YEAR(H1515),MONTH(I1515),DAY(H1515)),DATE(YEAR(I1515),MONTH(I1515),DAY(I1515)),1,LISTAFERIADOS!$B$2:$B$194)</f>
        <v>1</v>
      </c>
      <c r="N1515" s="170" t="str">
        <f>CONCATENATE(HOUR(Tabela13[[#This Row],[DATA INICIO]]),":",MINUTE(Tabela13[[#This Row],[DATA INICIO]]))</f>
        <v>18:3</v>
      </c>
    </row>
    <row r="1516" spans="1:14" ht="25.5" hidden="1" customHeight="1" x14ac:dyDescent="0.25">
      <c r="A1516" s="60" t="s">
        <v>278</v>
      </c>
      <c r="B1516" s="61" t="s">
        <v>978</v>
      </c>
      <c r="C1516" s="62" t="s">
        <v>270</v>
      </c>
      <c r="D1516" s="115" t="s">
        <v>1235</v>
      </c>
      <c r="E1516" s="66" t="str">
        <f>CONCATENATE(Tabela13[[#This Row],[TRAMITE_SETOR]],"_Atualiz")</f>
        <v>ASSDG_Atualiz</v>
      </c>
      <c r="F1516" t="s">
        <v>916</v>
      </c>
      <c r="G1516"/>
      <c r="H1516" s="65">
        <v>42608.76458333333</v>
      </c>
      <c r="I1516" s="65">
        <v>42608.776388888888</v>
      </c>
      <c r="J1516" s="64" t="s">
        <v>213</v>
      </c>
      <c r="K1516" s="58">
        <f t="shared" si="48"/>
        <v>1.1805555557657499E-2</v>
      </c>
      <c r="L1516" s="59">
        <f t="shared" si="49"/>
        <v>1.1805555557657499E-2</v>
      </c>
      <c r="M1516" s="166">
        <f>NETWORKDAYS.INTL(DATE(YEAR(H1516),MONTH(I1516),DAY(H1516)),DATE(YEAR(I1516),MONTH(I1516),DAY(I1516)),1,LISTAFERIADOS!$B$2:$B$194)</f>
        <v>1</v>
      </c>
      <c r="N1516" s="170" t="str">
        <f>CONCATENATE(HOUR(Tabela13[[#This Row],[DATA INICIO]]),":",MINUTE(Tabela13[[#This Row],[DATA INICIO]]))</f>
        <v>18:21</v>
      </c>
    </row>
    <row r="1517" spans="1:14" ht="25.5" hidden="1" customHeight="1" x14ac:dyDescent="0.25">
      <c r="A1517" s="60" t="s">
        <v>278</v>
      </c>
      <c r="B1517" s="61" t="s">
        <v>978</v>
      </c>
      <c r="C1517" s="62" t="s">
        <v>270</v>
      </c>
      <c r="D1517" s="115" t="s">
        <v>1224</v>
      </c>
      <c r="E1517" s="66" t="str">
        <f>CONCATENATE(Tabela13[[#This Row],[TRAMITE_SETOR]],"_Atualiz")</f>
        <v>DG_Atualiz</v>
      </c>
      <c r="F1517" t="s">
        <v>906</v>
      </c>
      <c r="G1517"/>
      <c r="H1517" s="65">
        <v>42608.776388888888</v>
      </c>
      <c r="I1517" s="65">
        <v>42608.781944444447</v>
      </c>
      <c r="J1517" s="64" t="s">
        <v>56</v>
      </c>
      <c r="K1517" s="58">
        <f t="shared" si="48"/>
        <v>5.5555555591126904E-3</v>
      </c>
      <c r="L1517" s="59">
        <f t="shared" si="49"/>
        <v>5.5555555591126904E-3</v>
      </c>
      <c r="M1517" s="166">
        <f>NETWORKDAYS.INTL(DATE(YEAR(H1517),MONTH(I1517),DAY(H1517)),DATE(YEAR(I1517),MONTH(I1517),DAY(I1517)),1,LISTAFERIADOS!$B$2:$B$194)</f>
        <v>1</v>
      </c>
      <c r="N1517" s="170" t="str">
        <f>CONCATENATE(HOUR(Tabela13[[#This Row],[DATA INICIO]]),":",MINUTE(Tabela13[[#This Row],[DATA INICIO]]))</f>
        <v>18:38</v>
      </c>
    </row>
    <row r="1518" spans="1:14" ht="25.5" hidden="1" customHeight="1" x14ac:dyDescent="0.25">
      <c r="A1518" s="60" t="s">
        <v>278</v>
      </c>
      <c r="B1518" s="61" t="s">
        <v>978</v>
      </c>
      <c r="C1518" s="62" t="s">
        <v>270</v>
      </c>
      <c r="D1518" s="115" t="s">
        <v>1252</v>
      </c>
      <c r="E1518" s="66" t="str">
        <f>CONCATENATE(Tabela13[[#This Row],[TRAMITE_SETOR]],"_Atualiz")</f>
        <v>SLIC_Atualiz</v>
      </c>
      <c r="F1518" t="s">
        <v>928</v>
      </c>
      <c r="G1518"/>
      <c r="H1518" s="65">
        <v>42608.781944444447</v>
      </c>
      <c r="I1518" s="65">
        <v>42612.695833333331</v>
      </c>
      <c r="J1518" s="64" t="s">
        <v>449</v>
      </c>
      <c r="K1518" s="58">
        <f t="shared" si="48"/>
        <v>3.913888888884685</v>
      </c>
      <c r="L1518" s="59">
        <f t="shared" si="49"/>
        <v>3.913888888884685</v>
      </c>
      <c r="M1518" s="166">
        <f>NETWORKDAYS.INTL(DATE(YEAR(H1518),MONTH(I1518),DAY(H1518)),DATE(YEAR(I1518),MONTH(I1518),DAY(I1518)),1,LISTAFERIADOS!$B$2:$B$194)</f>
        <v>3</v>
      </c>
      <c r="N1518" s="170" t="str">
        <f>CONCATENATE(HOUR(Tabela13[[#This Row],[DATA INICIO]]),":",MINUTE(Tabela13[[#This Row],[DATA INICIO]]))</f>
        <v>18:46</v>
      </c>
    </row>
    <row r="1519" spans="1:14" ht="25.5" hidden="1" customHeight="1" x14ac:dyDescent="0.25">
      <c r="A1519" s="60" t="s">
        <v>278</v>
      </c>
      <c r="B1519" s="61" t="s">
        <v>978</v>
      </c>
      <c r="C1519" s="62" t="s">
        <v>270</v>
      </c>
      <c r="D1519" s="115" t="s">
        <v>1234</v>
      </c>
      <c r="E1519" s="66" t="str">
        <f>CONCATENATE(Tabela13[[#This Row],[TRAMITE_SETOR]],"_Atualiz")</f>
        <v>CPL_Atualiz</v>
      </c>
      <c r="F1519" t="s">
        <v>915</v>
      </c>
      <c r="G1519"/>
      <c r="H1519" s="65">
        <v>42612.695833333331</v>
      </c>
      <c r="I1519" s="65">
        <v>42632.568055555559</v>
      </c>
      <c r="J1519" s="64" t="s">
        <v>451</v>
      </c>
      <c r="K1519" s="58">
        <f t="shared" si="48"/>
        <v>19.87222222222772</v>
      </c>
      <c r="L1519" s="59">
        <f t="shared" si="49"/>
        <v>19.87222222222772</v>
      </c>
      <c r="M1519" s="166">
        <f>NETWORKDAYS.INTL(DATE(YEAR(H1519),MONTH(I1519),DAY(H1519)),DATE(YEAR(I1519),MONTH(I1519),DAY(I1519)),1,LISTAFERIADOS!$B$2:$B$194)</f>
        <v>-10</v>
      </c>
      <c r="N1519" s="170" t="str">
        <f>CONCATENATE(HOUR(Tabela13[[#This Row],[DATA INICIO]]),":",MINUTE(Tabela13[[#This Row],[DATA INICIO]]))</f>
        <v>16:42</v>
      </c>
    </row>
    <row r="1520" spans="1:14" ht="25.5" hidden="1" customHeight="1" x14ac:dyDescent="0.25">
      <c r="A1520" s="60" t="s">
        <v>278</v>
      </c>
      <c r="B1520" s="61" t="s">
        <v>978</v>
      </c>
      <c r="C1520" s="62" t="s">
        <v>270</v>
      </c>
      <c r="D1520" s="115" t="s">
        <v>1235</v>
      </c>
      <c r="E1520" s="66" t="str">
        <f>CONCATENATE(Tabela13[[#This Row],[TRAMITE_SETOR]],"_Atualiz")</f>
        <v>ASSDG_Atualiz</v>
      </c>
      <c r="F1520" t="s">
        <v>916</v>
      </c>
      <c r="G1520"/>
      <c r="H1520" s="65">
        <v>42632.568055555559</v>
      </c>
      <c r="I1520" s="65">
        <v>42633.511111111111</v>
      </c>
      <c r="J1520" s="64" t="s">
        <v>391</v>
      </c>
      <c r="K1520" s="58">
        <f t="shared" si="48"/>
        <v>0.94305555555183673</v>
      </c>
      <c r="L1520" s="59">
        <f t="shared" si="49"/>
        <v>0.94305555555183673</v>
      </c>
      <c r="M1520" s="166">
        <f>NETWORKDAYS.INTL(DATE(YEAR(H1520),MONTH(I1520),DAY(H1520)),DATE(YEAR(I1520),MONTH(I1520),DAY(I1520)),1,LISTAFERIADOS!$B$2:$B$194)</f>
        <v>2</v>
      </c>
      <c r="N1520" s="170" t="str">
        <f>CONCATENATE(HOUR(Tabela13[[#This Row],[DATA INICIO]]),":",MINUTE(Tabela13[[#This Row],[DATA INICIO]]))</f>
        <v>13:38</v>
      </c>
    </row>
    <row r="1521" spans="1:14" ht="25.5" customHeight="1" x14ac:dyDescent="0.25">
      <c r="A1521" s="60" t="s">
        <v>278</v>
      </c>
      <c r="B1521" s="61" t="s">
        <v>996</v>
      </c>
      <c r="C1521" s="34" t="s">
        <v>8</v>
      </c>
      <c r="D1521" s="66" t="s">
        <v>1274</v>
      </c>
      <c r="E1521" s="66" t="str">
        <f>CONCATENATE(Tabela13[[#This Row],[TRAMITE_SETOR]],"_Atualiz")</f>
        <v>SOP_Atualiz</v>
      </c>
      <c r="F1521" t="s">
        <v>894</v>
      </c>
      <c r="G1521" s="91" t="s">
        <v>1127</v>
      </c>
      <c r="H1521" s="65">
        <v>42611.702777777777</v>
      </c>
      <c r="I1521" s="65">
        <v>42612.702777777777</v>
      </c>
      <c r="J1521" s="64" t="s">
        <v>7</v>
      </c>
      <c r="K1521" s="58">
        <f>IF(OR(H1521="-",I1521="-"),0,I1521-H1521)</f>
        <v>1</v>
      </c>
      <c r="L1521" s="63">
        <f>K1521</f>
        <v>1</v>
      </c>
      <c r="M1521" s="166">
        <f>NETWORKDAYS.INTL(DATE(YEAR(H1521),MONTH(I1521),DAY(H1521)),DATE(YEAR(I1521),MONTH(I1521),DAY(I1521)),1,LISTAFERIADOS!$B$2:$B$194)</f>
        <v>2</v>
      </c>
      <c r="N1521" s="170" t="str">
        <f>CONCATENATE(HOUR(Tabela13[[#This Row],[DATA INICIO]]),":",MINUTE(Tabela13[[#This Row],[DATA INICIO]]))</f>
        <v>16:52</v>
      </c>
    </row>
    <row r="1522" spans="1:14" ht="25.5" customHeight="1" x14ac:dyDescent="0.25">
      <c r="A1522" s="60" t="s">
        <v>278</v>
      </c>
      <c r="B1522" s="61" t="s">
        <v>996</v>
      </c>
      <c r="C1522" s="34" t="s">
        <v>8</v>
      </c>
      <c r="D1522" s="66" t="s">
        <v>1248</v>
      </c>
      <c r="E1522" s="66" t="str">
        <f>CONCATENATE(Tabela13[[#This Row],[TRAMITE_SETOR]],"_Atualiz")</f>
        <v>CIP_Atualiz</v>
      </c>
      <c r="F1522" s="35" t="s">
        <v>885</v>
      </c>
      <c r="G1522" s="91" t="s">
        <v>1127</v>
      </c>
      <c r="H1522" s="65">
        <v>42612.702777777777</v>
      </c>
      <c r="I1522" s="65">
        <v>42613.541666666664</v>
      </c>
      <c r="J1522" s="64" t="s">
        <v>294</v>
      </c>
      <c r="K1522" s="58">
        <f t="shared" ref="K1522:K1533" si="50">IF(OR(H1522="-",I1522="-"),0,I1522-H1522)</f>
        <v>0.83888888888759539</v>
      </c>
      <c r="L1522" s="59">
        <f t="shared" ref="L1522:L1533" si="51">K1522</f>
        <v>0.83888888888759539</v>
      </c>
      <c r="M1522" s="166">
        <f>NETWORKDAYS.INTL(DATE(YEAR(H1522),MONTH(I1522),DAY(H1522)),DATE(YEAR(I1522),MONTH(I1522),DAY(I1522)),1,LISTAFERIADOS!$B$2:$B$194)</f>
        <v>2</v>
      </c>
      <c r="N1522" s="170" t="str">
        <f>CONCATENATE(HOUR(Tabela13[[#This Row],[DATA INICIO]]),":",MINUTE(Tabela13[[#This Row],[DATA INICIO]]))</f>
        <v>16:52</v>
      </c>
    </row>
    <row r="1523" spans="1:14" ht="25.5" customHeight="1" x14ac:dyDescent="0.25">
      <c r="A1523" s="60" t="s">
        <v>278</v>
      </c>
      <c r="B1523" s="61" t="s">
        <v>996</v>
      </c>
      <c r="C1523" s="34" t="s">
        <v>8</v>
      </c>
      <c r="D1523" s="66" t="s">
        <v>1242</v>
      </c>
      <c r="E1523" s="66" t="str">
        <f>CONCATENATE(Tabela13[[#This Row],[TRAMITE_SETOR]],"_Atualiz")</f>
        <v>SECGS_Atualiz</v>
      </c>
      <c r="F1523" t="s">
        <v>886</v>
      </c>
      <c r="G1523" s="91" t="s">
        <v>1127</v>
      </c>
      <c r="H1523" s="65">
        <v>42613.541666666664</v>
      </c>
      <c r="I1523" s="65">
        <v>42613.740277777775</v>
      </c>
      <c r="J1523" s="64" t="s">
        <v>408</v>
      </c>
      <c r="K1523" s="58">
        <f t="shared" si="50"/>
        <v>0.19861111111094942</v>
      </c>
      <c r="L1523" s="59">
        <f t="shared" si="51"/>
        <v>0.19861111111094942</v>
      </c>
      <c r="M1523" s="166">
        <f>NETWORKDAYS.INTL(DATE(YEAR(H1523),MONTH(I1523),DAY(H1523)),DATE(YEAR(I1523),MONTH(I1523),DAY(I1523)),1,LISTAFERIADOS!$B$2:$B$194)</f>
        <v>1</v>
      </c>
      <c r="N1523" s="170" t="str">
        <f>CONCATENATE(HOUR(Tabela13[[#This Row],[DATA INICIO]]),":",MINUTE(Tabela13[[#This Row],[DATA INICIO]]))</f>
        <v>13:0</v>
      </c>
    </row>
    <row r="1524" spans="1:14" ht="25.5" hidden="1" customHeight="1" x14ac:dyDescent="0.25">
      <c r="A1524" s="60" t="s">
        <v>278</v>
      </c>
      <c r="B1524" s="61" t="s">
        <v>996</v>
      </c>
      <c r="C1524" s="34" t="s">
        <v>8</v>
      </c>
      <c r="D1524" s="66" t="s">
        <v>1231</v>
      </c>
      <c r="E1524" s="66" t="str">
        <f>CONCATENATE(Tabela13[[#This Row],[TRAMITE_SETOR]],"_Atualiz")</f>
        <v>CLC_Atualiz</v>
      </c>
      <c r="F1524" t="s">
        <v>912</v>
      </c>
      <c r="G1524"/>
      <c r="H1524" s="65">
        <v>42613.740277777775</v>
      </c>
      <c r="I1524" s="65">
        <v>42615.773611111108</v>
      </c>
      <c r="J1524" s="64" t="s">
        <v>1003</v>
      </c>
      <c r="K1524" s="58">
        <f t="shared" si="50"/>
        <v>2.0333333333328483</v>
      </c>
      <c r="L1524" s="59">
        <f t="shared" si="51"/>
        <v>2.0333333333328483</v>
      </c>
      <c r="M1524" s="166">
        <f>NETWORKDAYS.INTL(DATE(YEAR(H1524),MONTH(I1524),DAY(H1524)),DATE(YEAR(I1524),MONTH(I1524),DAY(I1524)),1,LISTAFERIADOS!$B$2:$B$194)</f>
        <v>-19</v>
      </c>
      <c r="N1524" s="170" t="str">
        <f>CONCATENATE(HOUR(Tabela13[[#This Row],[DATA INICIO]]),":",MINUTE(Tabela13[[#This Row],[DATA INICIO]]))</f>
        <v>17:46</v>
      </c>
    </row>
    <row r="1525" spans="1:14" ht="25.5" hidden="1" customHeight="1" x14ac:dyDescent="0.25">
      <c r="A1525" s="60" t="s">
        <v>278</v>
      </c>
      <c r="B1525" s="61" t="s">
        <v>996</v>
      </c>
      <c r="C1525" s="34" t="s">
        <v>8</v>
      </c>
      <c r="D1525" s="66" t="s">
        <v>1232</v>
      </c>
      <c r="E1525" s="66" t="str">
        <f>CONCATENATE(Tabela13[[#This Row],[TRAMITE_SETOR]],"_Atualiz")</f>
        <v>SC_Atualiz</v>
      </c>
      <c r="F1525" t="s">
        <v>913</v>
      </c>
      <c r="G1525"/>
      <c r="H1525" s="65">
        <v>42615.773611111108</v>
      </c>
      <c r="I1525" s="65">
        <v>42618.693055555559</v>
      </c>
      <c r="J1525" s="64" t="s">
        <v>997</v>
      </c>
      <c r="K1525" s="58">
        <f t="shared" si="50"/>
        <v>2.9194444444510737</v>
      </c>
      <c r="L1525" s="59">
        <f t="shared" si="51"/>
        <v>2.9194444444510737</v>
      </c>
      <c r="M1525" s="166">
        <f>NETWORKDAYS.INTL(DATE(YEAR(H1525),MONTH(I1525),DAY(H1525)),DATE(YEAR(I1525),MONTH(I1525),DAY(I1525)),1,LISTAFERIADOS!$B$2:$B$194)</f>
        <v>2</v>
      </c>
      <c r="N1525" s="170" t="str">
        <f>CONCATENATE(HOUR(Tabela13[[#This Row],[DATA INICIO]]),":",MINUTE(Tabela13[[#This Row],[DATA INICIO]]))</f>
        <v>18:34</v>
      </c>
    </row>
    <row r="1526" spans="1:14" ht="25.5" hidden="1" customHeight="1" x14ac:dyDescent="0.25">
      <c r="A1526" s="60" t="s">
        <v>278</v>
      </c>
      <c r="B1526" s="61" t="s">
        <v>996</v>
      </c>
      <c r="C1526" s="34" t="s">
        <v>8</v>
      </c>
      <c r="D1526" s="66" t="s">
        <v>1231</v>
      </c>
      <c r="E1526" s="66" t="str">
        <f>CONCATENATE(Tabela13[[#This Row],[TRAMITE_SETOR]],"_Atualiz")</f>
        <v>CLC_Atualiz</v>
      </c>
      <c r="F1526" t="s">
        <v>912</v>
      </c>
      <c r="G1526"/>
      <c r="H1526" s="65">
        <v>42618.693055555559</v>
      </c>
      <c r="I1526" s="65">
        <v>42618.796527777777</v>
      </c>
      <c r="J1526" s="64" t="s">
        <v>998</v>
      </c>
      <c r="K1526" s="58">
        <f t="shared" si="50"/>
        <v>0.10347222221753327</v>
      </c>
      <c r="L1526" s="59">
        <f t="shared" si="51"/>
        <v>0.10347222221753327</v>
      </c>
      <c r="M1526" s="166">
        <f>NETWORKDAYS.INTL(DATE(YEAR(H1526),MONTH(I1526),DAY(H1526)),DATE(YEAR(I1526),MONTH(I1526),DAY(I1526)),1,LISTAFERIADOS!$B$2:$B$194)</f>
        <v>1</v>
      </c>
      <c r="N1526" s="170" t="str">
        <f>CONCATENATE(HOUR(Tabela13[[#This Row],[DATA INICIO]]),":",MINUTE(Tabela13[[#This Row],[DATA INICIO]]))</f>
        <v>16:38</v>
      </c>
    </row>
    <row r="1527" spans="1:14" ht="25.5" hidden="1" customHeight="1" x14ac:dyDescent="0.25">
      <c r="A1527" s="60" t="s">
        <v>278</v>
      </c>
      <c r="B1527" s="61" t="s">
        <v>996</v>
      </c>
      <c r="C1527" s="34" t="s">
        <v>8</v>
      </c>
      <c r="D1527" s="66" t="s">
        <v>1228</v>
      </c>
      <c r="E1527" s="66" t="str">
        <f>CONCATENATE(Tabela13[[#This Row],[TRAMITE_SETOR]],"_Atualiz")</f>
        <v>SPO_Atualiz</v>
      </c>
      <c r="F1527" t="s">
        <v>909</v>
      </c>
      <c r="G1527"/>
      <c r="H1527" s="65">
        <v>42618.796527777777</v>
      </c>
      <c r="I1527" s="65">
        <v>42619.558333333334</v>
      </c>
      <c r="J1527" s="64" t="s">
        <v>999</v>
      </c>
      <c r="K1527" s="58">
        <f t="shared" si="50"/>
        <v>0.7618055555576575</v>
      </c>
      <c r="L1527" s="59">
        <f t="shared" si="51"/>
        <v>0.7618055555576575</v>
      </c>
      <c r="M1527" s="166">
        <f>NETWORKDAYS.INTL(DATE(YEAR(H1527),MONTH(I1527),DAY(H1527)),DATE(YEAR(I1527),MONTH(I1527),DAY(I1527)),1,LISTAFERIADOS!$B$2:$B$194)</f>
        <v>2</v>
      </c>
      <c r="N1527" s="170" t="str">
        <f>CONCATENATE(HOUR(Tabela13[[#This Row],[DATA INICIO]]),":",MINUTE(Tabela13[[#This Row],[DATA INICIO]]))</f>
        <v>19:7</v>
      </c>
    </row>
    <row r="1528" spans="1:14" ht="25.5" hidden="1" customHeight="1" x14ac:dyDescent="0.25">
      <c r="A1528" s="60" t="s">
        <v>278</v>
      </c>
      <c r="B1528" s="61" t="s">
        <v>996</v>
      </c>
      <c r="C1528" s="34" t="s">
        <v>8</v>
      </c>
      <c r="D1528" s="66" t="s">
        <v>1229</v>
      </c>
      <c r="E1528" s="66" t="str">
        <f>CONCATENATE(Tabela13[[#This Row],[TRAMITE_SETOR]],"_Atualiz")</f>
        <v>CO_Atualiz</v>
      </c>
      <c r="F1528" t="s">
        <v>910</v>
      </c>
      <c r="G1528"/>
      <c r="H1528" s="65">
        <v>42619.558333333334</v>
      </c>
      <c r="I1528" s="65">
        <v>42619.586111111108</v>
      </c>
      <c r="J1528" s="64" t="s">
        <v>234</v>
      </c>
      <c r="K1528" s="58">
        <f t="shared" si="50"/>
        <v>2.7777777773735579E-2</v>
      </c>
      <c r="L1528" s="59">
        <f t="shared" si="51"/>
        <v>2.7777777773735579E-2</v>
      </c>
      <c r="M1528" s="166">
        <f>NETWORKDAYS.INTL(DATE(YEAR(H1528),MONTH(I1528),DAY(H1528)),DATE(YEAR(I1528),MONTH(I1528),DAY(I1528)),1,LISTAFERIADOS!$B$2:$B$194)</f>
        <v>1</v>
      </c>
      <c r="N1528" s="170" t="str">
        <f>CONCATENATE(HOUR(Tabela13[[#This Row],[DATA INICIO]]),":",MINUTE(Tabela13[[#This Row],[DATA INICIO]]))</f>
        <v>13:24</v>
      </c>
    </row>
    <row r="1529" spans="1:14" ht="25.5" hidden="1" customHeight="1" x14ac:dyDescent="0.25">
      <c r="A1529" s="60" t="s">
        <v>278</v>
      </c>
      <c r="B1529" s="61" t="s">
        <v>996</v>
      </c>
      <c r="C1529" s="34" t="s">
        <v>8</v>
      </c>
      <c r="D1529" s="66" t="s">
        <v>1230</v>
      </c>
      <c r="E1529" s="66" t="str">
        <f>CONCATENATE(Tabela13[[#This Row],[TRAMITE_SETOR]],"_Atualiz")</f>
        <v>SECOFC_Atualiz</v>
      </c>
      <c r="F1529" t="s">
        <v>911</v>
      </c>
      <c r="G1529"/>
      <c r="H1529" s="65">
        <v>42619.586111111108</v>
      </c>
      <c r="I1529" s="65">
        <v>42619.731944444444</v>
      </c>
      <c r="J1529" s="64" t="s">
        <v>20</v>
      </c>
      <c r="K1529" s="58">
        <f t="shared" si="50"/>
        <v>0.14583333333575865</v>
      </c>
      <c r="L1529" s="59">
        <f t="shared" si="51"/>
        <v>0.14583333333575865</v>
      </c>
      <c r="M1529" s="166">
        <f>NETWORKDAYS.INTL(DATE(YEAR(H1529),MONTH(I1529),DAY(H1529)),DATE(YEAR(I1529),MONTH(I1529),DAY(I1529)),1,LISTAFERIADOS!$B$2:$B$194)</f>
        <v>1</v>
      </c>
      <c r="N1529" s="170" t="str">
        <f>CONCATENATE(HOUR(Tabela13[[#This Row],[DATA INICIO]]),":",MINUTE(Tabela13[[#This Row],[DATA INICIO]]))</f>
        <v>14:4</v>
      </c>
    </row>
    <row r="1530" spans="1:14" ht="25.5" hidden="1" customHeight="1" x14ac:dyDescent="0.25">
      <c r="A1530" s="60" t="s">
        <v>278</v>
      </c>
      <c r="B1530" s="61" t="s">
        <v>996</v>
      </c>
      <c r="C1530" s="34" t="s">
        <v>8</v>
      </c>
      <c r="D1530" s="66" t="s">
        <v>1231</v>
      </c>
      <c r="E1530" s="66" t="str">
        <f>CONCATENATE(Tabela13[[#This Row],[TRAMITE_SETOR]],"_Atualiz")</f>
        <v>CLC_Atualiz</v>
      </c>
      <c r="F1530" t="s">
        <v>912</v>
      </c>
      <c r="G1530"/>
      <c r="H1530" s="65">
        <v>42619.731944444444</v>
      </c>
      <c r="I1530" s="65">
        <v>42619.832638888889</v>
      </c>
      <c r="J1530" s="64" t="s">
        <v>423</v>
      </c>
      <c r="K1530" s="58">
        <f t="shared" si="50"/>
        <v>0.10069444444525288</v>
      </c>
      <c r="L1530" s="59">
        <f t="shared" si="51"/>
        <v>0.10069444444525288</v>
      </c>
      <c r="M1530" s="166">
        <f>NETWORKDAYS.INTL(DATE(YEAR(H1530),MONTH(I1530),DAY(H1530)),DATE(YEAR(I1530),MONTH(I1530),DAY(I1530)),1,LISTAFERIADOS!$B$2:$B$194)</f>
        <v>1</v>
      </c>
      <c r="N1530" s="170" t="str">
        <f>CONCATENATE(HOUR(Tabela13[[#This Row],[DATA INICIO]]),":",MINUTE(Tabela13[[#This Row],[DATA INICIO]]))</f>
        <v>17:34</v>
      </c>
    </row>
    <row r="1531" spans="1:14" ht="25.5" hidden="1" customHeight="1" x14ac:dyDescent="0.25">
      <c r="A1531" s="60" t="s">
        <v>278</v>
      </c>
      <c r="B1531" s="61" t="s">
        <v>996</v>
      </c>
      <c r="C1531" s="34" t="s">
        <v>8</v>
      </c>
      <c r="D1531" s="66" t="s">
        <v>1232</v>
      </c>
      <c r="E1531" s="66" t="str">
        <f>CONCATENATE(Tabela13[[#This Row],[TRAMITE_SETOR]],"_Atualiz")</f>
        <v>SC_Atualiz</v>
      </c>
      <c r="F1531" t="s">
        <v>913</v>
      </c>
      <c r="G1531"/>
      <c r="H1531" s="65">
        <v>42619.832638888889</v>
      </c>
      <c r="I1531" s="65">
        <v>42625.715277777781</v>
      </c>
      <c r="J1531" s="64" t="s">
        <v>1000</v>
      </c>
      <c r="K1531" s="58">
        <f t="shared" si="50"/>
        <v>5.882638888891961</v>
      </c>
      <c r="L1531" s="59">
        <f t="shared" si="51"/>
        <v>5.882638888891961</v>
      </c>
      <c r="M1531" s="166">
        <f>NETWORKDAYS.INTL(DATE(YEAR(H1531),MONTH(I1531),DAY(H1531)),DATE(YEAR(I1531),MONTH(I1531),DAY(I1531)),1,LISTAFERIADOS!$B$2:$B$194)</f>
        <v>3</v>
      </c>
      <c r="N1531" s="170" t="str">
        <f>CONCATENATE(HOUR(Tabela13[[#This Row],[DATA INICIO]]),":",MINUTE(Tabela13[[#This Row],[DATA INICIO]]))</f>
        <v>19:59</v>
      </c>
    </row>
    <row r="1532" spans="1:14" ht="25.5" hidden="1" customHeight="1" x14ac:dyDescent="0.25">
      <c r="A1532" s="60" t="s">
        <v>278</v>
      </c>
      <c r="B1532" s="61" t="s">
        <v>996</v>
      </c>
      <c r="C1532" s="34" t="s">
        <v>8</v>
      </c>
      <c r="D1532" s="66" t="s">
        <v>1231</v>
      </c>
      <c r="E1532" s="66" t="str">
        <f>CONCATENATE(Tabela13[[#This Row],[TRAMITE_SETOR]],"_Atualiz")</f>
        <v>CLC_Atualiz</v>
      </c>
      <c r="F1532" t="s">
        <v>912</v>
      </c>
      <c r="G1532"/>
      <c r="H1532" s="65">
        <v>42625.715277777781</v>
      </c>
      <c r="I1532" s="65">
        <v>42625.821527777778</v>
      </c>
      <c r="J1532" s="64" t="s">
        <v>1001</v>
      </c>
      <c r="K1532" s="58">
        <f t="shared" si="50"/>
        <v>0.10624999999708962</v>
      </c>
      <c r="L1532" s="59">
        <f t="shared" si="51"/>
        <v>0.10624999999708962</v>
      </c>
      <c r="M1532" s="166">
        <f>NETWORKDAYS.INTL(DATE(YEAR(H1532),MONTH(I1532),DAY(H1532)),DATE(YEAR(I1532),MONTH(I1532),DAY(I1532)),1,LISTAFERIADOS!$B$2:$B$194)</f>
        <v>1</v>
      </c>
      <c r="N1532" s="170" t="str">
        <f>CONCATENATE(HOUR(Tabela13[[#This Row],[DATA INICIO]]),":",MINUTE(Tabela13[[#This Row],[DATA INICIO]]))</f>
        <v>17:10</v>
      </c>
    </row>
    <row r="1533" spans="1:14" ht="25.5" hidden="1" customHeight="1" x14ac:dyDescent="0.25">
      <c r="A1533" s="60" t="s">
        <v>278</v>
      </c>
      <c r="B1533" s="61" t="s">
        <v>996</v>
      </c>
      <c r="C1533" s="34" t="s">
        <v>8</v>
      </c>
      <c r="D1533" s="66" t="s">
        <v>1244</v>
      </c>
      <c r="E1533" s="66" t="str">
        <f>CONCATENATE(Tabela13[[#This Row],[TRAMITE_SETOR]],"_Atualiz")</f>
        <v>SECGA_Atualiz</v>
      </c>
      <c r="F1533" t="s">
        <v>854</v>
      </c>
      <c r="G1533"/>
      <c r="H1533" s="65">
        <v>42625.821527777778</v>
      </c>
      <c r="I1533" s="65">
        <v>42626.576388888891</v>
      </c>
      <c r="J1533" s="64" t="s">
        <v>1002</v>
      </c>
      <c r="K1533" s="58">
        <f t="shared" si="50"/>
        <v>0.75486111111240461</v>
      </c>
      <c r="L1533" s="59">
        <f t="shared" si="51"/>
        <v>0.75486111111240461</v>
      </c>
      <c r="M1533" s="166">
        <f>NETWORKDAYS.INTL(DATE(YEAR(H1533),MONTH(I1533),DAY(H1533)),DATE(YEAR(I1533),MONTH(I1533),DAY(I1533)),1,LISTAFERIADOS!$B$2:$B$194)</f>
        <v>2</v>
      </c>
      <c r="N1533" s="170" t="str">
        <f>CONCATENATE(HOUR(Tabela13[[#This Row],[DATA INICIO]]),":",MINUTE(Tabela13[[#This Row],[DATA INICIO]]))</f>
        <v>19:43</v>
      </c>
    </row>
    <row r="1534" spans="1:14" ht="25.5" customHeight="1" x14ac:dyDescent="0.25">
      <c r="A1534" s="60" t="s">
        <v>278</v>
      </c>
      <c r="B1534" s="61" t="s">
        <v>1004</v>
      </c>
      <c r="C1534" s="62" t="s">
        <v>270</v>
      </c>
      <c r="D1534" s="115" t="s">
        <v>1274</v>
      </c>
      <c r="E1534" s="66" t="str">
        <f>CONCATENATE(Tabela13[[#This Row],[TRAMITE_SETOR]],"_Atualiz")</f>
        <v>SOP_Atualiz</v>
      </c>
      <c r="F1534" t="s">
        <v>894</v>
      </c>
      <c r="G1534" s="91" t="s">
        <v>1127</v>
      </c>
      <c r="H1534" s="65">
        <v>42662.770138888889</v>
      </c>
      <c r="I1534" s="65">
        <v>42663.770138888889</v>
      </c>
      <c r="J1534" s="64" t="s">
        <v>7</v>
      </c>
      <c r="K1534" s="58">
        <f>IF(OR(H1534="-",I1534="-"),0,I1534-H1534)</f>
        <v>1</v>
      </c>
      <c r="L1534" s="63">
        <f>K1534</f>
        <v>1</v>
      </c>
      <c r="M1534" s="166">
        <f>NETWORKDAYS.INTL(DATE(YEAR(H1534),MONTH(I1534),DAY(H1534)),DATE(YEAR(I1534),MONTH(I1534),DAY(I1534)),1,LISTAFERIADOS!$B$2:$B$194)</f>
        <v>2</v>
      </c>
      <c r="N1534" s="170" t="str">
        <f>CONCATENATE(HOUR(Tabela13[[#This Row],[DATA INICIO]]),":",MINUTE(Tabela13[[#This Row],[DATA INICIO]]))</f>
        <v>18:29</v>
      </c>
    </row>
    <row r="1535" spans="1:14" ht="25.5" customHeight="1" x14ac:dyDescent="0.25">
      <c r="A1535" s="60" t="s">
        <v>278</v>
      </c>
      <c r="B1535" s="61" t="s">
        <v>1004</v>
      </c>
      <c r="C1535" s="62" t="s">
        <v>270</v>
      </c>
      <c r="D1535" s="115" t="s">
        <v>1248</v>
      </c>
      <c r="E1535" s="66" t="str">
        <f>CONCATENATE(Tabela13[[#This Row],[TRAMITE_SETOR]],"_Atualiz")</f>
        <v>CIP_Atualiz</v>
      </c>
      <c r="F1535" s="35" t="s">
        <v>885</v>
      </c>
      <c r="G1535" s="91" t="s">
        <v>1127</v>
      </c>
      <c r="H1535" s="65">
        <v>42663.770138888889</v>
      </c>
      <c r="I1535" s="65">
        <v>42664.560416666667</v>
      </c>
      <c r="J1535" s="64" t="s">
        <v>294</v>
      </c>
      <c r="K1535" s="58">
        <f t="shared" ref="K1535:K1566" si="52">IF(OR(H1535="-",I1535="-"),0,I1535-H1535)</f>
        <v>0.79027777777810115</v>
      </c>
      <c r="L1535" s="59">
        <f t="shared" ref="L1535:L1566" si="53">K1535</f>
        <v>0.79027777777810115</v>
      </c>
      <c r="M1535" s="166">
        <f>NETWORKDAYS.INTL(DATE(YEAR(H1535),MONTH(I1535),DAY(H1535)),DATE(YEAR(I1535),MONTH(I1535),DAY(I1535)),1,LISTAFERIADOS!$B$2:$B$194)</f>
        <v>2</v>
      </c>
      <c r="N1535" s="170" t="str">
        <f>CONCATENATE(HOUR(Tabela13[[#This Row],[DATA INICIO]]),":",MINUTE(Tabela13[[#This Row],[DATA INICIO]]))</f>
        <v>18:29</v>
      </c>
    </row>
    <row r="1536" spans="1:14" ht="25.5" customHeight="1" x14ac:dyDescent="0.25">
      <c r="A1536" s="60" t="s">
        <v>278</v>
      </c>
      <c r="B1536" s="61" t="s">
        <v>1004</v>
      </c>
      <c r="C1536" s="62" t="s">
        <v>270</v>
      </c>
      <c r="D1536" s="115" t="s">
        <v>1242</v>
      </c>
      <c r="E1536" s="66" t="str">
        <f>CONCATENATE(Tabela13[[#This Row],[TRAMITE_SETOR]],"_Atualiz")</f>
        <v>SECGS_Atualiz</v>
      </c>
      <c r="F1536" t="s">
        <v>886</v>
      </c>
      <c r="G1536" s="91" t="s">
        <v>1127</v>
      </c>
      <c r="H1536" s="65">
        <v>42664.560416666667</v>
      </c>
      <c r="I1536" s="65">
        <v>42664.757638888892</v>
      </c>
      <c r="J1536" s="64" t="s">
        <v>1006</v>
      </c>
      <c r="K1536" s="58">
        <f t="shared" si="52"/>
        <v>0.19722222222480923</v>
      </c>
      <c r="L1536" s="59">
        <f t="shared" si="53"/>
        <v>0.19722222222480923</v>
      </c>
      <c r="M1536" s="166">
        <f>NETWORKDAYS.INTL(DATE(YEAR(H1536),MONTH(I1536),DAY(H1536)),DATE(YEAR(I1536),MONTH(I1536),DAY(I1536)),1,LISTAFERIADOS!$B$2:$B$194)</f>
        <v>1</v>
      </c>
      <c r="N1536" s="170" t="str">
        <f>CONCATENATE(HOUR(Tabela13[[#This Row],[DATA INICIO]]),":",MINUTE(Tabela13[[#This Row],[DATA INICIO]]))</f>
        <v>13:27</v>
      </c>
    </row>
    <row r="1537" spans="1:14" ht="25.5" hidden="1" customHeight="1" x14ac:dyDescent="0.25">
      <c r="A1537" s="60" t="s">
        <v>278</v>
      </c>
      <c r="B1537" s="61" t="s">
        <v>1004</v>
      </c>
      <c r="C1537" s="62" t="s">
        <v>270</v>
      </c>
      <c r="D1537" s="115" t="s">
        <v>1228</v>
      </c>
      <c r="E1537" s="66" t="str">
        <f>CONCATENATE(Tabela13[[#This Row],[TRAMITE_SETOR]],"_Atualiz")</f>
        <v>SPO_Atualiz</v>
      </c>
      <c r="F1537" t="s">
        <v>909</v>
      </c>
      <c r="G1537"/>
      <c r="H1537" s="65">
        <v>42664.757638888892</v>
      </c>
      <c r="I1537" s="65">
        <v>42664.787499999999</v>
      </c>
      <c r="J1537" s="64" t="s">
        <v>1007</v>
      </c>
      <c r="K1537" s="58">
        <f t="shared" si="52"/>
        <v>2.9861111106583849E-2</v>
      </c>
      <c r="L1537" s="59">
        <f t="shared" si="53"/>
        <v>2.9861111106583849E-2</v>
      </c>
      <c r="M1537" s="166">
        <f>NETWORKDAYS.INTL(DATE(YEAR(H1537),MONTH(I1537),DAY(H1537)),DATE(YEAR(I1537),MONTH(I1537),DAY(I1537)),1,LISTAFERIADOS!$B$2:$B$194)</f>
        <v>1</v>
      </c>
      <c r="N1537" s="170" t="str">
        <f>CONCATENATE(HOUR(Tabela13[[#This Row],[DATA INICIO]]),":",MINUTE(Tabela13[[#This Row],[DATA INICIO]]))</f>
        <v>18:11</v>
      </c>
    </row>
    <row r="1538" spans="1:14" ht="25.5" hidden="1" customHeight="1" x14ac:dyDescent="0.25">
      <c r="A1538" s="60" t="s">
        <v>278</v>
      </c>
      <c r="B1538" s="61" t="s">
        <v>1004</v>
      </c>
      <c r="C1538" s="62" t="s">
        <v>270</v>
      </c>
      <c r="D1538" s="115" t="s">
        <v>1229</v>
      </c>
      <c r="E1538" s="66" t="str">
        <f>CONCATENATE(Tabela13[[#This Row],[TRAMITE_SETOR]],"_Atualiz")</f>
        <v>CO_Atualiz</v>
      </c>
      <c r="F1538" t="s">
        <v>910</v>
      </c>
      <c r="G1538"/>
      <c r="H1538" s="65">
        <v>42664.787499999999</v>
      </c>
      <c r="I1538" s="65">
        <v>42664.802777777775</v>
      </c>
      <c r="J1538" s="64" t="s">
        <v>234</v>
      </c>
      <c r="K1538" s="58">
        <f t="shared" si="52"/>
        <v>1.5277777776645962E-2</v>
      </c>
      <c r="L1538" s="59">
        <f t="shared" si="53"/>
        <v>1.5277777776645962E-2</v>
      </c>
      <c r="M1538" s="166">
        <f>NETWORKDAYS.INTL(DATE(YEAR(H1538),MONTH(I1538),DAY(H1538)),DATE(YEAR(I1538),MONTH(I1538),DAY(I1538)),1,LISTAFERIADOS!$B$2:$B$194)</f>
        <v>1</v>
      </c>
      <c r="N1538" s="170" t="str">
        <f>CONCATENATE(HOUR(Tabela13[[#This Row],[DATA INICIO]]),":",MINUTE(Tabela13[[#This Row],[DATA INICIO]]))</f>
        <v>18:54</v>
      </c>
    </row>
    <row r="1539" spans="1:14" ht="25.5" hidden="1" customHeight="1" x14ac:dyDescent="0.25">
      <c r="A1539" s="60" t="s">
        <v>278</v>
      </c>
      <c r="B1539" s="61" t="s">
        <v>1004</v>
      </c>
      <c r="C1539" s="62" t="s">
        <v>270</v>
      </c>
      <c r="D1539" s="115" t="s">
        <v>1230</v>
      </c>
      <c r="E1539" s="66" t="str">
        <f>CONCATENATE(Tabela13[[#This Row],[TRAMITE_SETOR]],"_Atualiz")</f>
        <v>SECOFC_Atualiz</v>
      </c>
      <c r="F1539" t="s">
        <v>911</v>
      </c>
      <c r="G1539"/>
      <c r="H1539" s="65">
        <v>42664.802777777775</v>
      </c>
      <c r="I1539" s="65">
        <v>42667.606249999997</v>
      </c>
      <c r="J1539" s="64" t="s">
        <v>1008</v>
      </c>
      <c r="K1539" s="58">
        <f t="shared" si="52"/>
        <v>2.8034722222218988</v>
      </c>
      <c r="L1539" s="59">
        <f t="shared" si="53"/>
        <v>2.8034722222218988</v>
      </c>
      <c r="M1539" s="166">
        <f>NETWORKDAYS.INTL(DATE(YEAR(H1539),MONTH(I1539),DAY(H1539)),DATE(YEAR(I1539),MONTH(I1539),DAY(I1539)),1,LISTAFERIADOS!$B$2:$B$194)</f>
        <v>2</v>
      </c>
      <c r="N1539" s="170" t="str">
        <f>CONCATENATE(HOUR(Tabela13[[#This Row],[DATA INICIO]]),":",MINUTE(Tabela13[[#This Row],[DATA INICIO]]))</f>
        <v>19:16</v>
      </c>
    </row>
    <row r="1540" spans="1:14" ht="25.5" hidden="1" customHeight="1" x14ac:dyDescent="0.25">
      <c r="A1540" s="60" t="s">
        <v>278</v>
      </c>
      <c r="B1540" s="61" t="s">
        <v>1004</v>
      </c>
      <c r="C1540" s="62" t="s">
        <v>270</v>
      </c>
      <c r="D1540" s="115" t="s">
        <v>1231</v>
      </c>
      <c r="E1540" s="66" t="str">
        <f>CONCATENATE(Tabela13[[#This Row],[TRAMITE_SETOR]],"_Atualiz")</f>
        <v>CLC_Atualiz</v>
      </c>
      <c r="F1540" t="s">
        <v>912</v>
      </c>
      <c r="G1540"/>
      <c r="H1540" s="65">
        <v>42667.606249999997</v>
      </c>
      <c r="I1540" s="65">
        <v>42667.790972222225</v>
      </c>
      <c r="J1540" s="64" t="s">
        <v>552</v>
      </c>
      <c r="K1540" s="58">
        <f t="shared" si="52"/>
        <v>0.18472222222771961</v>
      </c>
      <c r="L1540" s="59">
        <f t="shared" si="53"/>
        <v>0.18472222222771961</v>
      </c>
      <c r="M1540" s="166">
        <f>NETWORKDAYS.INTL(DATE(YEAR(H1540),MONTH(I1540),DAY(H1540)),DATE(YEAR(I1540),MONTH(I1540),DAY(I1540)),1,LISTAFERIADOS!$B$2:$B$194)</f>
        <v>1</v>
      </c>
      <c r="N1540" s="170" t="str">
        <f>CONCATENATE(HOUR(Tabela13[[#This Row],[DATA INICIO]]),":",MINUTE(Tabela13[[#This Row],[DATA INICIO]]))</f>
        <v>14:33</v>
      </c>
    </row>
    <row r="1541" spans="1:14" ht="25.5" hidden="1" customHeight="1" x14ac:dyDescent="0.25">
      <c r="A1541" s="60" t="s">
        <v>278</v>
      </c>
      <c r="B1541" s="61" t="s">
        <v>1004</v>
      </c>
      <c r="C1541" s="62" t="s">
        <v>270</v>
      </c>
      <c r="D1541" s="115" t="s">
        <v>1244</v>
      </c>
      <c r="E1541" s="66" t="str">
        <f>CONCATENATE(Tabela13[[#This Row],[TRAMITE_SETOR]],"_Atualiz")</f>
        <v>SECGA_Atualiz</v>
      </c>
      <c r="F1541" t="s">
        <v>854</v>
      </c>
      <c r="G1541"/>
      <c r="H1541" s="65">
        <v>42667.790972222225</v>
      </c>
      <c r="I1541" s="65">
        <v>42668.703472222223</v>
      </c>
      <c r="J1541" s="64" t="s">
        <v>1009</v>
      </c>
      <c r="K1541" s="58">
        <f t="shared" si="52"/>
        <v>0.91249999999854481</v>
      </c>
      <c r="L1541" s="59">
        <f t="shared" si="53"/>
        <v>0.91249999999854481</v>
      </c>
      <c r="M1541" s="166">
        <f>NETWORKDAYS.INTL(DATE(YEAR(H1541),MONTH(I1541),DAY(H1541)),DATE(YEAR(I1541),MONTH(I1541),DAY(I1541)),1,LISTAFERIADOS!$B$2:$B$194)</f>
        <v>2</v>
      </c>
      <c r="N1541" s="170" t="str">
        <f>CONCATENATE(HOUR(Tabela13[[#This Row],[DATA INICIO]]),":",MINUTE(Tabela13[[#This Row],[DATA INICIO]]))</f>
        <v>18:59</v>
      </c>
    </row>
    <row r="1542" spans="1:14" ht="25.5" hidden="1" customHeight="1" x14ac:dyDescent="0.25">
      <c r="A1542" s="60" t="s">
        <v>278</v>
      </c>
      <c r="B1542" s="61" t="s">
        <v>1004</v>
      </c>
      <c r="C1542" s="62" t="s">
        <v>270</v>
      </c>
      <c r="D1542" s="115" t="s">
        <v>1229</v>
      </c>
      <c r="E1542" s="66" t="str">
        <f>CONCATENATE(Tabela13[[#This Row],[TRAMITE_SETOR]],"_Atualiz")</f>
        <v>CO_Atualiz</v>
      </c>
      <c r="F1542" t="s">
        <v>910</v>
      </c>
      <c r="G1542"/>
      <c r="H1542" s="65">
        <v>42668.703472222223</v>
      </c>
      <c r="I1542" s="65">
        <v>42668.841666666667</v>
      </c>
      <c r="J1542" s="64" t="s">
        <v>1010</v>
      </c>
      <c r="K1542" s="58">
        <f t="shared" si="52"/>
        <v>0.13819444444379769</v>
      </c>
      <c r="L1542" s="59">
        <f t="shared" si="53"/>
        <v>0.13819444444379769</v>
      </c>
      <c r="M1542" s="166">
        <f>NETWORKDAYS.INTL(DATE(YEAR(H1542),MONTH(I1542),DAY(H1542)),DATE(YEAR(I1542),MONTH(I1542),DAY(I1542)),1,LISTAFERIADOS!$B$2:$B$194)</f>
        <v>1</v>
      </c>
      <c r="N1542" s="170" t="str">
        <f>CONCATENATE(HOUR(Tabela13[[#This Row],[DATA INICIO]]),":",MINUTE(Tabela13[[#This Row],[DATA INICIO]]))</f>
        <v>16:53</v>
      </c>
    </row>
    <row r="1543" spans="1:14" ht="25.5" hidden="1" customHeight="1" x14ac:dyDescent="0.25">
      <c r="A1543" s="60" t="s">
        <v>278</v>
      </c>
      <c r="B1543" s="61" t="s">
        <v>1004</v>
      </c>
      <c r="C1543" s="62" t="s">
        <v>270</v>
      </c>
      <c r="D1543" s="115" t="s">
        <v>1228</v>
      </c>
      <c r="E1543" s="66" t="str">
        <f>CONCATENATE(Tabela13[[#This Row],[TRAMITE_SETOR]],"_Atualiz")</f>
        <v>SPO_Atualiz</v>
      </c>
      <c r="F1543" t="s">
        <v>909</v>
      </c>
      <c r="G1543"/>
      <c r="H1543" s="65">
        <v>42668.841666666667</v>
      </c>
      <c r="I1543" s="65">
        <v>42669.576388888891</v>
      </c>
      <c r="J1543" s="64" t="s">
        <v>1011</v>
      </c>
      <c r="K1543" s="58">
        <f t="shared" si="52"/>
        <v>0.73472222222335404</v>
      </c>
      <c r="L1543" s="59">
        <f t="shared" si="53"/>
        <v>0.73472222222335404</v>
      </c>
      <c r="M1543" s="166">
        <f>NETWORKDAYS.INTL(DATE(YEAR(H1543),MONTH(I1543),DAY(H1543)),DATE(YEAR(I1543),MONTH(I1543),DAY(I1543)),1,LISTAFERIADOS!$B$2:$B$194)</f>
        <v>2</v>
      </c>
      <c r="N1543" s="170" t="str">
        <f>CONCATENATE(HOUR(Tabela13[[#This Row],[DATA INICIO]]),":",MINUTE(Tabela13[[#This Row],[DATA INICIO]]))</f>
        <v>20:12</v>
      </c>
    </row>
    <row r="1544" spans="1:14" ht="25.5" hidden="1" customHeight="1" x14ac:dyDescent="0.25">
      <c r="A1544" s="60" t="s">
        <v>278</v>
      </c>
      <c r="B1544" s="61" t="s">
        <v>1004</v>
      </c>
      <c r="C1544" s="62" t="s">
        <v>270</v>
      </c>
      <c r="D1544" s="115" t="s">
        <v>1229</v>
      </c>
      <c r="E1544" s="66" t="str">
        <f>CONCATENATE(Tabela13[[#This Row],[TRAMITE_SETOR]],"_Atualiz")</f>
        <v>CO_Atualiz</v>
      </c>
      <c r="F1544" t="s">
        <v>910</v>
      </c>
      <c r="G1544"/>
      <c r="H1544" s="65">
        <v>42669.576388888891</v>
      </c>
      <c r="I1544" s="65">
        <v>42669.701388888891</v>
      </c>
      <c r="J1544" s="64" t="s">
        <v>97</v>
      </c>
      <c r="K1544" s="58">
        <f t="shared" si="52"/>
        <v>0.125</v>
      </c>
      <c r="L1544" s="59">
        <f t="shared" si="53"/>
        <v>0.125</v>
      </c>
      <c r="M1544" s="166">
        <f>NETWORKDAYS.INTL(DATE(YEAR(H1544),MONTH(I1544),DAY(H1544)),DATE(YEAR(I1544),MONTH(I1544),DAY(I1544)),1,LISTAFERIADOS!$B$2:$B$194)</f>
        <v>1</v>
      </c>
      <c r="N1544" s="170" t="str">
        <f>CONCATENATE(HOUR(Tabela13[[#This Row],[DATA INICIO]]),":",MINUTE(Tabela13[[#This Row],[DATA INICIO]]))</f>
        <v>13:50</v>
      </c>
    </row>
    <row r="1545" spans="1:14" ht="25.5" hidden="1" customHeight="1" x14ac:dyDescent="0.25">
      <c r="A1545" s="60" t="s">
        <v>278</v>
      </c>
      <c r="B1545" s="61" t="s">
        <v>1004</v>
      </c>
      <c r="C1545" s="62" t="s">
        <v>270</v>
      </c>
      <c r="D1545" s="115" t="s">
        <v>1230</v>
      </c>
      <c r="E1545" s="66" t="str">
        <f>CONCATENATE(Tabela13[[#This Row],[TRAMITE_SETOR]],"_Atualiz")</f>
        <v>SECOFC_Atualiz</v>
      </c>
      <c r="F1545" t="s">
        <v>911</v>
      </c>
      <c r="G1545"/>
      <c r="H1545" s="65">
        <v>42669.701388888891</v>
      </c>
      <c r="I1545" s="65">
        <v>42669.819444444445</v>
      </c>
      <c r="J1545" s="64" t="s">
        <v>20</v>
      </c>
      <c r="K1545" s="58">
        <f t="shared" si="52"/>
        <v>0.11805555555474712</v>
      </c>
      <c r="L1545" s="59">
        <f t="shared" si="53"/>
        <v>0.11805555555474712</v>
      </c>
      <c r="M1545" s="166">
        <f>NETWORKDAYS.INTL(DATE(YEAR(H1545),MONTH(I1545),DAY(H1545)),DATE(YEAR(I1545),MONTH(I1545),DAY(I1545)),1,LISTAFERIADOS!$B$2:$B$194)</f>
        <v>1</v>
      </c>
      <c r="N1545" s="170" t="str">
        <f>CONCATENATE(HOUR(Tabela13[[#This Row],[DATA INICIO]]),":",MINUTE(Tabela13[[#This Row],[DATA INICIO]]))</f>
        <v>16:50</v>
      </c>
    </row>
    <row r="1546" spans="1:14" ht="25.5" hidden="1" customHeight="1" x14ac:dyDescent="0.25">
      <c r="A1546" s="60" t="s">
        <v>278</v>
      </c>
      <c r="B1546" s="61" t="s">
        <v>1004</v>
      </c>
      <c r="C1546" s="62" t="s">
        <v>270</v>
      </c>
      <c r="D1546" s="115" t="s">
        <v>1231</v>
      </c>
      <c r="E1546" s="66" t="str">
        <f>CONCATENATE(Tabela13[[#This Row],[TRAMITE_SETOR]],"_Atualiz")</f>
        <v>CLC_Atualiz</v>
      </c>
      <c r="F1546" t="s">
        <v>912</v>
      </c>
      <c r="G1546"/>
      <c r="H1546" s="65">
        <v>42669.819444444445</v>
      </c>
      <c r="I1546" s="65">
        <v>42670.54791666667</v>
      </c>
      <c r="J1546" s="64" t="s">
        <v>552</v>
      </c>
      <c r="K1546" s="58">
        <f t="shared" si="52"/>
        <v>0.72847222222480923</v>
      </c>
      <c r="L1546" s="59">
        <f t="shared" si="53"/>
        <v>0.72847222222480923</v>
      </c>
      <c r="M1546" s="166">
        <f>NETWORKDAYS.INTL(DATE(YEAR(H1546),MONTH(I1546),DAY(H1546)),DATE(YEAR(I1546),MONTH(I1546),DAY(I1546)),1,LISTAFERIADOS!$B$2:$B$194)</f>
        <v>2</v>
      </c>
      <c r="N1546" s="170" t="str">
        <f>CONCATENATE(HOUR(Tabela13[[#This Row],[DATA INICIO]]),":",MINUTE(Tabela13[[#This Row],[DATA INICIO]]))</f>
        <v>19:40</v>
      </c>
    </row>
    <row r="1547" spans="1:14" ht="25.5" customHeight="1" x14ac:dyDescent="0.25">
      <c r="A1547" s="60" t="s">
        <v>278</v>
      </c>
      <c r="B1547" s="61" t="s">
        <v>1004</v>
      </c>
      <c r="C1547" s="62" t="s">
        <v>270</v>
      </c>
      <c r="D1547" s="115" t="s">
        <v>1242</v>
      </c>
      <c r="E1547" s="66" t="str">
        <f>CONCATENATE(Tabela13[[#This Row],[TRAMITE_SETOR]],"_Atualiz")</f>
        <v>SECGS_Atualiz</v>
      </c>
      <c r="F1547" t="s">
        <v>886</v>
      </c>
      <c r="G1547" s="91" t="s">
        <v>1127</v>
      </c>
      <c r="H1547" s="65">
        <v>42670.54791666667</v>
      </c>
      <c r="I1547" s="65">
        <v>42670.605555555558</v>
      </c>
      <c r="J1547" s="64" t="s">
        <v>1012</v>
      </c>
      <c r="K1547" s="58">
        <f t="shared" si="52"/>
        <v>5.7638888887595385E-2</v>
      </c>
      <c r="L1547" s="59">
        <f t="shared" si="53"/>
        <v>5.7638888887595385E-2</v>
      </c>
      <c r="M1547" s="166">
        <f>NETWORKDAYS.INTL(DATE(YEAR(H1547),MONTH(I1547),DAY(H1547)),DATE(YEAR(I1547),MONTH(I1547),DAY(I1547)),1,LISTAFERIADOS!$B$2:$B$194)</f>
        <v>1</v>
      </c>
      <c r="N1547" s="170" t="str">
        <f>CONCATENATE(HOUR(Tabela13[[#This Row],[DATA INICIO]]),":",MINUTE(Tabela13[[#This Row],[DATA INICIO]]))</f>
        <v>13:9</v>
      </c>
    </row>
    <row r="1548" spans="1:14" ht="25.5" customHeight="1" x14ac:dyDescent="0.25">
      <c r="A1548" s="60" t="s">
        <v>278</v>
      </c>
      <c r="B1548" s="61" t="s">
        <v>1004</v>
      </c>
      <c r="C1548" s="62" t="s">
        <v>270</v>
      </c>
      <c r="D1548" s="115" t="s">
        <v>1274</v>
      </c>
      <c r="E1548" s="66" t="str">
        <f>CONCATENATE(Tabela13[[#This Row],[TRAMITE_SETOR]],"_Atualiz")</f>
        <v>SOP_Atualiz</v>
      </c>
      <c r="F1548" t="s">
        <v>894</v>
      </c>
      <c r="G1548" s="91" t="s">
        <v>1127</v>
      </c>
      <c r="H1548" s="65">
        <v>42670.605555555558</v>
      </c>
      <c r="I1548" s="65">
        <v>42672.425694444442</v>
      </c>
      <c r="J1548" s="64" t="s">
        <v>1013</v>
      </c>
      <c r="K1548" s="58">
        <f t="shared" si="52"/>
        <v>1.820138888884685</v>
      </c>
      <c r="L1548" s="59">
        <f t="shared" si="53"/>
        <v>1.820138888884685</v>
      </c>
      <c r="M1548" s="166">
        <f>NETWORKDAYS.INTL(DATE(YEAR(H1548),MONTH(I1548),DAY(H1548)),DATE(YEAR(I1548),MONTH(I1548),DAY(I1548)),1,LISTAFERIADOS!$B$2:$B$194)</f>
        <v>2</v>
      </c>
      <c r="N1548" s="170" t="str">
        <f>CONCATENATE(HOUR(Tabela13[[#This Row],[DATA INICIO]]),":",MINUTE(Tabela13[[#This Row],[DATA INICIO]]))</f>
        <v>14:32</v>
      </c>
    </row>
    <row r="1549" spans="1:14" ht="25.5" hidden="1" customHeight="1" x14ac:dyDescent="0.25">
      <c r="A1549" s="60" t="s">
        <v>278</v>
      </c>
      <c r="B1549" s="61" t="s">
        <v>1004</v>
      </c>
      <c r="C1549" s="62" t="s">
        <v>270</v>
      </c>
      <c r="D1549" s="115" t="s">
        <v>1231</v>
      </c>
      <c r="E1549" s="66" t="str">
        <f>CONCATENATE(Tabela13[[#This Row],[TRAMITE_SETOR]],"_Atualiz")</f>
        <v>CLC_Atualiz</v>
      </c>
      <c r="F1549" t="s">
        <v>912</v>
      </c>
      <c r="G1549"/>
      <c r="H1549" s="65">
        <v>42672.425694444442</v>
      </c>
      <c r="I1549" s="65">
        <v>42672.668749999997</v>
      </c>
      <c r="J1549" s="64" t="s">
        <v>1014</v>
      </c>
      <c r="K1549" s="58">
        <f t="shared" si="52"/>
        <v>0.24305555555474712</v>
      </c>
      <c r="L1549" s="59">
        <f t="shared" si="53"/>
        <v>0.24305555555474712</v>
      </c>
      <c r="M1549" s="166">
        <f>NETWORKDAYS.INTL(DATE(YEAR(H1549),MONTH(I1549),DAY(H1549)),DATE(YEAR(I1549),MONTH(I1549),DAY(I1549)),1,LISTAFERIADOS!$B$2:$B$194)</f>
        <v>0</v>
      </c>
      <c r="N1549" s="170" t="str">
        <f>CONCATENATE(HOUR(Tabela13[[#This Row],[DATA INICIO]]),":",MINUTE(Tabela13[[#This Row],[DATA INICIO]]))</f>
        <v>10:13</v>
      </c>
    </row>
    <row r="1550" spans="1:14" ht="25.5" hidden="1" customHeight="1" x14ac:dyDescent="0.25">
      <c r="A1550" s="60" t="s">
        <v>278</v>
      </c>
      <c r="B1550" s="61" t="s">
        <v>1004</v>
      </c>
      <c r="C1550" s="62" t="s">
        <v>270</v>
      </c>
      <c r="D1550" s="115" t="s">
        <v>1244</v>
      </c>
      <c r="E1550" s="66" t="str">
        <f>CONCATENATE(Tabela13[[#This Row],[TRAMITE_SETOR]],"_Atualiz")</f>
        <v>SECGA_Atualiz</v>
      </c>
      <c r="F1550" t="s">
        <v>854</v>
      </c>
      <c r="G1550"/>
      <c r="H1550" s="65">
        <v>42672.668749999997</v>
      </c>
      <c r="I1550" s="65">
        <v>42672.813194444447</v>
      </c>
      <c r="J1550" s="64" t="s">
        <v>1015</v>
      </c>
      <c r="K1550" s="58">
        <f t="shared" si="52"/>
        <v>0.14444444444961846</v>
      </c>
      <c r="L1550" s="59">
        <f t="shared" si="53"/>
        <v>0.14444444444961846</v>
      </c>
      <c r="M1550" s="166">
        <f>NETWORKDAYS.INTL(DATE(YEAR(H1550),MONTH(I1550),DAY(H1550)),DATE(YEAR(I1550),MONTH(I1550),DAY(I1550)),1,LISTAFERIADOS!$B$2:$B$194)</f>
        <v>0</v>
      </c>
      <c r="N1550" s="170" t="str">
        <f>CONCATENATE(HOUR(Tabela13[[#This Row],[DATA INICIO]]),":",MINUTE(Tabela13[[#This Row],[DATA INICIO]]))</f>
        <v>16:3</v>
      </c>
    </row>
    <row r="1551" spans="1:14" ht="25.5" hidden="1" customHeight="1" x14ac:dyDescent="0.25">
      <c r="A1551" s="60" t="s">
        <v>278</v>
      </c>
      <c r="B1551" s="61" t="s">
        <v>1004</v>
      </c>
      <c r="C1551" s="62" t="s">
        <v>270</v>
      </c>
      <c r="D1551" s="115" t="s">
        <v>1231</v>
      </c>
      <c r="E1551" s="66" t="str">
        <f>CONCATENATE(Tabela13[[#This Row],[TRAMITE_SETOR]],"_Atualiz")</f>
        <v>CLC_Atualiz</v>
      </c>
      <c r="F1551" t="s">
        <v>912</v>
      </c>
      <c r="G1551"/>
      <c r="H1551" s="65">
        <v>42672.813194444447</v>
      </c>
      <c r="I1551" s="65">
        <v>42674.709027777775</v>
      </c>
      <c r="J1551" s="64" t="s">
        <v>1016</v>
      </c>
      <c r="K1551" s="58">
        <f t="shared" si="52"/>
        <v>1.8958333333284827</v>
      </c>
      <c r="L1551" s="59">
        <f t="shared" si="53"/>
        <v>1.8958333333284827</v>
      </c>
      <c r="M1551" s="166">
        <f>NETWORKDAYS.INTL(DATE(YEAR(H1551),MONTH(I1551),DAY(H1551)),DATE(YEAR(I1551),MONTH(I1551),DAY(I1551)),1,LISTAFERIADOS!$B$2:$B$194)</f>
        <v>1</v>
      </c>
      <c r="N1551" s="170" t="str">
        <f>CONCATENATE(HOUR(Tabela13[[#This Row],[DATA INICIO]]),":",MINUTE(Tabela13[[#This Row],[DATA INICIO]]))</f>
        <v>19:31</v>
      </c>
    </row>
    <row r="1552" spans="1:14" ht="25.5" hidden="1" customHeight="1" x14ac:dyDescent="0.25">
      <c r="A1552" s="60" t="s">
        <v>278</v>
      </c>
      <c r="B1552" s="61" t="s">
        <v>1004</v>
      </c>
      <c r="C1552" s="62" t="s">
        <v>270</v>
      </c>
      <c r="D1552" s="115" t="s">
        <v>1252</v>
      </c>
      <c r="E1552" s="66" t="str">
        <f>CONCATENATE(Tabela13[[#This Row],[TRAMITE_SETOR]],"_Atualiz")</f>
        <v>SLIC_Atualiz</v>
      </c>
      <c r="F1552" t="s">
        <v>928</v>
      </c>
      <c r="G1552"/>
      <c r="H1552" s="65">
        <v>42674.709027777775</v>
      </c>
      <c r="I1552" s="65">
        <v>42682.678472222222</v>
      </c>
      <c r="J1552" s="64" t="s">
        <v>1017</v>
      </c>
      <c r="K1552" s="58">
        <f t="shared" si="52"/>
        <v>7.9694444444467081</v>
      </c>
      <c r="L1552" s="59">
        <f t="shared" si="53"/>
        <v>7.9694444444467081</v>
      </c>
      <c r="M1552" s="166">
        <f>NETWORKDAYS.INTL(DATE(YEAR(H1552),MONTH(I1552),DAY(H1552)),DATE(YEAR(I1552),MONTH(I1552),DAY(I1552)),1,LISTAFERIADOS!$B$2:$B$194)</f>
        <v>-16</v>
      </c>
      <c r="N1552" s="170" t="str">
        <f>CONCATENATE(HOUR(Tabela13[[#This Row],[DATA INICIO]]),":",MINUTE(Tabela13[[#This Row],[DATA INICIO]]))</f>
        <v>17:1</v>
      </c>
    </row>
    <row r="1553" spans="1:14" ht="25.5" hidden="1" customHeight="1" x14ac:dyDescent="0.25">
      <c r="A1553" s="60" t="s">
        <v>278</v>
      </c>
      <c r="B1553" s="61" t="s">
        <v>1004</v>
      </c>
      <c r="C1553" s="62" t="s">
        <v>270</v>
      </c>
      <c r="D1553" s="115" t="s">
        <v>1233</v>
      </c>
      <c r="E1553" s="66" t="str">
        <f>CONCATENATE(Tabela13[[#This Row],[TRAMITE_SETOR]],"_Atualiz")</f>
        <v>SCON_Atualiz</v>
      </c>
      <c r="F1553" t="s">
        <v>914</v>
      </c>
      <c r="G1553"/>
      <c r="H1553" s="65">
        <v>42682.678472222222</v>
      </c>
      <c r="I1553" s="65">
        <v>42682.765277777777</v>
      </c>
      <c r="J1553" s="64" t="s">
        <v>1018</v>
      </c>
      <c r="K1553" s="58">
        <f t="shared" si="52"/>
        <v>8.6805555554747116E-2</v>
      </c>
      <c r="L1553" s="59">
        <f t="shared" si="53"/>
        <v>8.6805555554747116E-2</v>
      </c>
      <c r="M1553" s="166">
        <f>NETWORKDAYS.INTL(DATE(YEAR(H1553),MONTH(I1553),DAY(H1553)),DATE(YEAR(I1553),MONTH(I1553),DAY(I1553)),1,LISTAFERIADOS!$B$2:$B$194)</f>
        <v>1</v>
      </c>
      <c r="N1553" s="170" t="str">
        <f>CONCATENATE(HOUR(Tabela13[[#This Row],[DATA INICIO]]),":",MINUTE(Tabela13[[#This Row],[DATA INICIO]]))</f>
        <v>16:17</v>
      </c>
    </row>
    <row r="1554" spans="1:14" ht="25.5" hidden="1" customHeight="1" x14ac:dyDescent="0.25">
      <c r="A1554" s="60" t="s">
        <v>278</v>
      </c>
      <c r="B1554" s="61" t="s">
        <v>1004</v>
      </c>
      <c r="C1554" s="62" t="s">
        <v>270</v>
      </c>
      <c r="D1554" s="115" t="s">
        <v>1252</v>
      </c>
      <c r="E1554" s="66" t="str">
        <f>CONCATENATE(Tabela13[[#This Row],[TRAMITE_SETOR]],"_Atualiz")</f>
        <v>SLIC_Atualiz</v>
      </c>
      <c r="F1554" t="s">
        <v>928</v>
      </c>
      <c r="G1554"/>
      <c r="H1554" s="65">
        <v>42682.765277777777</v>
      </c>
      <c r="I1554" s="65">
        <v>42682.777777777781</v>
      </c>
      <c r="J1554" s="64" t="s">
        <v>1019</v>
      </c>
      <c r="K1554" s="58">
        <f t="shared" si="52"/>
        <v>1.2500000004365575E-2</v>
      </c>
      <c r="L1554" s="59">
        <f t="shared" si="53"/>
        <v>1.2500000004365575E-2</v>
      </c>
      <c r="M1554" s="166">
        <f>NETWORKDAYS.INTL(DATE(YEAR(H1554),MONTH(I1554),DAY(H1554)),DATE(YEAR(I1554),MONTH(I1554),DAY(I1554)),1,LISTAFERIADOS!$B$2:$B$194)</f>
        <v>1</v>
      </c>
      <c r="N1554" s="170" t="str">
        <f>CONCATENATE(HOUR(Tabela13[[#This Row],[DATA INICIO]]),":",MINUTE(Tabela13[[#This Row],[DATA INICIO]]))</f>
        <v>18:22</v>
      </c>
    </row>
    <row r="1555" spans="1:14" ht="25.5" hidden="1" customHeight="1" x14ac:dyDescent="0.25">
      <c r="A1555" s="60" t="s">
        <v>278</v>
      </c>
      <c r="B1555" s="61" t="s">
        <v>1004</v>
      </c>
      <c r="C1555" s="62" t="s">
        <v>270</v>
      </c>
      <c r="D1555" s="115" t="s">
        <v>1231</v>
      </c>
      <c r="E1555" s="66" t="str">
        <f>CONCATENATE(Tabela13[[#This Row],[TRAMITE_SETOR]],"_Atualiz")</f>
        <v>CLC_Atualiz</v>
      </c>
      <c r="F1555" t="s">
        <v>912</v>
      </c>
      <c r="G1555"/>
      <c r="H1555" s="65">
        <v>42682.777777777781</v>
      </c>
      <c r="I1555" s="65">
        <v>42682.8</v>
      </c>
      <c r="J1555" s="64" t="s">
        <v>349</v>
      </c>
      <c r="K1555" s="58">
        <f t="shared" si="52"/>
        <v>2.2222222221898846E-2</v>
      </c>
      <c r="L1555" s="59">
        <f t="shared" si="53"/>
        <v>2.2222222221898846E-2</v>
      </c>
      <c r="M1555" s="166">
        <f>NETWORKDAYS.INTL(DATE(YEAR(H1555),MONTH(I1555),DAY(H1555)),DATE(YEAR(I1555),MONTH(I1555),DAY(I1555)),1,LISTAFERIADOS!$B$2:$B$194)</f>
        <v>1</v>
      </c>
      <c r="N1555" s="170" t="str">
        <f>CONCATENATE(HOUR(Tabela13[[#This Row],[DATA INICIO]]),":",MINUTE(Tabela13[[#This Row],[DATA INICIO]]))</f>
        <v>18:40</v>
      </c>
    </row>
    <row r="1556" spans="1:14" ht="25.5" hidden="1" customHeight="1" x14ac:dyDescent="0.25">
      <c r="A1556" s="60" t="s">
        <v>278</v>
      </c>
      <c r="B1556" s="61" t="s">
        <v>1004</v>
      </c>
      <c r="C1556" s="62" t="s">
        <v>270</v>
      </c>
      <c r="D1556" s="115" t="s">
        <v>1244</v>
      </c>
      <c r="E1556" s="66" t="str">
        <f>CONCATENATE(Tabela13[[#This Row],[TRAMITE_SETOR]],"_Atualiz")</f>
        <v>SECGA_Atualiz</v>
      </c>
      <c r="F1556" t="s">
        <v>854</v>
      </c>
      <c r="G1556"/>
      <c r="H1556" s="65">
        <v>42682.8</v>
      </c>
      <c r="I1556" s="65">
        <v>42683.620138888888</v>
      </c>
      <c r="J1556" s="64" t="s">
        <v>70</v>
      </c>
      <c r="K1556" s="58">
        <f t="shared" si="52"/>
        <v>0.820138888884685</v>
      </c>
      <c r="L1556" s="59">
        <f t="shared" si="53"/>
        <v>0.820138888884685</v>
      </c>
      <c r="M1556" s="166">
        <f>NETWORKDAYS.INTL(DATE(YEAR(H1556),MONTH(I1556),DAY(H1556)),DATE(YEAR(I1556),MONTH(I1556),DAY(I1556)),1,LISTAFERIADOS!$B$2:$B$194)</f>
        <v>2</v>
      </c>
      <c r="N1556" s="170" t="str">
        <f>CONCATENATE(HOUR(Tabela13[[#This Row],[DATA INICIO]]),":",MINUTE(Tabela13[[#This Row],[DATA INICIO]]))</f>
        <v>19:12</v>
      </c>
    </row>
    <row r="1557" spans="1:14" ht="25.5" hidden="1" customHeight="1" x14ac:dyDescent="0.25">
      <c r="A1557" s="60" t="s">
        <v>278</v>
      </c>
      <c r="B1557" s="61" t="s">
        <v>1004</v>
      </c>
      <c r="C1557" s="62" t="s">
        <v>270</v>
      </c>
      <c r="D1557" s="115" t="s">
        <v>1234</v>
      </c>
      <c r="E1557" s="66" t="str">
        <f>CONCATENATE(Tabela13[[#This Row],[TRAMITE_SETOR]],"_Atualiz")</f>
        <v>CPL_Atualiz</v>
      </c>
      <c r="F1557" t="s">
        <v>915</v>
      </c>
      <c r="G1557"/>
      <c r="H1557" s="65">
        <v>42683.620138888888</v>
      </c>
      <c r="I1557" s="65">
        <v>42683.793055555558</v>
      </c>
      <c r="J1557" s="64" t="s">
        <v>290</v>
      </c>
      <c r="K1557" s="58">
        <f t="shared" si="52"/>
        <v>0.17291666667006211</v>
      </c>
      <c r="L1557" s="59">
        <f t="shared" si="53"/>
        <v>0.17291666667006211</v>
      </c>
      <c r="M1557" s="166">
        <f>NETWORKDAYS.INTL(DATE(YEAR(H1557),MONTH(I1557),DAY(H1557)),DATE(YEAR(I1557),MONTH(I1557),DAY(I1557)),1,LISTAFERIADOS!$B$2:$B$194)</f>
        <v>1</v>
      </c>
      <c r="N1557" s="170" t="str">
        <f>CONCATENATE(HOUR(Tabela13[[#This Row],[DATA INICIO]]),":",MINUTE(Tabela13[[#This Row],[DATA INICIO]]))</f>
        <v>14:53</v>
      </c>
    </row>
    <row r="1558" spans="1:14" ht="25.5" hidden="1" customHeight="1" x14ac:dyDescent="0.25">
      <c r="A1558" s="60" t="s">
        <v>278</v>
      </c>
      <c r="B1558" s="61" t="s">
        <v>1004</v>
      </c>
      <c r="C1558" s="62" t="s">
        <v>270</v>
      </c>
      <c r="D1558" s="115" t="s">
        <v>1235</v>
      </c>
      <c r="E1558" s="66" t="str">
        <f>CONCATENATE(Tabela13[[#This Row],[TRAMITE_SETOR]],"_Atualiz")</f>
        <v>ASSDG_Atualiz</v>
      </c>
      <c r="F1558" t="s">
        <v>916</v>
      </c>
      <c r="G1558"/>
      <c r="H1558" s="65">
        <v>42683.793055555558</v>
      </c>
      <c r="I1558" s="65">
        <v>42685.48333333333</v>
      </c>
      <c r="J1558" s="64" t="s">
        <v>177</v>
      </c>
      <c r="K1558" s="58">
        <f t="shared" si="52"/>
        <v>1.6902777777722804</v>
      </c>
      <c r="L1558" s="59">
        <f t="shared" si="53"/>
        <v>1.6902777777722804</v>
      </c>
      <c r="M1558" s="166">
        <f>NETWORKDAYS.INTL(DATE(YEAR(H1558),MONTH(I1558),DAY(H1558)),DATE(YEAR(I1558),MONTH(I1558),DAY(I1558)),1,LISTAFERIADOS!$B$2:$B$194)</f>
        <v>3</v>
      </c>
      <c r="N1558" s="170" t="str">
        <f>CONCATENATE(HOUR(Tabela13[[#This Row],[DATA INICIO]]),":",MINUTE(Tabela13[[#This Row],[DATA INICIO]]))</f>
        <v>19:2</v>
      </c>
    </row>
    <row r="1559" spans="1:14" ht="25.5" hidden="1" customHeight="1" x14ac:dyDescent="0.25">
      <c r="A1559" s="60" t="s">
        <v>278</v>
      </c>
      <c r="B1559" s="61" t="s">
        <v>1004</v>
      </c>
      <c r="C1559" s="62" t="s">
        <v>270</v>
      </c>
      <c r="D1559" s="115" t="s">
        <v>1224</v>
      </c>
      <c r="E1559" s="66" t="str">
        <f>CONCATENATE(Tabela13[[#This Row],[TRAMITE_SETOR]],"_Atualiz")</f>
        <v>DG_Atualiz</v>
      </c>
      <c r="F1559" t="s">
        <v>906</v>
      </c>
      <c r="G1559"/>
      <c r="H1559" s="65">
        <v>42685.48333333333</v>
      </c>
      <c r="I1559" s="65">
        <v>42685.504861111112</v>
      </c>
      <c r="J1559" s="64" t="s">
        <v>56</v>
      </c>
      <c r="K1559" s="58">
        <f t="shared" si="52"/>
        <v>2.1527777782466728E-2</v>
      </c>
      <c r="L1559" s="59">
        <f t="shared" si="53"/>
        <v>2.1527777782466728E-2</v>
      </c>
      <c r="M1559" s="166">
        <f>NETWORKDAYS.INTL(DATE(YEAR(H1559),MONTH(I1559),DAY(H1559)),DATE(YEAR(I1559),MONTH(I1559),DAY(I1559)),1,LISTAFERIADOS!$B$2:$B$194)</f>
        <v>1</v>
      </c>
      <c r="N1559" s="170" t="str">
        <f>CONCATENATE(HOUR(Tabela13[[#This Row],[DATA INICIO]]),":",MINUTE(Tabela13[[#This Row],[DATA INICIO]]))</f>
        <v>11:36</v>
      </c>
    </row>
    <row r="1560" spans="1:14" ht="25.5" hidden="1" customHeight="1" x14ac:dyDescent="0.25">
      <c r="A1560" s="60" t="s">
        <v>278</v>
      </c>
      <c r="B1560" s="61" t="s">
        <v>1004</v>
      </c>
      <c r="C1560" s="62" t="s">
        <v>270</v>
      </c>
      <c r="D1560" s="115" t="s">
        <v>1252</v>
      </c>
      <c r="E1560" s="66" t="str">
        <f>CONCATENATE(Tabela13[[#This Row],[TRAMITE_SETOR]],"_Atualiz")</f>
        <v>SLIC_Atualiz</v>
      </c>
      <c r="F1560" t="s">
        <v>928</v>
      </c>
      <c r="G1560"/>
      <c r="H1560" s="65">
        <v>42685.504861111112</v>
      </c>
      <c r="I1560" s="65">
        <v>42685.657638888886</v>
      </c>
      <c r="J1560" s="64" t="s">
        <v>215</v>
      </c>
      <c r="K1560" s="58">
        <f t="shared" si="52"/>
        <v>0.15277777777373558</v>
      </c>
      <c r="L1560" s="59">
        <f t="shared" si="53"/>
        <v>0.15277777777373558</v>
      </c>
      <c r="M1560" s="166">
        <f>NETWORKDAYS.INTL(DATE(YEAR(H1560),MONTH(I1560),DAY(H1560)),DATE(YEAR(I1560),MONTH(I1560),DAY(I1560)),1,LISTAFERIADOS!$B$2:$B$194)</f>
        <v>1</v>
      </c>
      <c r="N1560" s="170" t="str">
        <f>CONCATENATE(HOUR(Tabela13[[#This Row],[DATA INICIO]]),":",MINUTE(Tabela13[[#This Row],[DATA INICIO]]))</f>
        <v>12:7</v>
      </c>
    </row>
    <row r="1561" spans="1:14" ht="25.5" hidden="1" customHeight="1" x14ac:dyDescent="0.25">
      <c r="A1561" s="60" t="s">
        <v>278</v>
      </c>
      <c r="B1561" s="61" t="s">
        <v>1004</v>
      </c>
      <c r="C1561" s="62" t="s">
        <v>270</v>
      </c>
      <c r="D1561" s="115" t="s">
        <v>1234</v>
      </c>
      <c r="E1561" s="66" t="str">
        <f>CONCATENATE(Tabela13[[#This Row],[TRAMITE_SETOR]],"_Atualiz")</f>
        <v>CPL_Atualiz</v>
      </c>
      <c r="F1561" t="s">
        <v>915</v>
      </c>
      <c r="G1561"/>
      <c r="H1561" s="65">
        <v>42685.657638888886</v>
      </c>
      <c r="I1561" s="65">
        <v>42685.724305555559</v>
      </c>
      <c r="J1561" s="64" t="s">
        <v>576</v>
      </c>
      <c r="K1561" s="58">
        <f t="shared" si="52"/>
        <v>6.6666666672972497E-2</v>
      </c>
      <c r="L1561" s="59">
        <f t="shared" si="53"/>
        <v>6.6666666672972497E-2</v>
      </c>
      <c r="M1561" s="166">
        <f>NETWORKDAYS.INTL(DATE(YEAR(H1561),MONTH(I1561),DAY(H1561)),DATE(YEAR(I1561),MONTH(I1561),DAY(I1561)),1,LISTAFERIADOS!$B$2:$B$194)</f>
        <v>1</v>
      </c>
      <c r="N1561" s="170" t="str">
        <f>CONCATENATE(HOUR(Tabela13[[#This Row],[DATA INICIO]]),":",MINUTE(Tabela13[[#This Row],[DATA INICIO]]))</f>
        <v>15:47</v>
      </c>
    </row>
    <row r="1562" spans="1:14" ht="25.5" hidden="1" customHeight="1" x14ac:dyDescent="0.25">
      <c r="A1562" s="60" t="s">
        <v>278</v>
      </c>
      <c r="B1562" s="61" t="s">
        <v>1004</v>
      </c>
      <c r="C1562" s="62" t="s">
        <v>270</v>
      </c>
      <c r="D1562" s="115" t="s">
        <v>1252</v>
      </c>
      <c r="E1562" s="66" t="str">
        <f>CONCATENATE(Tabela13[[#This Row],[TRAMITE_SETOR]],"_Atualiz")</f>
        <v>SLIC_Atualiz</v>
      </c>
      <c r="F1562" t="s">
        <v>928</v>
      </c>
      <c r="G1562"/>
      <c r="H1562" s="65">
        <v>42685.724305555559</v>
      </c>
      <c r="I1562" s="65">
        <v>42690.557638888888</v>
      </c>
      <c r="J1562" s="64" t="s">
        <v>180</v>
      </c>
      <c r="K1562" s="58">
        <f t="shared" si="52"/>
        <v>4.8333333333284827</v>
      </c>
      <c r="L1562" s="59">
        <f t="shared" si="53"/>
        <v>4.8333333333284827</v>
      </c>
      <c r="M1562" s="166">
        <f>NETWORKDAYS.INTL(DATE(YEAR(H1562),MONTH(I1562),DAY(H1562)),DATE(YEAR(I1562),MONTH(I1562),DAY(I1562)),1,LISTAFERIADOS!$B$2:$B$194)</f>
        <v>2</v>
      </c>
      <c r="N1562" s="170" t="str">
        <f>CONCATENATE(HOUR(Tabela13[[#This Row],[DATA INICIO]]),":",MINUTE(Tabela13[[#This Row],[DATA INICIO]]))</f>
        <v>17:23</v>
      </c>
    </row>
    <row r="1563" spans="1:14" ht="25.5" hidden="1" customHeight="1" x14ac:dyDescent="0.25">
      <c r="A1563" s="60" t="s">
        <v>278</v>
      </c>
      <c r="B1563" s="61" t="s">
        <v>1004</v>
      </c>
      <c r="C1563" s="62" t="s">
        <v>270</v>
      </c>
      <c r="D1563" s="115" t="s">
        <v>1234</v>
      </c>
      <c r="E1563" s="66" t="str">
        <f>CONCATENATE(Tabela13[[#This Row],[TRAMITE_SETOR]],"_Atualiz")</f>
        <v>CPL_Atualiz</v>
      </c>
      <c r="F1563" t="s">
        <v>915</v>
      </c>
      <c r="G1563"/>
      <c r="H1563" s="65">
        <v>42690.557638888888</v>
      </c>
      <c r="I1563" s="65">
        <v>42703.770138888889</v>
      </c>
      <c r="J1563" s="64" t="s">
        <v>451</v>
      </c>
      <c r="K1563" s="58">
        <f t="shared" si="52"/>
        <v>13.212500000001455</v>
      </c>
      <c r="L1563" s="59">
        <f t="shared" si="53"/>
        <v>13.212500000001455</v>
      </c>
      <c r="M1563" s="166">
        <f>NETWORKDAYS.INTL(DATE(YEAR(H1563),MONTH(I1563),DAY(H1563)),DATE(YEAR(I1563),MONTH(I1563),DAY(I1563)),1,LISTAFERIADOS!$B$2:$B$194)</f>
        <v>10</v>
      </c>
      <c r="N1563" s="170" t="str">
        <f>CONCATENATE(HOUR(Tabela13[[#This Row],[DATA INICIO]]),":",MINUTE(Tabela13[[#This Row],[DATA INICIO]]))</f>
        <v>13:23</v>
      </c>
    </row>
    <row r="1564" spans="1:14" ht="25.5" hidden="1" customHeight="1" x14ac:dyDescent="0.25">
      <c r="A1564" s="60" t="s">
        <v>278</v>
      </c>
      <c r="B1564" s="61" t="s">
        <v>1004</v>
      </c>
      <c r="C1564" s="62" t="s">
        <v>270</v>
      </c>
      <c r="D1564" s="115" t="s">
        <v>1252</v>
      </c>
      <c r="E1564" s="66" t="str">
        <f>CONCATENATE(Tabela13[[#This Row],[TRAMITE_SETOR]],"_Atualiz")</f>
        <v>SLIC_Atualiz</v>
      </c>
      <c r="F1564" t="s">
        <v>928</v>
      </c>
      <c r="G1564"/>
      <c r="H1564" s="65">
        <v>42703.770138888889</v>
      </c>
      <c r="I1564" s="65">
        <v>42703.800694444442</v>
      </c>
      <c r="J1564" s="64" t="s">
        <v>202</v>
      </c>
      <c r="K1564" s="58">
        <f t="shared" si="52"/>
        <v>3.0555555553291924E-2</v>
      </c>
      <c r="L1564" s="59">
        <f t="shared" si="53"/>
        <v>3.0555555553291924E-2</v>
      </c>
      <c r="M1564" s="166">
        <f>NETWORKDAYS.INTL(DATE(YEAR(H1564),MONTH(I1564),DAY(H1564)),DATE(YEAR(I1564),MONTH(I1564),DAY(I1564)),1,LISTAFERIADOS!$B$2:$B$194)</f>
        <v>1</v>
      </c>
      <c r="N1564" s="170" t="str">
        <f>CONCATENATE(HOUR(Tabela13[[#This Row],[DATA INICIO]]),":",MINUTE(Tabela13[[#This Row],[DATA INICIO]]))</f>
        <v>18:29</v>
      </c>
    </row>
    <row r="1565" spans="1:14" ht="25.5" hidden="1" customHeight="1" x14ac:dyDescent="0.25">
      <c r="A1565" s="60" t="s">
        <v>278</v>
      </c>
      <c r="B1565" s="61" t="s">
        <v>1004</v>
      </c>
      <c r="C1565" s="62" t="s">
        <v>270</v>
      </c>
      <c r="D1565" s="115" t="s">
        <v>1234</v>
      </c>
      <c r="E1565" s="66" t="str">
        <f>CONCATENATE(Tabela13[[#This Row],[TRAMITE_SETOR]],"_Atualiz")</f>
        <v>CPL_Atualiz</v>
      </c>
      <c r="F1565" t="s">
        <v>915</v>
      </c>
      <c r="G1565"/>
      <c r="H1565" s="65">
        <v>42703.800694444442</v>
      </c>
      <c r="I1565" s="65">
        <v>42725.585416666669</v>
      </c>
      <c r="J1565" s="64" t="s">
        <v>1020</v>
      </c>
      <c r="K1565" s="58">
        <f t="shared" si="52"/>
        <v>21.784722222226264</v>
      </c>
      <c r="L1565" s="59">
        <f t="shared" si="53"/>
        <v>21.784722222226264</v>
      </c>
      <c r="M1565" s="166">
        <f>NETWORKDAYS.INTL(DATE(YEAR(H1565),MONTH(I1565),DAY(H1565)),DATE(YEAR(I1565),MONTH(I1565),DAY(I1565)),1,LISTAFERIADOS!$B$2:$B$194)</f>
        <v>0</v>
      </c>
      <c r="N1565" s="170" t="str">
        <f>CONCATENATE(HOUR(Tabela13[[#This Row],[DATA INICIO]]),":",MINUTE(Tabela13[[#This Row],[DATA INICIO]]))</f>
        <v>19:13</v>
      </c>
    </row>
    <row r="1566" spans="1:14" ht="25.5" hidden="1" customHeight="1" x14ac:dyDescent="0.25">
      <c r="A1566" s="60" t="s">
        <v>278</v>
      </c>
      <c r="B1566" s="61" t="s">
        <v>1004</v>
      </c>
      <c r="C1566" s="62" t="s">
        <v>270</v>
      </c>
      <c r="D1566" s="115" t="s">
        <v>1235</v>
      </c>
      <c r="E1566" s="66" t="str">
        <f>CONCATENATE(Tabela13[[#This Row],[TRAMITE_SETOR]],"_Atualiz")</f>
        <v>ASSDG_Atualiz</v>
      </c>
      <c r="F1566" t="s">
        <v>916</v>
      </c>
      <c r="G1566"/>
      <c r="H1566" s="65">
        <v>42725.585416666669</v>
      </c>
      <c r="I1566" s="65">
        <v>42725.633333333331</v>
      </c>
      <c r="J1566" s="64" t="s">
        <v>355</v>
      </c>
      <c r="K1566" s="58">
        <f t="shared" si="52"/>
        <v>4.7916666662786156E-2</v>
      </c>
      <c r="L1566" s="59">
        <f t="shared" si="53"/>
        <v>4.7916666662786156E-2</v>
      </c>
      <c r="M1566" s="166">
        <f>NETWORKDAYS.INTL(DATE(YEAR(H1566),MONTH(I1566),DAY(H1566)),DATE(YEAR(I1566),MONTH(I1566),DAY(I1566)),1,LISTAFERIADOS!$B$2:$B$194)</f>
        <v>0</v>
      </c>
      <c r="N1566" s="170" t="str">
        <f>CONCATENATE(HOUR(Tabela13[[#This Row],[DATA INICIO]]),":",MINUTE(Tabela13[[#This Row],[DATA INICIO]]))</f>
        <v>14:3</v>
      </c>
    </row>
    <row r="1567" spans="1:14" ht="25.5" customHeight="1" x14ac:dyDescent="0.25">
      <c r="A1567" s="60" t="s">
        <v>278</v>
      </c>
      <c r="B1567" s="61" t="s">
        <v>1021</v>
      </c>
      <c r="C1567" s="34" t="s">
        <v>8</v>
      </c>
      <c r="D1567" s="66" t="s">
        <v>1273</v>
      </c>
      <c r="E1567" s="66" t="str">
        <f>CONCATENATE(Tabela13[[#This Row],[TRAMITE_SETOR]],"_Atualiz")</f>
        <v>SMIC_Atualiz</v>
      </c>
      <c r="F1567" t="s">
        <v>892</v>
      </c>
      <c r="G1567" s="91" t="s">
        <v>1127</v>
      </c>
      <c r="H1567" s="65">
        <v>42612.780555555553</v>
      </c>
      <c r="I1567" s="65">
        <v>42613.780555555553</v>
      </c>
      <c r="J1567" s="64" t="s">
        <v>7</v>
      </c>
      <c r="K1567" s="58">
        <f>IF(OR(H1567="-",I1567="-"),0,I1567-H1567)</f>
        <v>1</v>
      </c>
      <c r="L1567" s="63">
        <f>K1567</f>
        <v>1</v>
      </c>
      <c r="M1567" s="166">
        <f>NETWORKDAYS.INTL(DATE(YEAR(H1567),MONTH(I1567),DAY(H1567)),DATE(YEAR(I1567),MONTH(I1567),DAY(I1567)),1,LISTAFERIADOS!$B$2:$B$194)</f>
        <v>2</v>
      </c>
      <c r="N1567" s="170" t="str">
        <f>CONCATENATE(HOUR(Tabela13[[#This Row],[DATA INICIO]]),":",MINUTE(Tabela13[[#This Row],[DATA INICIO]]))</f>
        <v>18:44</v>
      </c>
    </row>
    <row r="1568" spans="1:14" ht="25.5" customHeight="1" x14ac:dyDescent="0.25">
      <c r="A1568" s="60" t="s">
        <v>278</v>
      </c>
      <c r="B1568" s="61" t="s">
        <v>1021</v>
      </c>
      <c r="C1568" s="34" t="s">
        <v>8</v>
      </c>
      <c r="D1568" s="66" t="s">
        <v>1248</v>
      </c>
      <c r="E1568" s="66" t="str">
        <f>CONCATENATE(Tabela13[[#This Row],[TRAMITE_SETOR]],"_Atualiz")</f>
        <v>CIP_Atualiz</v>
      </c>
      <c r="F1568" s="35" t="s">
        <v>885</v>
      </c>
      <c r="G1568" s="91" t="s">
        <v>1127</v>
      </c>
      <c r="H1568" s="65">
        <v>42613.780555555553</v>
      </c>
      <c r="I1568" s="65">
        <v>42616.705555555556</v>
      </c>
      <c r="J1568" s="64" t="s">
        <v>1024</v>
      </c>
      <c r="K1568" s="58">
        <f t="shared" ref="K1568:K1584" si="54">IF(OR(H1568="-",I1568="-"),0,I1568-H1568)</f>
        <v>2.9250000000029104</v>
      </c>
      <c r="L1568" s="59">
        <f t="shared" ref="L1568:L1584" si="55">K1568</f>
        <v>2.9250000000029104</v>
      </c>
      <c r="M1568" s="166">
        <f>NETWORKDAYS.INTL(DATE(YEAR(H1568),MONTH(I1568),DAY(H1568)),DATE(YEAR(I1568),MONTH(I1568),DAY(I1568)),1,LISTAFERIADOS!$B$2:$B$194)</f>
        <v>-18</v>
      </c>
      <c r="N1568" s="170" t="str">
        <f>CONCATENATE(HOUR(Tabela13[[#This Row],[DATA INICIO]]),":",MINUTE(Tabela13[[#This Row],[DATA INICIO]]))</f>
        <v>18:44</v>
      </c>
    </row>
    <row r="1569" spans="1:14" ht="25.5" customHeight="1" x14ac:dyDescent="0.25">
      <c r="A1569" s="60" t="s">
        <v>278</v>
      </c>
      <c r="B1569" s="61" t="s">
        <v>1021</v>
      </c>
      <c r="C1569" s="34" t="s">
        <v>8</v>
      </c>
      <c r="D1569" s="66" t="s">
        <v>1242</v>
      </c>
      <c r="E1569" s="66" t="str">
        <f>CONCATENATE(Tabela13[[#This Row],[TRAMITE_SETOR]],"_Atualiz")</f>
        <v>SECGS_Atualiz</v>
      </c>
      <c r="F1569" t="s">
        <v>886</v>
      </c>
      <c r="G1569" s="91" t="s">
        <v>1127</v>
      </c>
      <c r="H1569" s="65">
        <v>42616.705555555556</v>
      </c>
      <c r="I1569" s="65">
        <v>42619.609027777777</v>
      </c>
      <c r="J1569" s="64" t="s">
        <v>1025</v>
      </c>
      <c r="K1569" s="58">
        <f t="shared" si="54"/>
        <v>2.9034722222204437</v>
      </c>
      <c r="L1569" s="59">
        <f t="shared" si="55"/>
        <v>2.9034722222204437</v>
      </c>
      <c r="M1569" s="166">
        <f>NETWORKDAYS.INTL(DATE(YEAR(H1569),MONTH(I1569),DAY(H1569)),DATE(YEAR(I1569),MONTH(I1569),DAY(I1569)),1,LISTAFERIADOS!$B$2:$B$194)</f>
        <v>2</v>
      </c>
      <c r="N1569" s="170" t="str">
        <f>CONCATENATE(HOUR(Tabela13[[#This Row],[DATA INICIO]]),":",MINUTE(Tabela13[[#This Row],[DATA INICIO]]))</f>
        <v>16:56</v>
      </c>
    </row>
    <row r="1570" spans="1:14" ht="25.5" hidden="1" customHeight="1" x14ac:dyDescent="0.25">
      <c r="A1570" s="60" t="s">
        <v>278</v>
      </c>
      <c r="B1570" s="61" t="s">
        <v>1021</v>
      </c>
      <c r="C1570" s="34" t="s">
        <v>8</v>
      </c>
      <c r="D1570" s="66" t="s">
        <v>1231</v>
      </c>
      <c r="E1570" s="66" t="str">
        <f>CONCATENATE(Tabela13[[#This Row],[TRAMITE_SETOR]],"_Atualiz")</f>
        <v>CLC_Atualiz</v>
      </c>
      <c r="F1570" t="s">
        <v>912</v>
      </c>
      <c r="G1570"/>
      <c r="H1570" s="65">
        <v>42619.609027777777</v>
      </c>
      <c r="I1570" s="65">
        <v>42627.601388888892</v>
      </c>
      <c r="J1570" s="64" t="s">
        <v>1026</v>
      </c>
      <c r="K1570" s="58">
        <f t="shared" si="54"/>
        <v>7.992361111115315</v>
      </c>
      <c r="L1570" s="59">
        <f t="shared" si="55"/>
        <v>7.992361111115315</v>
      </c>
      <c r="M1570" s="166">
        <f>NETWORKDAYS.INTL(DATE(YEAR(H1570),MONTH(I1570),DAY(H1570)),DATE(YEAR(I1570),MONTH(I1570),DAY(I1570)),1,LISTAFERIADOS!$B$2:$B$194)</f>
        <v>5</v>
      </c>
      <c r="N1570" s="170" t="str">
        <f>CONCATENATE(HOUR(Tabela13[[#This Row],[DATA INICIO]]),":",MINUTE(Tabela13[[#This Row],[DATA INICIO]]))</f>
        <v>14:37</v>
      </c>
    </row>
    <row r="1571" spans="1:14" ht="25.5" customHeight="1" x14ac:dyDescent="0.25">
      <c r="A1571" s="60" t="s">
        <v>278</v>
      </c>
      <c r="B1571" s="61" t="s">
        <v>1021</v>
      </c>
      <c r="C1571" s="34" t="s">
        <v>8</v>
      </c>
      <c r="D1571" s="66" t="s">
        <v>1248</v>
      </c>
      <c r="E1571" s="66" t="str">
        <f>CONCATENATE(Tabela13[[#This Row],[TRAMITE_SETOR]],"_Atualiz")</f>
        <v>CIP_Atualiz</v>
      </c>
      <c r="F1571" s="35" t="s">
        <v>885</v>
      </c>
      <c r="G1571" s="91" t="s">
        <v>1127</v>
      </c>
      <c r="H1571" s="65">
        <v>42627.601388888892</v>
      </c>
      <c r="I1571" s="65">
        <v>42627.706944444442</v>
      </c>
      <c r="J1571" s="64" t="s">
        <v>1027</v>
      </c>
      <c r="K1571" s="58">
        <f t="shared" si="54"/>
        <v>0.10555555555038154</v>
      </c>
      <c r="L1571" s="59">
        <f t="shared" si="55"/>
        <v>0.10555555555038154</v>
      </c>
      <c r="M1571" s="166">
        <f>NETWORKDAYS.INTL(DATE(YEAR(H1571),MONTH(I1571),DAY(H1571)),DATE(YEAR(I1571),MONTH(I1571),DAY(I1571)),1,LISTAFERIADOS!$B$2:$B$194)</f>
        <v>1</v>
      </c>
      <c r="N1571" s="170" t="str">
        <f>CONCATENATE(HOUR(Tabela13[[#This Row],[DATA INICIO]]),":",MINUTE(Tabela13[[#This Row],[DATA INICIO]]))</f>
        <v>14:26</v>
      </c>
    </row>
    <row r="1572" spans="1:14" ht="25.5" customHeight="1" x14ac:dyDescent="0.25">
      <c r="A1572" s="60" t="s">
        <v>278</v>
      </c>
      <c r="B1572" s="61" t="s">
        <v>1021</v>
      </c>
      <c r="C1572" s="34" t="s">
        <v>8</v>
      </c>
      <c r="D1572" s="66" t="s">
        <v>1273</v>
      </c>
      <c r="E1572" s="66" t="str">
        <f>CONCATENATE(Tabela13[[#This Row],[TRAMITE_SETOR]],"_Atualiz")</f>
        <v>SMIC_Atualiz</v>
      </c>
      <c r="F1572" t="s">
        <v>892</v>
      </c>
      <c r="G1572" s="91" t="s">
        <v>1127</v>
      </c>
      <c r="H1572" s="65">
        <v>42627.706944444442</v>
      </c>
      <c r="I1572" s="65">
        <v>42629.65</v>
      </c>
      <c r="J1572" s="64" t="s">
        <v>1028</v>
      </c>
      <c r="K1572" s="58">
        <f t="shared" si="54"/>
        <v>1.9430555555591127</v>
      </c>
      <c r="L1572" s="59">
        <f t="shared" si="55"/>
        <v>1.9430555555591127</v>
      </c>
      <c r="M1572" s="166">
        <f>NETWORKDAYS.INTL(DATE(YEAR(H1572),MONTH(I1572),DAY(H1572)),DATE(YEAR(I1572),MONTH(I1572),DAY(I1572)),1,LISTAFERIADOS!$B$2:$B$194)</f>
        <v>3</v>
      </c>
      <c r="N1572" s="170" t="str">
        <f>CONCATENATE(HOUR(Tabela13[[#This Row],[DATA INICIO]]),":",MINUTE(Tabela13[[#This Row],[DATA INICIO]]))</f>
        <v>16:58</v>
      </c>
    </row>
    <row r="1573" spans="1:14" ht="25.5" hidden="1" customHeight="1" x14ac:dyDescent="0.25">
      <c r="A1573" s="60" t="s">
        <v>278</v>
      </c>
      <c r="B1573" s="61" t="s">
        <v>1021</v>
      </c>
      <c r="C1573" s="34" t="s">
        <v>8</v>
      </c>
      <c r="D1573" s="66" t="s">
        <v>1231</v>
      </c>
      <c r="E1573" s="66" t="str">
        <f>CONCATENATE(Tabela13[[#This Row],[TRAMITE_SETOR]],"_Atualiz")</f>
        <v>CLC_Atualiz</v>
      </c>
      <c r="F1573" t="s">
        <v>912</v>
      </c>
      <c r="G1573"/>
      <c r="H1573" s="65">
        <v>42629.65</v>
      </c>
      <c r="I1573" s="65">
        <v>42634.589583333334</v>
      </c>
      <c r="J1573" s="64" t="s">
        <v>1029</v>
      </c>
      <c r="K1573" s="58">
        <f t="shared" si="54"/>
        <v>4.9395833333328483</v>
      </c>
      <c r="L1573" s="59">
        <f t="shared" si="55"/>
        <v>4.9395833333328483</v>
      </c>
      <c r="M1573" s="166">
        <f>NETWORKDAYS.INTL(DATE(YEAR(H1573),MONTH(I1573),DAY(H1573)),DATE(YEAR(I1573),MONTH(I1573),DAY(I1573)),1,LISTAFERIADOS!$B$2:$B$194)</f>
        <v>4</v>
      </c>
      <c r="N1573" s="170" t="str">
        <f>CONCATENATE(HOUR(Tabela13[[#This Row],[DATA INICIO]]),":",MINUTE(Tabela13[[#This Row],[DATA INICIO]]))</f>
        <v>15:36</v>
      </c>
    </row>
    <row r="1574" spans="1:14" ht="25.5" hidden="1" customHeight="1" x14ac:dyDescent="0.25">
      <c r="A1574" s="60" t="s">
        <v>278</v>
      </c>
      <c r="B1574" s="61" t="s">
        <v>1021</v>
      </c>
      <c r="C1574" s="34" t="s">
        <v>8</v>
      </c>
      <c r="D1574" s="66" t="s">
        <v>1228</v>
      </c>
      <c r="E1574" s="66" t="str">
        <f>CONCATENATE(Tabela13[[#This Row],[TRAMITE_SETOR]],"_Atualiz")</f>
        <v>SPO_Atualiz</v>
      </c>
      <c r="F1574" t="s">
        <v>909</v>
      </c>
      <c r="G1574"/>
      <c r="H1574" s="65">
        <v>42634.589583333334</v>
      </c>
      <c r="I1574" s="65">
        <v>42634.712500000001</v>
      </c>
      <c r="J1574" s="64" t="s">
        <v>440</v>
      </c>
      <c r="K1574" s="58">
        <f t="shared" si="54"/>
        <v>0.12291666666715173</v>
      </c>
      <c r="L1574" s="59">
        <f t="shared" si="55"/>
        <v>0.12291666666715173</v>
      </c>
      <c r="M1574" s="166">
        <f>NETWORKDAYS.INTL(DATE(YEAR(H1574),MONTH(I1574),DAY(H1574)),DATE(YEAR(I1574),MONTH(I1574),DAY(I1574)),1,LISTAFERIADOS!$B$2:$B$194)</f>
        <v>1</v>
      </c>
      <c r="N1574" s="170" t="str">
        <f>CONCATENATE(HOUR(Tabela13[[#This Row],[DATA INICIO]]),":",MINUTE(Tabela13[[#This Row],[DATA INICIO]]))</f>
        <v>14:9</v>
      </c>
    </row>
    <row r="1575" spans="1:14" ht="25.5" hidden="1" customHeight="1" x14ac:dyDescent="0.25">
      <c r="A1575" s="60" t="s">
        <v>278</v>
      </c>
      <c r="B1575" s="61" t="s">
        <v>1021</v>
      </c>
      <c r="C1575" s="34" t="s">
        <v>8</v>
      </c>
      <c r="D1575" s="66" t="s">
        <v>1229</v>
      </c>
      <c r="E1575" s="66" t="str">
        <f>CONCATENATE(Tabela13[[#This Row],[TRAMITE_SETOR]],"_Atualiz")</f>
        <v>CO_Atualiz</v>
      </c>
      <c r="F1575" t="s">
        <v>910</v>
      </c>
      <c r="G1575"/>
      <c r="H1575" s="65">
        <v>42634.712500000001</v>
      </c>
      <c r="I1575" s="65">
        <v>42634.73541666667</v>
      </c>
      <c r="J1575" s="64" t="s">
        <v>234</v>
      </c>
      <c r="K1575" s="58">
        <f t="shared" si="54"/>
        <v>2.2916666668606922E-2</v>
      </c>
      <c r="L1575" s="59">
        <f t="shared" si="55"/>
        <v>2.2916666668606922E-2</v>
      </c>
      <c r="M1575" s="166">
        <f>NETWORKDAYS.INTL(DATE(YEAR(H1575),MONTH(I1575),DAY(H1575)),DATE(YEAR(I1575),MONTH(I1575),DAY(I1575)),1,LISTAFERIADOS!$B$2:$B$194)</f>
        <v>1</v>
      </c>
      <c r="N1575" s="170" t="str">
        <f>CONCATENATE(HOUR(Tabela13[[#This Row],[DATA INICIO]]),":",MINUTE(Tabela13[[#This Row],[DATA INICIO]]))</f>
        <v>17:6</v>
      </c>
    </row>
    <row r="1576" spans="1:14" ht="25.5" hidden="1" customHeight="1" x14ac:dyDescent="0.25">
      <c r="A1576" s="60" t="s">
        <v>278</v>
      </c>
      <c r="B1576" s="61" t="s">
        <v>1021</v>
      </c>
      <c r="C1576" s="34" t="s">
        <v>8</v>
      </c>
      <c r="D1576" s="66" t="s">
        <v>1230</v>
      </c>
      <c r="E1576" s="66" t="str">
        <f>CONCATENATE(Tabela13[[#This Row],[TRAMITE_SETOR]],"_Atualiz")</f>
        <v>SECOFC_Atualiz</v>
      </c>
      <c r="F1576" t="s">
        <v>911</v>
      </c>
      <c r="G1576"/>
      <c r="H1576" s="65">
        <v>42634.73541666667</v>
      </c>
      <c r="I1576" s="65">
        <v>42634.865277777775</v>
      </c>
      <c r="J1576" s="64" t="s">
        <v>20</v>
      </c>
      <c r="K1576" s="58">
        <f t="shared" si="54"/>
        <v>0.12986111110512866</v>
      </c>
      <c r="L1576" s="59">
        <f t="shared" si="55"/>
        <v>0.12986111110512866</v>
      </c>
      <c r="M1576" s="166">
        <f>NETWORKDAYS.INTL(DATE(YEAR(H1576),MONTH(I1576),DAY(H1576)),DATE(YEAR(I1576),MONTH(I1576),DAY(I1576)),1,LISTAFERIADOS!$B$2:$B$194)</f>
        <v>1</v>
      </c>
      <c r="N1576" s="170" t="str">
        <f>CONCATENATE(HOUR(Tabela13[[#This Row],[DATA INICIO]]),":",MINUTE(Tabela13[[#This Row],[DATA INICIO]]))</f>
        <v>17:39</v>
      </c>
    </row>
    <row r="1577" spans="1:14" ht="25.5" hidden="1" customHeight="1" x14ac:dyDescent="0.25">
      <c r="A1577" s="60" t="s">
        <v>278</v>
      </c>
      <c r="B1577" s="61" t="s">
        <v>1021</v>
      </c>
      <c r="C1577" s="34" t="s">
        <v>8</v>
      </c>
      <c r="D1577" s="66" t="s">
        <v>1231</v>
      </c>
      <c r="E1577" s="66" t="str">
        <f>CONCATENATE(Tabela13[[#This Row],[TRAMITE_SETOR]],"_Atualiz")</f>
        <v>CLC_Atualiz</v>
      </c>
      <c r="F1577" t="s">
        <v>912</v>
      </c>
      <c r="G1577"/>
      <c r="H1577" s="65">
        <v>42634.865277777775</v>
      </c>
      <c r="I1577" s="65">
        <v>42635.722916666666</v>
      </c>
      <c r="J1577" s="64" t="s">
        <v>99</v>
      </c>
      <c r="K1577" s="58">
        <f t="shared" si="54"/>
        <v>0.85763888889050577</v>
      </c>
      <c r="L1577" s="59">
        <f t="shared" si="55"/>
        <v>0.85763888889050577</v>
      </c>
      <c r="M1577" s="166">
        <f>NETWORKDAYS.INTL(DATE(YEAR(H1577),MONTH(I1577),DAY(H1577)),DATE(YEAR(I1577),MONTH(I1577),DAY(I1577)),1,LISTAFERIADOS!$B$2:$B$194)</f>
        <v>2</v>
      </c>
      <c r="N1577" s="170" t="str">
        <f>CONCATENATE(HOUR(Tabela13[[#This Row],[DATA INICIO]]),":",MINUTE(Tabela13[[#This Row],[DATA INICIO]]))</f>
        <v>20:46</v>
      </c>
    </row>
    <row r="1578" spans="1:14" ht="25.5" hidden="1" customHeight="1" x14ac:dyDescent="0.25">
      <c r="A1578" s="60" t="s">
        <v>278</v>
      </c>
      <c r="B1578" s="61" t="s">
        <v>1021</v>
      </c>
      <c r="C1578" s="34" t="s">
        <v>8</v>
      </c>
      <c r="D1578" s="66" t="s">
        <v>1244</v>
      </c>
      <c r="E1578" s="66" t="str">
        <f>CONCATENATE(Tabela13[[#This Row],[TRAMITE_SETOR]],"_Atualiz")</f>
        <v>SECGA_Atualiz</v>
      </c>
      <c r="F1578" t="s">
        <v>854</v>
      </c>
      <c r="G1578"/>
      <c r="H1578" s="65">
        <v>42635.722916666666</v>
      </c>
      <c r="I1578" s="65">
        <v>42636.555555555555</v>
      </c>
      <c r="J1578" s="64" t="s">
        <v>1030</v>
      </c>
      <c r="K1578" s="58">
        <f t="shared" si="54"/>
        <v>0.83263888888905058</v>
      </c>
      <c r="L1578" s="59">
        <f t="shared" si="55"/>
        <v>0.83263888888905058</v>
      </c>
      <c r="M1578" s="166">
        <f>NETWORKDAYS.INTL(DATE(YEAR(H1578),MONTH(I1578),DAY(H1578)),DATE(YEAR(I1578),MONTH(I1578),DAY(I1578)),1,LISTAFERIADOS!$B$2:$B$194)</f>
        <v>2</v>
      </c>
      <c r="N1578" s="170" t="str">
        <f>CONCATENATE(HOUR(Tabela13[[#This Row],[DATA INICIO]]),":",MINUTE(Tabela13[[#This Row],[DATA INICIO]]))</f>
        <v>17:21</v>
      </c>
    </row>
    <row r="1579" spans="1:14" ht="25.5" hidden="1" customHeight="1" x14ac:dyDescent="0.25">
      <c r="A1579" s="60" t="s">
        <v>278</v>
      </c>
      <c r="B1579" s="61" t="s">
        <v>1021</v>
      </c>
      <c r="C1579" s="34" t="s">
        <v>8</v>
      </c>
      <c r="D1579" s="66" t="s">
        <v>1231</v>
      </c>
      <c r="E1579" s="66" t="str">
        <f>CONCATENATE(Tabela13[[#This Row],[TRAMITE_SETOR]],"_Atualiz")</f>
        <v>CLC_Atualiz</v>
      </c>
      <c r="F1579" t="s">
        <v>912</v>
      </c>
      <c r="G1579"/>
      <c r="H1579" s="65">
        <v>42636.555555555555</v>
      </c>
      <c r="I1579" s="65">
        <v>42636.62777777778</v>
      </c>
      <c r="J1579" s="64" t="s">
        <v>1031</v>
      </c>
      <c r="K1579" s="58">
        <f t="shared" si="54"/>
        <v>7.2222222224809229E-2</v>
      </c>
      <c r="L1579" s="59">
        <f t="shared" si="55"/>
        <v>7.2222222224809229E-2</v>
      </c>
      <c r="M1579" s="166">
        <f>NETWORKDAYS.INTL(DATE(YEAR(H1579),MONTH(I1579),DAY(H1579)),DATE(YEAR(I1579),MONTH(I1579),DAY(I1579)),1,LISTAFERIADOS!$B$2:$B$194)</f>
        <v>1</v>
      </c>
      <c r="N1579" s="170" t="str">
        <f>CONCATENATE(HOUR(Tabela13[[#This Row],[DATA INICIO]]),":",MINUTE(Tabela13[[#This Row],[DATA INICIO]]))</f>
        <v>13:20</v>
      </c>
    </row>
    <row r="1580" spans="1:14" ht="25.5" hidden="1" customHeight="1" x14ac:dyDescent="0.25">
      <c r="A1580" s="60" t="s">
        <v>278</v>
      </c>
      <c r="B1580" s="61" t="s">
        <v>1021</v>
      </c>
      <c r="C1580" s="34" t="s">
        <v>8</v>
      </c>
      <c r="D1580" s="66" t="s">
        <v>1232</v>
      </c>
      <c r="E1580" s="66" t="str">
        <f>CONCATENATE(Tabela13[[#This Row],[TRAMITE_SETOR]],"_Atualiz")</f>
        <v>SC_Atualiz</v>
      </c>
      <c r="F1580" t="s">
        <v>913</v>
      </c>
      <c r="G1580"/>
      <c r="H1580" s="65">
        <v>42636.62777777778</v>
      </c>
      <c r="I1580" s="65">
        <v>42639.651388888888</v>
      </c>
      <c r="J1580" s="64" t="s">
        <v>1032</v>
      </c>
      <c r="K1580" s="58">
        <f t="shared" si="54"/>
        <v>3.023611111108039</v>
      </c>
      <c r="L1580" s="59">
        <f t="shared" si="55"/>
        <v>3.023611111108039</v>
      </c>
      <c r="M1580" s="166">
        <f>NETWORKDAYS.INTL(DATE(YEAR(H1580),MONTH(I1580),DAY(H1580)),DATE(YEAR(I1580),MONTH(I1580),DAY(I1580)),1,LISTAFERIADOS!$B$2:$B$194)</f>
        <v>2</v>
      </c>
      <c r="N1580" s="170" t="str">
        <f>CONCATENATE(HOUR(Tabela13[[#This Row],[DATA INICIO]]),":",MINUTE(Tabela13[[#This Row],[DATA INICIO]]))</f>
        <v>15:4</v>
      </c>
    </row>
    <row r="1581" spans="1:14" ht="25.5" hidden="1" customHeight="1" x14ac:dyDescent="0.25">
      <c r="A1581" s="60" t="s">
        <v>278</v>
      </c>
      <c r="B1581" s="61" t="s">
        <v>1021</v>
      </c>
      <c r="C1581" s="34" t="s">
        <v>8</v>
      </c>
      <c r="D1581" s="66" t="s">
        <v>1231</v>
      </c>
      <c r="E1581" s="66" t="str">
        <f>CONCATENATE(Tabela13[[#This Row],[TRAMITE_SETOR]],"_Atualiz")</f>
        <v>CLC_Atualiz</v>
      </c>
      <c r="F1581" t="s">
        <v>912</v>
      </c>
      <c r="G1581"/>
      <c r="H1581" s="65">
        <v>42639.651388888888</v>
      </c>
      <c r="I1581" s="65">
        <v>42639.6875</v>
      </c>
      <c r="J1581" s="64" t="s">
        <v>1033</v>
      </c>
      <c r="K1581" s="58">
        <f t="shared" si="54"/>
        <v>3.6111111112404615E-2</v>
      </c>
      <c r="L1581" s="59">
        <f t="shared" si="55"/>
        <v>3.6111111112404615E-2</v>
      </c>
      <c r="M1581" s="166">
        <f>NETWORKDAYS.INTL(DATE(YEAR(H1581),MONTH(I1581),DAY(H1581)),DATE(YEAR(I1581),MONTH(I1581),DAY(I1581)),1,LISTAFERIADOS!$B$2:$B$194)</f>
        <v>1</v>
      </c>
      <c r="N1581" s="170" t="str">
        <f>CONCATENATE(HOUR(Tabela13[[#This Row],[DATA INICIO]]),":",MINUTE(Tabela13[[#This Row],[DATA INICIO]]))</f>
        <v>15:38</v>
      </c>
    </row>
    <row r="1582" spans="1:14" ht="25.5" hidden="1" customHeight="1" x14ac:dyDescent="0.25">
      <c r="A1582" s="60" t="s">
        <v>278</v>
      </c>
      <c r="B1582" s="61" t="s">
        <v>1021</v>
      </c>
      <c r="C1582" s="34" t="s">
        <v>8</v>
      </c>
      <c r="D1582" s="66" t="s">
        <v>1233</v>
      </c>
      <c r="E1582" s="66" t="str">
        <f>CONCATENATE(Tabela13[[#This Row],[TRAMITE_SETOR]],"_Atualiz")</f>
        <v>SCON_Atualiz</v>
      </c>
      <c r="F1582" t="s">
        <v>914</v>
      </c>
      <c r="G1582"/>
      <c r="H1582" s="65">
        <v>42639.6875</v>
      </c>
      <c r="I1582" s="65">
        <v>42641.631944444445</v>
      </c>
      <c r="J1582" s="64" t="s">
        <v>461</v>
      </c>
      <c r="K1582" s="58">
        <f t="shared" si="54"/>
        <v>1.9444444444452529</v>
      </c>
      <c r="L1582" s="59">
        <f t="shared" si="55"/>
        <v>1.9444444444452529</v>
      </c>
      <c r="M1582" s="166">
        <f>NETWORKDAYS.INTL(DATE(YEAR(H1582),MONTH(I1582),DAY(H1582)),DATE(YEAR(I1582),MONTH(I1582),DAY(I1582)),1,LISTAFERIADOS!$B$2:$B$194)</f>
        <v>3</v>
      </c>
      <c r="N1582" s="170" t="str">
        <f>CONCATENATE(HOUR(Tabela13[[#This Row],[DATA INICIO]]),":",MINUTE(Tabela13[[#This Row],[DATA INICIO]]))</f>
        <v>16:30</v>
      </c>
    </row>
    <row r="1583" spans="1:14" ht="25.5" hidden="1" customHeight="1" x14ac:dyDescent="0.25">
      <c r="A1583" s="60" t="s">
        <v>278</v>
      </c>
      <c r="B1583" s="61" t="s">
        <v>1021</v>
      </c>
      <c r="C1583" s="34" t="s">
        <v>8</v>
      </c>
      <c r="D1583" s="66" t="s">
        <v>1231</v>
      </c>
      <c r="E1583" s="66" t="str">
        <f>CONCATENATE(Tabela13[[#This Row],[TRAMITE_SETOR]],"_Atualiz")</f>
        <v>CLC_Atualiz</v>
      </c>
      <c r="F1583" t="s">
        <v>912</v>
      </c>
      <c r="G1583"/>
      <c r="H1583" s="65">
        <v>42641.631944444445</v>
      </c>
      <c r="I1583" s="65">
        <v>42641.774305555555</v>
      </c>
      <c r="J1583" s="64" t="s">
        <v>1034</v>
      </c>
      <c r="K1583" s="58">
        <f t="shared" si="54"/>
        <v>0.14236111110949423</v>
      </c>
      <c r="L1583" s="59">
        <f t="shared" si="55"/>
        <v>0.14236111110949423</v>
      </c>
      <c r="M1583" s="166">
        <f>NETWORKDAYS.INTL(DATE(YEAR(H1583),MONTH(I1583),DAY(H1583)),DATE(YEAR(I1583),MONTH(I1583),DAY(I1583)),1,LISTAFERIADOS!$B$2:$B$194)</f>
        <v>1</v>
      </c>
      <c r="N1583" s="170" t="str">
        <f>CONCATENATE(HOUR(Tabela13[[#This Row],[DATA INICIO]]),":",MINUTE(Tabela13[[#This Row],[DATA INICIO]]))</f>
        <v>15:10</v>
      </c>
    </row>
    <row r="1584" spans="1:14" ht="25.5" hidden="1" customHeight="1" x14ac:dyDescent="0.25">
      <c r="A1584" s="60" t="s">
        <v>278</v>
      </c>
      <c r="B1584" s="61" t="s">
        <v>1021</v>
      </c>
      <c r="C1584" s="34" t="s">
        <v>8</v>
      </c>
      <c r="D1584" s="66" t="s">
        <v>1235</v>
      </c>
      <c r="E1584" s="66" t="str">
        <f>CONCATENATE(Tabela13[[#This Row],[TRAMITE_SETOR]],"_Atualiz")</f>
        <v>ASSDG_Atualiz</v>
      </c>
      <c r="F1584" t="s">
        <v>916</v>
      </c>
      <c r="G1584"/>
      <c r="H1584" s="65">
        <v>42641.774305555555</v>
      </c>
      <c r="I1584" s="65">
        <v>42643.623611111114</v>
      </c>
      <c r="J1584" s="64" t="s">
        <v>1035</v>
      </c>
      <c r="K1584" s="58">
        <f t="shared" si="54"/>
        <v>1.8493055555591127</v>
      </c>
      <c r="L1584" s="59">
        <f t="shared" si="55"/>
        <v>1.8493055555591127</v>
      </c>
      <c r="M1584" s="166">
        <f>NETWORKDAYS.INTL(DATE(YEAR(H1584),MONTH(I1584),DAY(H1584)),DATE(YEAR(I1584),MONTH(I1584),DAY(I1584)),1,LISTAFERIADOS!$B$2:$B$194)</f>
        <v>3</v>
      </c>
      <c r="N1584" s="170" t="str">
        <f>CONCATENATE(HOUR(Tabela13[[#This Row],[DATA INICIO]]),":",MINUTE(Tabela13[[#This Row],[DATA INICIO]]))</f>
        <v>18:35</v>
      </c>
    </row>
    <row r="1585" spans="1:14" ht="25.5" customHeight="1" x14ac:dyDescent="0.25">
      <c r="A1585" s="70" t="s">
        <v>278</v>
      </c>
      <c r="B1585" s="71" t="s">
        <v>1043</v>
      </c>
      <c r="C1585" s="72" t="s">
        <v>270</v>
      </c>
      <c r="D1585" s="115" t="s">
        <v>1274</v>
      </c>
      <c r="E1585" s="66" t="str">
        <f>CONCATENATE(Tabela13[[#This Row],[TRAMITE_SETOR]],"_Atualiz")</f>
        <v>SOP_Atualiz</v>
      </c>
      <c r="F1585" t="s">
        <v>894</v>
      </c>
      <c r="G1585" s="91" t="s">
        <v>1127</v>
      </c>
      <c r="H1585" s="73">
        <v>42626.46875</v>
      </c>
      <c r="I1585" s="73">
        <v>42627.46875</v>
      </c>
      <c r="J1585" s="74" t="s">
        <v>7</v>
      </c>
      <c r="K1585" s="58">
        <f t="shared" ref="K1585:K1613" si="56">IF(OR(H1585="-",I1585="-"),0,I1585-H1585)</f>
        <v>1</v>
      </c>
      <c r="L1585" s="59">
        <f t="shared" ref="L1585:L1613" si="57">K1585</f>
        <v>1</v>
      </c>
      <c r="M1585" s="166">
        <f>NETWORKDAYS.INTL(DATE(YEAR(H1585),MONTH(I1585),DAY(H1585)),DATE(YEAR(I1585),MONTH(I1585),DAY(I1585)),1,LISTAFERIADOS!$B$2:$B$194)</f>
        <v>2</v>
      </c>
      <c r="N1585" s="170" t="str">
        <f>CONCATENATE(HOUR(Tabela13[[#This Row],[DATA INICIO]]),":",MINUTE(Tabela13[[#This Row],[DATA INICIO]]))</f>
        <v>11:15</v>
      </c>
    </row>
    <row r="1586" spans="1:14" ht="25.5" customHeight="1" x14ac:dyDescent="0.25">
      <c r="A1586" s="70" t="s">
        <v>278</v>
      </c>
      <c r="B1586" s="71" t="s">
        <v>1043</v>
      </c>
      <c r="C1586" s="72" t="s">
        <v>270</v>
      </c>
      <c r="D1586" s="115" t="s">
        <v>1248</v>
      </c>
      <c r="E1586" s="66" t="str">
        <f>CONCATENATE(Tabela13[[#This Row],[TRAMITE_SETOR]],"_Atualiz")</f>
        <v>CIP_Atualiz</v>
      </c>
      <c r="F1586" s="35" t="s">
        <v>885</v>
      </c>
      <c r="G1586" s="91" t="s">
        <v>1127</v>
      </c>
      <c r="H1586" s="73">
        <v>42627.46875</v>
      </c>
      <c r="I1586" s="73">
        <v>42628.788194444445</v>
      </c>
      <c r="J1586" s="74" t="s">
        <v>294</v>
      </c>
      <c r="K1586" s="58">
        <f t="shared" si="56"/>
        <v>1.3194444444452529</v>
      </c>
      <c r="L1586" s="59">
        <f t="shared" si="57"/>
        <v>1.3194444444452529</v>
      </c>
      <c r="M1586" s="166">
        <f>NETWORKDAYS.INTL(DATE(YEAR(H1586),MONTH(I1586),DAY(H1586)),DATE(YEAR(I1586),MONTH(I1586),DAY(I1586)),1,LISTAFERIADOS!$B$2:$B$194)</f>
        <v>2</v>
      </c>
      <c r="N1586" s="170" t="str">
        <f>CONCATENATE(HOUR(Tabela13[[#This Row],[DATA INICIO]]),":",MINUTE(Tabela13[[#This Row],[DATA INICIO]]))</f>
        <v>11:15</v>
      </c>
    </row>
    <row r="1587" spans="1:14" ht="25.5" customHeight="1" x14ac:dyDescent="0.25">
      <c r="A1587" s="70" t="s">
        <v>278</v>
      </c>
      <c r="B1587" s="71" t="s">
        <v>1043</v>
      </c>
      <c r="C1587" s="72" t="s">
        <v>270</v>
      </c>
      <c r="D1587" s="115" t="s">
        <v>1242</v>
      </c>
      <c r="E1587" s="66" t="str">
        <f>CONCATENATE(Tabela13[[#This Row],[TRAMITE_SETOR]],"_Atualiz")</f>
        <v>SECGS_Atualiz</v>
      </c>
      <c r="F1587" t="s">
        <v>886</v>
      </c>
      <c r="G1587" s="91" t="s">
        <v>1127</v>
      </c>
      <c r="H1587" s="73">
        <v>42628.788194444445</v>
      </c>
      <c r="I1587" s="73">
        <v>42632.457638888889</v>
      </c>
      <c r="J1587" s="74" t="s">
        <v>408</v>
      </c>
      <c r="K1587" s="58">
        <f t="shared" si="56"/>
        <v>3.6694444444437977</v>
      </c>
      <c r="L1587" s="59">
        <f t="shared" si="57"/>
        <v>3.6694444444437977</v>
      </c>
      <c r="M1587" s="166">
        <f>NETWORKDAYS.INTL(DATE(YEAR(H1587),MONTH(I1587),DAY(H1587)),DATE(YEAR(I1587),MONTH(I1587),DAY(I1587)),1,LISTAFERIADOS!$B$2:$B$194)</f>
        <v>3</v>
      </c>
      <c r="N1587" s="170" t="str">
        <f>CONCATENATE(HOUR(Tabela13[[#This Row],[DATA INICIO]]),":",MINUTE(Tabela13[[#This Row],[DATA INICIO]]))</f>
        <v>18:55</v>
      </c>
    </row>
    <row r="1588" spans="1:14" ht="25.5" hidden="1" customHeight="1" x14ac:dyDescent="0.25">
      <c r="A1588" s="70" t="s">
        <v>278</v>
      </c>
      <c r="B1588" s="71" t="s">
        <v>1043</v>
      </c>
      <c r="C1588" s="72" t="s">
        <v>270</v>
      </c>
      <c r="D1588" s="115" t="s">
        <v>1230</v>
      </c>
      <c r="E1588" s="66" t="str">
        <f>CONCATENATE(Tabela13[[#This Row],[TRAMITE_SETOR]],"_Atualiz")</f>
        <v>SECOFC_Atualiz</v>
      </c>
      <c r="F1588" t="s">
        <v>911</v>
      </c>
      <c r="G1588"/>
      <c r="H1588" s="73">
        <v>42632.457638888889</v>
      </c>
      <c r="I1588" s="73">
        <v>42633.730555555558</v>
      </c>
      <c r="J1588" s="74" t="s">
        <v>1036</v>
      </c>
      <c r="K1588" s="58">
        <f t="shared" si="56"/>
        <v>1.2729166666686069</v>
      </c>
      <c r="L1588" s="59">
        <f t="shared" si="57"/>
        <v>1.2729166666686069</v>
      </c>
      <c r="M1588" s="166">
        <f>NETWORKDAYS.INTL(DATE(YEAR(H1588),MONTH(I1588),DAY(H1588)),DATE(YEAR(I1588),MONTH(I1588),DAY(I1588)),1,LISTAFERIADOS!$B$2:$B$194)</f>
        <v>2</v>
      </c>
      <c r="N1588" s="170" t="str">
        <f>CONCATENATE(HOUR(Tabela13[[#This Row],[DATA INICIO]]),":",MINUTE(Tabela13[[#This Row],[DATA INICIO]]))</f>
        <v>10:59</v>
      </c>
    </row>
    <row r="1589" spans="1:14" ht="25.5" hidden="1" customHeight="1" x14ac:dyDescent="0.25">
      <c r="A1589" s="70" t="s">
        <v>278</v>
      </c>
      <c r="B1589" s="71" t="s">
        <v>1043</v>
      </c>
      <c r="C1589" s="72" t="s">
        <v>270</v>
      </c>
      <c r="D1589" s="115" t="s">
        <v>1229</v>
      </c>
      <c r="E1589" s="66" t="str">
        <f>CONCATENATE(Tabela13[[#This Row],[TRAMITE_SETOR]],"_Atualiz")</f>
        <v>CO_Atualiz</v>
      </c>
      <c r="F1589" t="s">
        <v>910</v>
      </c>
      <c r="G1589"/>
      <c r="H1589" s="73">
        <v>42633.730555555558</v>
      </c>
      <c r="I1589" s="73">
        <v>42633.734722222223</v>
      </c>
      <c r="J1589" s="74" t="s">
        <v>609</v>
      </c>
      <c r="K1589" s="58">
        <f t="shared" si="56"/>
        <v>4.166666665696539E-3</v>
      </c>
      <c r="L1589" s="59">
        <f t="shared" si="57"/>
        <v>4.166666665696539E-3</v>
      </c>
      <c r="M1589" s="166">
        <f>NETWORKDAYS.INTL(DATE(YEAR(H1589),MONTH(I1589),DAY(H1589)),DATE(YEAR(I1589),MONTH(I1589),DAY(I1589)),1,LISTAFERIADOS!$B$2:$B$194)</f>
        <v>1</v>
      </c>
      <c r="N1589" s="170" t="str">
        <f>CONCATENATE(HOUR(Tabela13[[#This Row],[DATA INICIO]]),":",MINUTE(Tabela13[[#This Row],[DATA INICIO]]))</f>
        <v>17:32</v>
      </c>
    </row>
    <row r="1590" spans="1:14" ht="25.5" hidden="1" customHeight="1" x14ac:dyDescent="0.25">
      <c r="A1590" s="70" t="s">
        <v>278</v>
      </c>
      <c r="B1590" s="71" t="s">
        <v>1043</v>
      </c>
      <c r="C1590" s="72" t="s">
        <v>270</v>
      </c>
      <c r="D1590" s="115" t="s">
        <v>1228</v>
      </c>
      <c r="E1590" s="66" t="str">
        <f>CONCATENATE(Tabela13[[#This Row],[TRAMITE_SETOR]],"_Atualiz")</f>
        <v>SPO_Atualiz</v>
      </c>
      <c r="F1590" t="s">
        <v>909</v>
      </c>
      <c r="G1590"/>
      <c r="H1590" s="73">
        <v>42633.734722222223</v>
      </c>
      <c r="I1590" s="73">
        <v>42633.803472222222</v>
      </c>
      <c r="J1590" s="74" t="s">
        <v>18</v>
      </c>
      <c r="K1590" s="58">
        <f t="shared" si="56"/>
        <v>6.8749999998544808E-2</v>
      </c>
      <c r="L1590" s="59">
        <f t="shared" si="57"/>
        <v>6.8749999998544808E-2</v>
      </c>
      <c r="M1590" s="166">
        <f>NETWORKDAYS.INTL(DATE(YEAR(H1590),MONTH(I1590),DAY(H1590)),DATE(YEAR(I1590),MONTH(I1590),DAY(I1590)),1,LISTAFERIADOS!$B$2:$B$194)</f>
        <v>1</v>
      </c>
      <c r="N1590" s="170" t="str">
        <f>CONCATENATE(HOUR(Tabela13[[#This Row],[DATA INICIO]]),":",MINUTE(Tabela13[[#This Row],[DATA INICIO]]))</f>
        <v>17:38</v>
      </c>
    </row>
    <row r="1591" spans="1:14" ht="25.5" hidden="1" customHeight="1" x14ac:dyDescent="0.25">
      <c r="A1591" s="70" t="s">
        <v>278</v>
      </c>
      <c r="B1591" s="71" t="s">
        <v>1043</v>
      </c>
      <c r="C1591" s="72" t="s">
        <v>270</v>
      </c>
      <c r="D1591" s="115" t="s">
        <v>1229</v>
      </c>
      <c r="E1591" s="66" t="str">
        <f>CONCATENATE(Tabela13[[#This Row],[TRAMITE_SETOR]],"_Atualiz")</f>
        <v>CO_Atualiz</v>
      </c>
      <c r="F1591" t="s">
        <v>910</v>
      </c>
      <c r="G1591"/>
      <c r="H1591" s="73">
        <v>42633.803472222222</v>
      </c>
      <c r="I1591" s="73">
        <v>42633.852083333331</v>
      </c>
      <c r="J1591" s="74" t="s">
        <v>234</v>
      </c>
      <c r="K1591" s="58">
        <f t="shared" si="56"/>
        <v>4.8611111109494232E-2</v>
      </c>
      <c r="L1591" s="59">
        <f t="shared" si="57"/>
        <v>4.8611111109494232E-2</v>
      </c>
      <c r="M1591" s="166">
        <f>NETWORKDAYS.INTL(DATE(YEAR(H1591),MONTH(I1591),DAY(H1591)),DATE(YEAR(I1591),MONTH(I1591),DAY(I1591)),1,LISTAFERIADOS!$B$2:$B$194)</f>
        <v>1</v>
      </c>
      <c r="N1591" s="170" t="str">
        <f>CONCATENATE(HOUR(Tabela13[[#This Row],[DATA INICIO]]),":",MINUTE(Tabela13[[#This Row],[DATA INICIO]]))</f>
        <v>19:17</v>
      </c>
    </row>
    <row r="1592" spans="1:14" ht="25.5" hidden="1" customHeight="1" x14ac:dyDescent="0.25">
      <c r="A1592" s="70" t="s">
        <v>278</v>
      </c>
      <c r="B1592" s="71" t="s">
        <v>1043</v>
      </c>
      <c r="C1592" s="72" t="s">
        <v>270</v>
      </c>
      <c r="D1592" s="115" t="s">
        <v>1230</v>
      </c>
      <c r="E1592" s="66" t="str">
        <f>CONCATENATE(Tabela13[[#This Row],[TRAMITE_SETOR]],"_Atualiz")</f>
        <v>SECOFC_Atualiz</v>
      </c>
      <c r="F1592" t="s">
        <v>911</v>
      </c>
      <c r="G1592"/>
      <c r="H1592" s="73">
        <v>42633.852083333331</v>
      </c>
      <c r="I1592" s="73">
        <v>42634.67083333333</v>
      </c>
      <c r="J1592" s="74" t="s">
        <v>20</v>
      </c>
      <c r="K1592" s="58">
        <f t="shared" si="56"/>
        <v>0.81874999999854481</v>
      </c>
      <c r="L1592" s="59">
        <f t="shared" si="57"/>
        <v>0.81874999999854481</v>
      </c>
      <c r="M1592" s="166">
        <f>NETWORKDAYS.INTL(DATE(YEAR(H1592),MONTH(I1592),DAY(H1592)),DATE(YEAR(I1592),MONTH(I1592),DAY(I1592)),1,LISTAFERIADOS!$B$2:$B$194)</f>
        <v>2</v>
      </c>
      <c r="N1592" s="170" t="str">
        <f>CONCATENATE(HOUR(Tabela13[[#This Row],[DATA INICIO]]),":",MINUTE(Tabela13[[#This Row],[DATA INICIO]]))</f>
        <v>20:27</v>
      </c>
    </row>
    <row r="1593" spans="1:14" ht="25.5" hidden="1" customHeight="1" x14ac:dyDescent="0.25">
      <c r="A1593" s="70" t="s">
        <v>278</v>
      </c>
      <c r="B1593" s="71" t="s">
        <v>1043</v>
      </c>
      <c r="C1593" s="72" t="s">
        <v>270</v>
      </c>
      <c r="D1593" s="115" t="s">
        <v>1231</v>
      </c>
      <c r="E1593" s="66" t="str">
        <f>CONCATENATE(Tabela13[[#This Row],[TRAMITE_SETOR]],"_Atualiz")</f>
        <v>CLC_Atualiz</v>
      </c>
      <c r="F1593" t="s">
        <v>912</v>
      </c>
      <c r="G1593"/>
      <c r="H1593" s="73">
        <v>42634.67083333333</v>
      </c>
      <c r="I1593" s="73">
        <v>42636.6875</v>
      </c>
      <c r="J1593" s="74" t="s">
        <v>99</v>
      </c>
      <c r="K1593" s="58">
        <f t="shared" si="56"/>
        <v>2.0166666666700621</v>
      </c>
      <c r="L1593" s="59">
        <f t="shared" si="57"/>
        <v>2.0166666666700621</v>
      </c>
      <c r="M1593" s="166">
        <f>NETWORKDAYS.INTL(DATE(YEAR(H1593),MONTH(I1593),DAY(H1593)),DATE(YEAR(I1593),MONTH(I1593),DAY(I1593)),1,LISTAFERIADOS!$B$2:$B$194)</f>
        <v>3</v>
      </c>
      <c r="N1593" s="170" t="str">
        <f>CONCATENATE(HOUR(Tabela13[[#This Row],[DATA INICIO]]),":",MINUTE(Tabela13[[#This Row],[DATA INICIO]]))</f>
        <v>16:6</v>
      </c>
    </row>
    <row r="1594" spans="1:14" ht="25.5" hidden="1" customHeight="1" x14ac:dyDescent="0.25">
      <c r="A1594" s="70" t="s">
        <v>278</v>
      </c>
      <c r="B1594" s="71" t="s">
        <v>1043</v>
      </c>
      <c r="C1594" s="72" t="s">
        <v>270</v>
      </c>
      <c r="D1594" s="115" t="s">
        <v>1232</v>
      </c>
      <c r="E1594" s="66" t="str">
        <f>CONCATENATE(Tabela13[[#This Row],[TRAMITE_SETOR]],"_Atualiz")</f>
        <v>SC_Atualiz</v>
      </c>
      <c r="F1594" t="s">
        <v>913</v>
      </c>
      <c r="G1594"/>
      <c r="H1594" s="73">
        <v>42636.6875</v>
      </c>
      <c r="I1594" s="73">
        <v>42638.540972222225</v>
      </c>
      <c r="J1594" s="74" t="s">
        <v>1037</v>
      </c>
      <c r="K1594" s="58">
        <f t="shared" si="56"/>
        <v>1.8534722222248092</v>
      </c>
      <c r="L1594" s="59">
        <f t="shared" si="57"/>
        <v>1.8534722222248092</v>
      </c>
      <c r="M1594" s="166">
        <f>NETWORKDAYS.INTL(DATE(YEAR(H1594),MONTH(I1594),DAY(H1594)),DATE(YEAR(I1594),MONTH(I1594),DAY(I1594)),1,LISTAFERIADOS!$B$2:$B$194)</f>
        <v>1</v>
      </c>
      <c r="N1594" s="170" t="str">
        <f>CONCATENATE(HOUR(Tabela13[[#This Row],[DATA INICIO]]),":",MINUTE(Tabela13[[#This Row],[DATA INICIO]]))</f>
        <v>16:30</v>
      </c>
    </row>
    <row r="1595" spans="1:14" ht="25.5" customHeight="1" x14ac:dyDescent="0.25">
      <c r="A1595" s="70" t="s">
        <v>278</v>
      </c>
      <c r="B1595" s="71" t="s">
        <v>1043</v>
      </c>
      <c r="C1595" s="72" t="s">
        <v>270</v>
      </c>
      <c r="D1595" s="115" t="s">
        <v>1274</v>
      </c>
      <c r="E1595" s="66" t="str">
        <f>CONCATENATE(Tabela13[[#This Row],[TRAMITE_SETOR]],"_Atualiz")</f>
        <v>SOP_Atualiz</v>
      </c>
      <c r="F1595" t="s">
        <v>894</v>
      </c>
      <c r="G1595" s="91" t="s">
        <v>1127</v>
      </c>
      <c r="H1595" s="73">
        <v>42638.540972222225</v>
      </c>
      <c r="I1595" s="73">
        <v>42640.655555555553</v>
      </c>
      <c r="J1595" s="74" t="s">
        <v>60</v>
      </c>
      <c r="K1595" s="58">
        <f t="shared" si="56"/>
        <v>2.1145833333284827</v>
      </c>
      <c r="L1595" s="59">
        <f t="shared" si="57"/>
        <v>2.1145833333284827</v>
      </c>
      <c r="M1595" s="166">
        <f>NETWORKDAYS.INTL(DATE(YEAR(H1595),MONTH(I1595),DAY(H1595)),DATE(YEAR(I1595),MONTH(I1595),DAY(I1595)),1,LISTAFERIADOS!$B$2:$B$194)</f>
        <v>2</v>
      </c>
      <c r="N1595" s="170" t="str">
        <f>CONCATENATE(HOUR(Tabela13[[#This Row],[DATA INICIO]]),":",MINUTE(Tabela13[[#This Row],[DATA INICIO]]))</f>
        <v>12:59</v>
      </c>
    </row>
    <row r="1596" spans="1:14" ht="25.5" hidden="1" customHeight="1" x14ac:dyDescent="0.25">
      <c r="A1596" s="70" t="s">
        <v>278</v>
      </c>
      <c r="B1596" s="71" t="s">
        <v>1043</v>
      </c>
      <c r="C1596" s="72" t="s">
        <v>270</v>
      </c>
      <c r="D1596" s="115" t="s">
        <v>1228</v>
      </c>
      <c r="E1596" s="66" t="str">
        <f>CONCATENATE(Tabela13[[#This Row],[TRAMITE_SETOR]],"_Atualiz")</f>
        <v>SPO_Atualiz</v>
      </c>
      <c r="F1596" t="s">
        <v>909</v>
      </c>
      <c r="G1596"/>
      <c r="H1596" s="73">
        <v>42640.655555555553</v>
      </c>
      <c r="I1596" s="73">
        <v>42640.736805555556</v>
      </c>
      <c r="J1596" s="74" t="s">
        <v>1039</v>
      </c>
      <c r="K1596" s="58">
        <f t="shared" si="56"/>
        <v>8.1250000002910383E-2</v>
      </c>
      <c r="L1596" s="59">
        <f t="shared" si="57"/>
        <v>8.1250000002910383E-2</v>
      </c>
      <c r="M1596" s="166">
        <f>NETWORKDAYS.INTL(DATE(YEAR(H1596),MONTH(I1596),DAY(H1596)),DATE(YEAR(I1596),MONTH(I1596),DAY(I1596)),1,LISTAFERIADOS!$B$2:$B$194)</f>
        <v>1</v>
      </c>
      <c r="N1596" s="170" t="str">
        <f>CONCATENATE(HOUR(Tabela13[[#This Row],[DATA INICIO]]),":",MINUTE(Tabela13[[#This Row],[DATA INICIO]]))</f>
        <v>15:44</v>
      </c>
    </row>
    <row r="1597" spans="1:14" ht="25.5" hidden="1" customHeight="1" x14ac:dyDescent="0.25">
      <c r="A1597" s="70" t="s">
        <v>278</v>
      </c>
      <c r="B1597" s="71" t="s">
        <v>1043</v>
      </c>
      <c r="C1597" s="72" t="s">
        <v>270</v>
      </c>
      <c r="D1597" s="115" t="s">
        <v>1229</v>
      </c>
      <c r="E1597" s="66" t="str">
        <f>CONCATENATE(Tabela13[[#This Row],[TRAMITE_SETOR]],"_Atualiz")</f>
        <v>CO_Atualiz</v>
      </c>
      <c r="F1597" t="s">
        <v>910</v>
      </c>
      <c r="G1597"/>
      <c r="H1597" s="73">
        <v>42640.736805555556</v>
      </c>
      <c r="I1597" s="73">
        <v>42640.763888888891</v>
      </c>
      <c r="J1597" s="74" t="s">
        <v>68</v>
      </c>
      <c r="K1597" s="58">
        <f t="shared" si="56"/>
        <v>2.7083333334303461E-2</v>
      </c>
      <c r="L1597" s="59">
        <f t="shared" si="57"/>
        <v>2.7083333334303461E-2</v>
      </c>
      <c r="M1597" s="166">
        <f>NETWORKDAYS.INTL(DATE(YEAR(H1597),MONTH(I1597),DAY(H1597)),DATE(YEAR(I1597),MONTH(I1597),DAY(I1597)),1,LISTAFERIADOS!$B$2:$B$194)</f>
        <v>1</v>
      </c>
      <c r="N1597" s="170" t="str">
        <f>CONCATENATE(HOUR(Tabela13[[#This Row],[DATA INICIO]]),":",MINUTE(Tabela13[[#This Row],[DATA INICIO]]))</f>
        <v>17:41</v>
      </c>
    </row>
    <row r="1598" spans="1:14" ht="25.5" hidden="1" customHeight="1" x14ac:dyDescent="0.25">
      <c r="A1598" s="70" t="s">
        <v>278</v>
      </c>
      <c r="B1598" s="71" t="s">
        <v>1043</v>
      </c>
      <c r="C1598" s="72" t="s">
        <v>270</v>
      </c>
      <c r="D1598" s="115" t="s">
        <v>1230</v>
      </c>
      <c r="E1598" s="66" t="str">
        <f>CONCATENATE(Tabela13[[#This Row],[TRAMITE_SETOR]],"_Atualiz")</f>
        <v>SECOFC_Atualiz</v>
      </c>
      <c r="F1598" t="s">
        <v>911</v>
      </c>
      <c r="G1598"/>
      <c r="H1598" s="73">
        <v>42640.763888888891</v>
      </c>
      <c r="I1598" s="73">
        <v>42640.789583333331</v>
      </c>
      <c r="J1598" s="74" t="s">
        <v>20</v>
      </c>
      <c r="K1598" s="58">
        <f t="shared" si="56"/>
        <v>2.569444444088731E-2</v>
      </c>
      <c r="L1598" s="59">
        <f t="shared" si="57"/>
        <v>2.569444444088731E-2</v>
      </c>
      <c r="M1598" s="166">
        <f>NETWORKDAYS.INTL(DATE(YEAR(H1598),MONTH(I1598),DAY(H1598)),DATE(YEAR(I1598),MONTH(I1598),DAY(I1598)),1,LISTAFERIADOS!$B$2:$B$194)</f>
        <v>1</v>
      </c>
      <c r="N1598" s="170" t="str">
        <f>CONCATENATE(HOUR(Tabela13[[#This Row],[DATA INICIO]]),":",MINUTE(Tabela13[[#This Row],[DATA INICIO]]))</f>
        <v>18:20</v>
      </c>
    </row>
    <row r="1599" spans="1:14" ht="25.5" hidden="1" customHeight="1" x14ac:dyDescent="0.25">
      <c r="A1599" s="70" t="s">
        <v>278</v>
      </c>
      <c r="B1599" s="71" t="s">
        <v>1043</v>
      </c>
      <c r="C1599" s="72" t="s">
        <v>270</v>
      </c>
      <c r="D1599" s="115" t="s">
        <v>1232</v>
      </c>
      <c r="E1599" s="66" t="str">
        <f>CONCATENATE(Tabela13[[#This Row],[TRAMITE_SETOR]],"_Atualiz")</f>
        <v>SC_Atualiz</v>
      </c>
      <c r="F1599" t="s">
        <v>913</v>
      </c>
      <c r="G1599"/>
      <c r="H1599" s="73">
        <v>42640.789583333331</v>
      </c>
      <c r="I1599" s="73">
        <v>42643.746527777781</v>
      </c>
      <c r="J1599" s="74" t="s">
        <v>1040</v>
      </c>
      <c r="K1599" s="58">
        <f t="shared" si="56"/>
        <v>2.9569444444496185</v>
      </c>
      <c r="L1599" s="59">
        <f t="shared" si="57"/>
        <v>2.9569444444496185</v>
      </c>
      <c r="M1599" s="166">
        <f>NETWORKDAYS.INTL(DATE(YEAR(H1599),MONTH(I1599),DAY(H1599)),DATE(YEAR(I1599),MONTH(I1599),DAY(I1599)),1,LISTAFERIADOS!$B$2:$B$194)</f>
        <v>4</v>
      </c>
      <c r="N1599" s="170" t="str">
        <f>CONCATENATE(HOUR(Tabela13[[#This Row],[DATA INICIO]]),":",MINUTE(Tabela13[[#This Row],[DATA INICIO]]))</f>
        <v>18:57</v>
      </c>
    </row>
    <row r="1600" spans="1:14" ht="25.5" hidden="1" customHeight="1" x14ac:dyDescent="0.25">
      <c r="A1600" s="70" t="s">
        <v>278</v>
      </c>
      <c r="B1600" s="71" t="s">
        <v>1043</v>
      </c>
      <c r="C1600" s="72" t="s">
        <v>270</v>
      </c>
      <c r="D1600" s="115" t="s">
        <v>1231</v>
      </c>
      <c r="E1600" s="66" t="str">
        <f>CONCATENATE(Tabela13[[#This Row],[TRAMITE_SETOR]],"_Atualiz")</f>
        <v>CLC_Atualiz</v>
      </c>
      <c r="F1600" t="s">
        <v>912</v>
      </c>
      <c r="G1600"/>
      <c r="H1600" s="73">
        <v>42643.746527777781</v>
      </c>
      <c r="I1600" s="73">
        <v>42647.707638888889</v>
      </c>
      <c r="J1600" s="74" t="s">
        <v>970</v>
      </c>
      <c r="K1600" s="58">
        <f t="shared" si="56"/>
        <v>3.961111111108039</v>
      </c>
      <c r="L1600" s="59">
        <f t="shared" si="57"/>
        <v>3.961111111108039</v>
      </c>
      <c r="M1600" s="166">
        <f>NETWORKDAYS.INTL(DATE(YEAR(H1600),MONTH(I1600),DAY(H1600)),DATE(YEAR(I1600),MONTH(I1600),DAY(I1600)),1,LISTAFERIADOS!$B$2:$B$194)</f>
        <v>-18</v>
      </c>
      <c r="N1600" s="170" t="str">
        <f>CONCATENATE(HOUR(Tabela13[[#This Row],[DATA INICIO]]),":",MINUTE(Tabela13[[#This Row],[DATA INICIO]]))</f>
        <v>17:55</v>
      </c>
    </row>
    <row r="1601" spans="1:14" ht="25.5" hidden="1" customHeight="1" x14ac:dyDescent="0.25">
      <c r="A1601" s="70" t="s">
        <v>278</v>
      </c>
      <c r="B1601" s="71" t="s">
        <v>1043</v>
      </c>
      <c r="C1601" s="72" t="s">
        <v>270</v>
      </c>
      <c r="D1601" s="115" t="s">
        <v>1244</v>
      </c>
      <c r="E1601" s="66" t="str">
        <f>CONCATENATE(Tabela13[[#This Row],[TRAMITE_SETOR]],"_Atualiz")</f>
        <v>SECGA_Atualiz</v>
      </c>
      <c r="F1601" t="s">
        <v>854</v>
      </c>
      <c r="G1601"/>
      <c r="H1601" s="73">
        <v>42647.707638888889</v>
      </c>
      <c r="I1601" s="73">
        <v>42648.75</v>
      </c>
      <c r="J1601" s="74" t="s">
        <v>1041</v>
      </c>
      <c r="K1601" s="58">
        <f t="shared" si="56"/>
        <v>1.0423611111109494</v>
      </c>
      <c r="L1601" s="59">
        <f t="shared" si="57"/>
        <v>1.0423611111109494</v>
      </c>
      <c r="M1601" s="166">
        <f>NETWORKDAYS.INTL(DATE(YEAR(H1601),MONTH(I1601),DAY(H1601)),DATE(YEAR(I1601),MONTH(I1601),DAY(I1601)),1,LISTAFERIADOS!$B$2:$B$194)</f>
        <v>2</v>
      </c>
      <c r="N1601" s="170" t="str">
        <f>CONCATENATE(HOUR(Tabela13[[#This Row],[DATA INICIO]]),":",MINUTE(Tabela13[[#This Row],[DATA INICIO]]))</f>
        <v>16:59</v>
      </c>
    </row>
    <row r="1602" spans="1:14" ht="25.5" hidden="1" customHeight="1" x14ac:dyDescent="0.25">
      <c r="A1602" s="70" t="s">
        <v>278</v>
      </c>
      <c r="B1602" s="71" t="s">
        <v>1043</v>
      </c>
      <c r="C1602" s="72" t="s">
        <v>270</v>
      </c>
      <c r="D1602" s="115" t="s">
        <v>1231</v>
      </c>
      <c r="E1602" s="66" t="str">
        <f>CONCATENATE(Tabela13[[#This Row],[TRAMITE_SETOR]],"_Atualiz")</f>
        <v>CLC_Atualiz</v>
      </c>
      <c r="F1602" t="s">
        <v>912</v>
      </c>
      <c r="G1602"/>
      <c r="H1602" s="73">
        <v>42648.75</v>
      </c>
      <c r="I1602" s="73">
        <v>42649.786805555559</v>
      </c>
      <c r="J1602" s="74" t="s">
        <v>1042</v>
      </c>
      <c r="K1602" s="58">
        <f t="shared" si="56"/>
        <v>1.0368055555591127</v>
      </c>
      <c r="L1602" s="59">
        <f t="shared" si="57"/>
        <v>1.0368055555591127</v>
      </c>
      <c r="M1602" s="166">
        <f>NETWORKDAYS.INTL(DATE(YEAR(H1602),MONTH(I1602),DAY(H1602)),DATE(YEAR(I1602),MONTH(I1602),DAY(I1602)),1,LISTAFERIADOS!$B$2:$B$194)</f>
        <v>2</v>
      </c>
      <c r="N1602" s="170" t="str">
        <f>CONCATENATE(HOUR(Tabela13[[#This Row],[DATA INICIO]]),":",MINUTE(Tabela13[[#This Row],[DATA INICIO]]))</f>
        <v>18:0</v>
      </c>
    </row>
    <row r="1603" spans="1:14" ht="25.5" hidden="1" customHeight="1" x14ac:dyDescent="0.25">
      <c r="A1603" s="70" t="s">
        <v>278</v>
      </c>
      <c r="B1603" s="71" t="s">
        <v>1043</v>
      </c>
      <c r="C1603" s="72" t="s">
        <v>270</v>
      </c>
      <c r="D1603" s="115" t="s">
        <v>1252</v>
      </c>
      <c r="E1603" s="66" t="str">
        <f>CONCATENATE(Tabela13[[#This Row],[TRAMITE_SETOR]],"_Atualiz")</f>
        <v>SLIC_Atualiz</v>
      </c>
      <c r="F1603" t="s">
        <v>928</v>
      </c>
      <c r="G1603"/>
      <c r="H1603" s="73">
        <v>42649.786805555559</v>
      </c>
      <c r="I1603" s="73">
        <v>42654.6</v>
      </c>
      <c r="J1603" s="74" t="s">
        <v>445</v>
      </c>
      <c r="K1603" s="58">
        <f t="shared" si="56"/>
        <v>4.8131944444394321</v>
      </c>
      <c r="L1603" s="59">
        <f t="shared" si="57"/>
        <v>4.8131944444394321</v>
      </c>
      <c r="M1603" s="166">
        <f>NETWORKDAYS.INTL(DATE(YEAR(H1603),MONTH(I1603),DAY(H1603)),DATE(YEAR(I1603),MONTH(I1603),DAY(I1603)),1,LISTAFERIADOS!$B$2:$B$194)</f>
        <v>4</v>
      </c>
      <c r="N1603" s="170" t="str">
        <f>CONCATENATE(HOUR(Tabela13[[#This Row],[DATA INICIO]]),":",MINUTE(Tabela13[[#This Row],[DATA INICIO]]))</f>
        <v>18:53</v>
      </c>
    </row>
    <row r="1604" spans="1:14" ht="25.5" hidden="1" customHeight="1" x14ac:dyDescent="0.25">
      <c r="A1604" s="70" t="s">
        <v>278</v>
      </c>
      <c r="B1604" s="71" t="s">
        <v>1043</v>
      </c>
      <c r="C1604" s="72" t="s">
        <v>270</v>
      </c>
      <c r="D1604" s="115" t="s">
        <v>1233</v>
      </c>
      <c r="E1604" s="66" t="str">
        <f>CONCATENATE(Tabela13[[#This Row],[TRAMITE_SETOR]],"_Atualiz")</f>
        <v>SCON_Atualiz</v>
      </c>
      <c r="F1604" t="s">
        <v>914</v>
      </c>
      <c r="G1604"/>
      <c r="H1604" s="73">
        <v>42654.6</v>
      </c>
      <c r="I1604" s="73">
        <v>42656.758333333331</v>
      </c>
      <c r="J1604" s="74" t="s">
        <v>1018</v>
      </c>
      <c r="K1604" s="58">
        <f t="shared" si="56"/>
        <v>2.1583333333328483</v>
      </c>
      <c r="L1604" s="59">
        <f t="shared" si="57"/>
        <v>2.1583333333328483</v>
      </c>
      <c r="M1604" s="166">
        <f>NETWORKDAYS.INTL(DATE(YEAR(H1604),MONTH(I1604),DAY(H1604)),DATE(YEAR(I1604),MONTH(I1604),DAY(I1604)),1,LISTAFERIADOS!$B$2:$B$194)</f>
        <v>2</v>
      </c>
      <c r="N1604" s="170" t="str">
        <f>CONCATENATE(HOUR(Tabela13[[#This Row],[DATA INICIO]]),":",MINUTE(Tabela13[[#This Row],[DATA INICIO]]))</f>
        <v>14:24</v>
      </c>
    </row>
    <row r="1605" spans="1:14" ht="25.5" hidden="1" customHeight="1" x14ac:dyDescent="0.25">
      <c r="A1605" s="70" t="s">
        <v>278</v>
      </c>
      <c r="B1605" s="71" t="s">
        <v>1043</v>
      </c>
      <c r="C1605" s="72" t="s">
        <v>270</v>
      </c>
      <c r="D1605" s="115" t="s">
        <v>1252</v>
      </c>
      <c r="E1605" s="66" t="str">
        <f>CONCATENATE(Tabela13[[#This Row],[TRAMITE_SETOR]],"_Atualiz")</f>
        <v>SLIC_Atualiz</v>
      </c>
      <c r="F1605" t="s">
        <v>928</v>
      </c>
      <c r="G1605"/>
      <c r="H1605" s="73">
        <v>42656.758333333331</v>
      </c>
      <c r="I1605" s="73">
        <v>42657.636111111111</v>
      </c>
      <c r="J1605" s="74" t="s">
        <v>518</v>
      </c>
      <c r="K1605" s="58">
        <f t="shared" si="56"/>
        <v>0.87777777777955635</v>
      </c>
      <c r="L1605" s="59">
        <f t="shared" si="57"/>
        <v>0.87777777777955635</v>
      </c>
      <c r="M1605" s="166">
        <f>NETWORKDAYS.INTL(DATE(YEAR(H1605),MONTH(I1605),DAY(H1605)),DATE(YEAR(I1605),MONTH(I1605),DAY(I1605)),1,LISTAFERIADOS!$B$2:$B$194)</f>
        <v>2</v>
      </c>
      <c r="N1605" s="170" t="str">
        <f>CONCATENATE(HOUR(Tabela13[[#This Row],[DATA INICIO]]),":",MINUTE(Tabela13[[#This Row],[DATA INICIO]]))</f>
        <v>18:12</v>
      </c>
    </row>
    <row r="1606" spans="1:14" ht="25.5" hidden="1" customHeight="1" x14ac:dyDescent="0.25">
      <c r="A1606" s="70" t="s">
        <v>278</v>
      </c>
      <c r="B1606" s="71" t="s">
        <v>1043</v>
      </c>
      <c r="C1606" s="72" t="s">
        <v>270</v>
      </c>
      <c r="D1606" s="115" t="s">
        <v>1231</v>
      </c>
      <c r="E1606" s="66" t="str">
        <f>CONCATENATE(Tabela13[[#This Row],[TRAMITE_SETOR]],"_Atualiz")</f>
        <v>CLC_Atualiz</v>
      </c>
      <c r="F1606" t="s">
        <v>912</v>
      </c>
      <c r="G1606"/>
      <c r="H1606" s="73">
        <v>42657.636111111111</v>
      </c>
      <c r="I1606" s="73">
        <v>42657.686111111114</v>
      </c>
      <c r="J1606" s="74" t="s">
        <v>349</v>
      </c>
      <c r="K1606" s="58">
        <f t="shared" si="56"/>
        <v>5.0000000002910383E-2</v>
      </c>
      <c r="L1606" s="59">
        <f t="shared" si="57"/>
        <v>5.0000000002910383E-2</v>
      </c>
      <c r="M1606" s="166">
        <f>NETWORKDAYS.INTL(DATE(YEAR(H1606),MONTH(I1606),DAY(H1606)),DATE(YEAR(I1606),MONTH(I1606),DAY(I1606)),1,LISTAFERIADOS!$B$2:$B$194)</f>
        <v>1</v>
      </c>
      <c r="N1606" s="170" t="str">
        <f>CONCATENATE(HOUR(Tabela13[[#This Row],[DATA INICIO]]),":",MINUTE(Tabela13[[#This Row],[DATA INICIO]]))</f>
        <v>15:16</v>
      </c>
    </row>
    <row r="1607" spans="1:14" ht="25.5" hidden="1" customHeight="1" x14ac:dyDescent="0.25">
      <c r="A1607" s="70" t="s">
        <v>278</v>
      </c>
      <c r="B1607" s="71" t="s">
        <v>1043</v>
      </c>
      <c r="C1607" s="72" t="s">
        <v>270</v>
      </c>
      <c r="D1607" s="115" t="s">
        <v>1244</v>
      </c>
      <c r="E1607" s="66" t="str">
        <f>CONCATENATE(Tabela13[[#This Row],[TRAMITE_SETOR]],"_Atualiz")</f>
        <v>SECGA_Atualiz</v>
      </c>
      <c r="F1607" t="s">
        <v>854</v>
      </c>
      <c r="G1607"/>
      <c r="H1607" s="73">
        <v>42657.686111111114</v>
      </c>
      <c r="I1607" s="73">
        <v>42657.727777777778</v>
      </c>
      <c r="J1607" s="74" t="s">
        <v>289</v>
      </c>
      <c r="K1607" s="58">
        <f t="shared" si="56"/>
        <v>4.1666666664241347E-2</v>
      </c>
      <c r="L1607" s="59">
        <f t="shared" si="57"/>
        <v>4.1666666664241347E-2</v>
      </c>
      <c r="M1607" s="166">
        <f>NETWORKDAYS.INTL(DATE(YEAR(H1607),MONTH(I1607),DAY(H1607)),DATE(YEAR(I1607),MONTH(I1607),DAY(I1607)),1,LISTAFERIADOS!$B$2:$B$194)</f>
        <v>1</v>
      </c>
      <c r="N1607" s="170" t="str">
        <f>CONCATENATE(HOUR(Tabela13[[#This Row],[DATA INICIO]]),":",MINUTE(Tabela13[[#This Row],[DATA INICIO]]))</f>
        <v>16:28</v>
      </c>
    </row>
    <row r="1608" spans="1:14" ht="25.5" hidden="1" customHeight="1" x14ac:dyDescent="0.25">
      <c r="A1608" s="70" t="s">
        <v>278</v>
      </c>
      <c r="B1608" s="71" t="s">
        <v>1043</v>
      </c>
      <c r="C1608" s="72" t="s">
        <v>270</v>
      </c>
      <c r="D1608" s="115" t="s">
        <v>1234</v>
      </c>
      <c r="E1608" s="66" t="str">
        <f>CONCATENATE(Tabela13[[#This Row],[TRAMITE_SETOR]],"_Atualiz")</f>
        <v>CPL_Atualiz</v>
      </c>
      <c r="F1608" t="s">
        <v>915</v>
      </c>
      <c r="G1608"/>
      <c r="H1608" s="73">
        <v>42657.727777777778</v>
      </c>
      <c r="I1608" s="73">
        <v>42657.802777777775</v>
      </c>
      <c r="J1608" s="74" t="s">
        <v>448</v>
      </c>
      <c r="K1608" s="58">
        <f t="shared" si="56"/>
        <v>7.4999999997089617E-2</v>
      </c>
      <c r="L1608" s="59">
        <f t="shared" si="57"/>
        <v>7.4999999997089617E-2</v>
      </c>
      <c r="M1608" s="166">
        <f>NETWORKDAYS.INTL(DATE(YEAR(H1608),MONTH(I1608),DAY(H1608)),DATE(YEAR(I1608),MONTH(I1608),DAY(I1608)),1,LISTAFERIADOS!$B$2:$B$194)</f>
        <v>1</v>
      </c>
      <c r="N1608" s="170" t="str">
        <f>CONCATENATE(HOUR(Tabela13[[#This Row],[DATA INICIO]]),":",MINUTE(Tabela13[[#This Row],[DATA INICIO]]))</f>
        <v>17:28</v>
      </c>
    </row>
    <row r="1609" spans="1:14" ht="25.5" hidden="1" customHeight="1" x14ac:dyDescent="0.25">
      <c r="A1609" s="70" t="s">
        <v>278</v>
      </c>
      <c r="B1609" s="71" t="s">
        <v>1043</v>
      </c>
      <c r="C1609" s="72" t="s">
        <v>270</v>
      </c>
      <c r="D1609" s="115" t="s">
        <v>1235</v>
      </c>
      <c r="E1609" s="66" t="str">
        <f>CONCATENATE(Tabela13[[#This Row],[TRAMITE_SETOR]],"_Atualiz")</f>
        <v>ASSDG_Atualiz</v>
      </c>
      <c r="F1609" t="s">
        <v>916</v>
      </c>
      <c r="G1609"/>
      <c r="H1609" s="73">
        <v>42657.802777777775</v>
      </c>
      <c r="I1609" s="73">
        <v>42659.475694444445</v>
      </c>
      <c r="J1609" s="74" t="s">
        <v>213</v>
      </c>
      <c r="K1609" s="58">
        <f t="shared" si="56"/>
        <v>1.6729166666700621</v>
      </c>
      <c r="L1609" s="59">
        <f t="shared" si="57"/>
        <v>1.6729166666700621</v>
      </c>
      <c r="M1609" s="166">
        <f>NETWORKDAYS.INTL(DATE(YEAR(H1609),MONTH(I1609),DAY(H1609)),DATE(YEAR(I1609),MONTH(I1609),DAY(I1609)),1,LISTAFERIADOS!$B$2:$B$194)</f>
        <v>1</v>
      </c>
      <c r="N1609" s="170" t="str">
        <f>CONCATENATE(HOUR(Tabela13[[#This Row],[DATA INICIO]]),":",MINUTE(Tabela13[[#This Row],[DATA INICIO]]))</f>
        <v>19:16</v>
      </c>
    </row>
    <row r="1610" spans="1:14" ht="25.5" hidden="1" customHeight="1" x14ac:dyDescent="0.25">
      <c r="A1610" s="70" t="s">
        <v>278</v>
      </c>
      <c r="B1610" s="71" t="s">
        <v>1043</v>
      </c>
      <c r="C1610" s="72" t="s">
        <v>270</v>
      </c>
      <c r="D1610" s="115" t="s">
        <v>1224</v>
      </c>
      <c r="E1610" s="66" t="str">
        <f>CONCATENATE(Tabela13[[#This Row],[TRAMITE_SETOR]],"_Atualiz")</f>
        <v>DG_Atualiz</v>
      </c>
      <c r="F1610" t="s">
        <v>906</v>
      </c>
      <c r="G1610"/>
      <c r="H1610" s="73">
        <v>42659.475694444445</v>
      </c>
      <c r="I1610" s="73">
        <v>42660.519444444442</v>
      </c>
      <c r="J1610" s="74" t="s">
        <v>56</v>
      </c>
      <c r="K1610" s="58">
        <f t="shared" si="56"/>
        <v>1.0437499999970896</v>
      </c>
      <c r="L1610" s="59">
        <f t="shared" si="57"/>
        <v>1.0437499999970896</v>
      </c>
      <c r="M1610" s="166">
        <f>NETWORKDAYS.INTL(DATE(YEAR(H1610),MONTH(I1610),DAY(H1610)),DATE(YEAR(I1610),MONTH(I1610),DAY(I1610)),1,LISTAFERIADOS!$B$2:$B$194)</f>
        <v>1</v>
      </c>
      <c r="N1610" s="170" t="str">
        <f>CONCATENATE(HOUR(Tabela13[[#This Row],[DATA INICIO]]),":",MINUTE(Tabela13[[#This Row],[DATA INICIO]]))</f>
        <v>11:25</v>
      </c>
    </row>
    <row r="1611" spans="1:14" ht="25.5" hidden="1" customHeight="1" x14ac:dyDescent="0.25">
      <c r="A1611" s="70" t="s">
        <v>278</v>
      </c>
      <c r="B1611" s="71" t="s">
        <v>1043</v>
      </c>
      <c r="C1611" s="72" t="s">
        <v>270</v>
      </c>
      <c r="D1611" s="115" t="s">
        <v>1252</v>
      </c>
      <c r="E1611" s="66" t="str">
        <f>CONCATENATE(Tabela13[[#This Row],[TRAMITE_SETOR]],"_Atualiz")</f>
        <v>SLIC_Atualiz</v>
      </c>
      <c r="F1611" t="s">
        <v>928</v>
      </c>
      <c r="G1611"/>
      <c r="H1611" s="73">
        <v>42660.519444444442</v>
      </c>
      <c r="I1611" s="73">
        <v>42660.664583333331</v>
      </c>
      <c r="J1611" s="74" t="s">
        <v>389</v>
      </c>
      <c r="K1611" s="58">
        <f t="shared" si="56"/>
        <v>0.14513888888905058</v>
      </c>
      <c r="L1611" s="59">
        <f t="shared" si="57"/>
        <v>0.14513888888905058</v>
      </c>
      <c r="M1611" s="166">
        <f>NETWORKDAYS.INTL(DATE(YEAR(H1611),MONTH(I1611),DAY(H1611)),DATE(YEAR(I1611),MONTH(I1611),DAY(I1611)),1,LISTAFERIADOS!$B$2:$B$194)</f>
        <v>1</v>
      </c>
      <c r="N1611" s="170" t="str">
        <f>CONCATENATE(HOUR(Tabela13[[#This Row],[DATA INICIO]]),":",MINUTE(Tabela13[[#This Row],[DATA INICIO]]))</f>
        <v>12:28</v>
      </c>
    </row>
    <row r="1612" spans="1:14" ht="25.5" hidden="1" customHeight="1" x14ac:dyDescent="0.25">
      <c r="A1612" s="70" t="s">
        <v>278</v>
      </c>
      <c r="B1612" s="71" t="s">
        <v>1043</v>
      </c>
      <c r="C1612" s="72" t="s">
        <v>270</v>
      </c>
      <c r="D1612" s="115" t="s">
        <v>1234</v>
      </c>
      <c r="E1612" s="66" t="str">
        <f>CONCATENATE(Tabela13[[#This Row],[TRAMITE_SETOR]],"_Atualiz")</f>
        <v>CPL_Atualiz</v>
      </c>
      <c r="F1612" t="s">
        <v>915</v>
      </c>
      <c r="G1612"/>
      <c r="H1612" s="73">
        <v>42660.664583333331</v>
      </c>
      <c r="I1612" s="73">
        <v>42660.699305555558</v>
      </c>
      <c r="J1612" s="74" t="s">
        <v>681</v>
      </c>
      <c r="K1612" s="58">
        <f t="shared" si="56"/>
        <v>3.4722222226264421E-2</v>
      </c>
      <c r="L1612" s="59">
        <f t="shared" si="57"/>
        <v>3.4722222226264421E-2</v>
      </c>
      <c r="M1612" s="166">
        <f>NETWORKDAYS.INTL(DATE(YEAR(H1612),MONTH(I1612),DAY(H1612)),DATE(YEAR(I1612),MONTH(I1612),DAY(I1612)),1,LISTAFERIADOS!$B$2:$B$194)</f>
        <v>1</v>
      </c>
      <c r="N1612" s="170" t="str">
        <f>CONCATENATE(HOUR(Tabela13[[#This Row],[DATA INICIO]]),":",MINUTE(Tabela13[[#This Row],[DATA INICIO]]))</f>
        <v>15:57</v>
      </c>
    </row>
    <row r="1613" spans="1:14" ht="25.5" hidden="1" customHeight="1" x14ac:dyDescent="0.25">
      <c r="A1613" s="70" t="s">
        <v>278</v>
      </c>
      <c r="B1613" s="71" t="s">
        <v>1043</v>
      </c>
      <c r="C1613" s="72" t="s">
        <v>270</v>
      </c>
      <c r="D1613" s="115" t="s">
        <v>1252</v>
      </c>
      <c r="E1613" s="66" t="str">
        <f>CONCATENATE(Tabela13[[#This Row],[TRAMITE_SETOR]],"_Atualiz")</f>
        <v>SLIC_Atualiz</v>
      </c>
      <c r="F1613" t="s">
        <v>928</v>
      </c>
      <c r="G1613"/>
      <c r="H1613" s="73">
        <v>42660.699305555558</v>
      </c>
      <c r="I1613" s="73">
        <v>42661.627083333333</v>
      </c>
      <c r="J1613" s="74" t="s">
        <v>180</v>
      </c>
      <c r="K1613" s="58">
        <f t="shared" si="56"/>
        <v>0.92777777777519077</v>
      </c>
      <c r="L1613" s="63">
        <f t="shared" si="57"/>
        <v>0.92777777777519077</v>
      </c>
      <c r="M1613" s="166">
        <f>NETWORKDAYS.INTL(DATE(YEAR(H1613),MONTH(I1613),DAY(H1613)),DATE(YEAR(I1613),MONTH(I1613),DAY(I1613)),1,LISTAFERIADOS!$B$2:$B$194)</f>
        <v>2</v>
      </c>
      <c r="N1613" s="170" t="str">
        <f>CONCATENATE(HOUR(Tabela13[[#This Row],[DATA INICIO]]),":",MINUTE(Tabela13[[#This Row],[DATA INICIO]]))</f>
        <v>16:47</v>
      </c>
    </row>
    <row r="1614" spans="1:14" ht="25.5" customHeight="1" x14ac:dyDescent="0.25">
      <c r="A1614" s="60" t="s">
        <v>278</v>
      </c>
      <c r="B1614" s="61" t="s">
        <v>1044</v>
      </c>
      <c r="C1614" s="62" t="s">
        <v>270</v>
      </c>
      <c r="D1614" s="115" t="s">
        <v>1253</v>
      </c>
      <c r="E1614" s="66" t="str">
        <f>CONCATENATE(Tabela13[[#This Row],[TRAMITE_SETOR]],"_Atualiz")</f>
        <v>SMIC_Atualiz</v>
      </c>
      <c r="F1614" s="35" t="s">
        <v>892</v>
      </c>
      <c r="G1614" s="91" t="s">
        <v>1127</v>
      </c>
      <c r="H1614" s="73">
        <v>42550.613888888889</v>
      </c>
      <c r="I1614" s="75">
        <v>42555.613888888889</v>
      </c>
      <c r="J1614" s="74" t="s">
        <v>7</v>
      </c>
      <c r="K1614" s="58">
        <f>IF(OR(H1614="-",I1614="-"),0,I1614-H1614)</f>
        <v>5</v>
      </c>
      <c r="L1614" s="63">
        <f>K1614</f>
        <v>5</v>
      </c>
      <c r="M1614" s="166">
        <f>NETWORKDAYS.INTL(DATE(YEAR(H1614),MONTH(I1614),DAY(H1614)),DATE(YEAR(I1614),MONTH(I1614),DAY(I1614)),1,LISTAFERIADOS!$B$2:$B$194)</f>
        <v>-20</v>
      </c>
      <c r="N1614" s="170" t="str">
        <f>CONCATENATE(HOUR(Tabela13[[#This Row],[DATA INICIO]]),":",MINUTE(Tabela13[[#This Row],[DATA INICIO]]))</f>
        <v>14:44</v>
      </c>
    </row>
    <row r="1615" spans="1:14" ht="25.5" customHeight="1" x14ac:dyDescent="0.25">
      <c r="A1615" s="60" t="s">
        <v>278</v>
      </c>
      <c r="B1615" s="61" t="s">
        <v>1044</v>
      </c>
      <c r="C1615" s="62" t="s">
        <v>270</v>
      </c>
      <c r="D1615" s="115" t="s">
        <v>1248</v>
      </c>
      <c r="E1615" s="66" t="str">
        <f>CONCATENATE(Tabela13[[#This Row],[TRAMITE_SETOR]],"_Atualiz")</f>
        <v>CIP_Atualiz</v>
      </c>
      <c r="F1615" s="35" t="s">
        <v>885</v>
      </c>
      <c r="G1615" s="91" t="s">
        <v>1127</v>
      </c>
      <c r="H1615" s="75">
        <v>42555.613888888889</v>
      </c>
      <c r="I1615" s="75">
        <v>42557.705555555556</v>
      </c>
      <c r="J1615" s="74" t="s">
        <v>1049</v>
      </c>
      <c r="K1615" s="58">
        <f t="shared" ref="K1615:K1658" si="58">IF(OR(H1615="-",I1615="-"),0,I1615-H1615)</f>
        <v>2.0916666666671517</v>
      </c>
      <c r="L1615" s="59">
        <f t="shared" ref="L1615:L1658" si="59">K1615</f>
        <v>2.0916666666671517</v>
      </c>
      <c r="M1615" s="166">
        <f>NETWORKDAYS.INTL(DATE(YEAR(H1615),MONTH(I1615),DAY(H1615)),DATE(YEAR(I1615),MONTH(I1615),DAY(I1615)),1,LISTAFERIADOS!$B$2:$B$194)</f>
        <v>3</v>
      </c>
      <c r="N1615" s="170" t="str">
        <f>CONCATENATE(HOUR(Tabela13[[#This Row],[DATA INICIO]]),":",MINUTE(Tabela13[[#This Row],[DATA INICIO]]))</f>
        <v>14:44</v>
      </c>
    </row>
    <row r="1616" spans="1:14" ht="25.5" customHeight="1" x14ac:dyDescent="0.25">
      <c r="A1616" s="60" t="s">
        <v>278</v>
      </c>
      <c r="B1616" s="61" t="s">
        <v>1044</v>
      </c>
      <c r="C1616" s="62" t="s">
        <v>270</v>
      </c>
      <c r="D1616" s="115" t="s">
        <v>1253</v>
      </c>
      <c r="E1616" s="66" t="str">
        <f>CONCATENATE(Tabela13[[#This Row],[TRAMITE_SETOR]],"_Atualiz")</f>
        <v>SMIC_Atualiz</v>
      </c>
      <c r="F1616" s="35" t="s">
        <v>892</v>
      </c>
      <c r="G1616" s="91" t="s">
        <v>1127</v>
      </c>
      <c r="H1616" s="75">
        <v>42557.705555555556</v>
      </c>
      <c r="I1616" s="75">
        <v>42559.618750000001</v>
      </c>
      <c r="J1616" s="74" t="s">
        <v>1050</v>
      </c>
      <c r="K1616" s="58">
        <f t="shared" si="58"/>
        <v>1.9131944444452529</v>
      </c>
      <c r="L1616" s="59">
        <f t="shared" si="59"/>
        <v>1.9131944444452529</v>
      </c>
      <c r="M1616" s="166">
        <f>NETWORKDAYS.INTL(DATE(YEAR(H1616),MONTH(I1616),DAY(H1616)),DATE(YEAR(I1616),MONTH(I1616),DAY(I1616)),1,LISTAFERIADOS!$B$2:$B$194)</f>
        <v>3</v>
      </c>
      <c r="N1616" s="170" t="str">
        <f>CONCATENATE(HOUR(Tabela13[[#This Row],[DATA INICIO]]),":",MINUTE(Tabela13[[#This Row],[DATA INICIO]]))</f>
        <v>16:56</v>
      </c>
    </row>
    <row r="1617" spans="1:14" ht="25.5" customHeight="1" x14ac:dyDescent="0.25">
      <c r="A1617" s="60" t="s">
        <v>278</v>
      </c>
      <c r="B1617" s="61" t="s">
        <v>1044</v>
      </c>
      <c r="C1617" s="62" t="s">
        <v>270</v>
      </c>
      <c r="D1617" s="115" t="s">
        <v>1248</v>
      </c>
      <c r="E1617" s="66" t="str">
        <f>CONCATENATE(Tabela13[[#This Row],[TRAMITE_SETOR]],"_Atualiz")</f>
        <v>CIP_Atualiz</v>
      </c>
      <c r="F1617" s="35" t="s">
        <v>885</v>
      </c>
      <c r="G1617" s="91" t="s">
        <v>1127</v>
      </c>
      <c r="H1617" s="75">
        <v>42559.618750000001</v>
      </c>
      <c r="I1617" s="75">
        <v>42559.714583333334</v>
      </c>
      <c r="J1617" s="74" t="s">
        <v>1051</v>
      </c>
      <c r="K1617" s="58">
        <f t="shared" si="58"/>
        <v>9.5833333332848269E-2</v>
      </c>
      <c r="L1617" s="59">
        <f t="shared" si="59"/>
        <v>9.5833333332848269E-2</v>
      </c>
      <c r="M1617" s="166">
        <f>NETWORKDAYS.INTL(DATE(YEAR(H1617),MONTH(I1617),DAY(H1617)),DATE(YEAR(I1617),MONTH(I1617),DAY(I1617)),1,LISTAFERIADOS!$B$2:$B$194)</f>
        <v>1</v>
      </c>
      <c r="N1617" s="170" t="str">
        <f>CONCATENATE(HOUR(Tabela13[[#This Row],[DATA INICIO]]),":",MINUTE(Tabela13[[#This Row],[DATA INICIO]]))</f>
        <v>14:51</v>
      </c>
    </row>
    <row r="1618" spans="1:14" ht="25.5" customHeight="1" x14ac:dyDescent="0.25">
      <c r="A1618" s="60" t="s">
        <v>278</v>
      </c>
      <c r="B1618" s="61" t="s">
        <v>1044</v>
      </c>
      <c r="C1618" s="62" t="s">
        <v>270</v>
      </c>
      <c r="D1618" s="115" t="s">
        <v>1253</v>
      </c>
      <c r="E1618" s="66" t="str">
        <f>CONCATENATE(Tabela13[[#This Row],[TRAMITE_SETOR]],"_Atualiz")</f>
        <v>SMIC_Atualiz</v>
      </c>
      <c r="F1618" s="35" t="s">
        <v>892</v>
      </c>
      <c r="G1618" s="91" t="s">
        <v>1127</v>
      </c>
      <c r="H1618" s="75">
        <v>42559.714583333334</v>
      </c>
      <c r="I1618" s="75">
        <v>42580.714583333334</v>
      </c>
      <c r="J1618" s="74" t="s">
        <v>1052</v>
      </c>
      <c r="K1618" s="58">
        <f t="shared" si="58"/>
        <v>21</v>
      </c>
      <c r="L1618" s="59">
        <f t="shared" si="59"/>
        <v>21</v>
      </c>
      <c r="M1618" s="166">
        <f>NETWORKDAYS.INTL(DATE(YEAR(H1618),MONTH(I1618),DAY(H1618)),DATE(YEAR(I1618),MONTH(I1618),DAY(I1618)),1,LISTAFERIADOS!$B$2:$B$194)</f>
        <v>16</v>
      </c>
      <c r="N1618" s="170" t="str">
        <f>CONCATENATE(HOUR(Tabela13[[#This Row],[DATA INICIO]]),":",MINUTE(Tabela13[[#This Row],[DATA INICIO]]))</f>
        <v>17:9</v>
      </c>
    </row>
    <row r="1619" spans="1:14" ht="25.5" customHeight="1" x14ac:dyDescent="0.25">
      <c r="A1619" s="60" t="s">
        <v>278</v>
      </c>
      <c r="B1619" s="61" t="s">
        <v>1044</v>
      </c>
      <c r="C1619" s="62" t="s">
        <v>270</v>
      </c>
      <c r="D1619" s="115" t="s">
        <v>1248</v>
      </c>
      <c r="E1619" s="66" t="str">
        <f>CONCATENATE(Tabela13[[#This Row],[TRAMITE_SETOR]],"_Atualiz")</f>
        <v>CIP_Atualiz</v>
      </c>
      <c r="F1619" s="35" t="s">
        <v>885</v>
      </c>
      <c r="G1619" s="91" t="s">
        <v>1127</v>
      </c>
      <c r="H1619" s="75">
        <v>42580.714583333334</v>
      </c>
      <c r="I1619" s="75">
        <v>42591.568055555559</v>
      </c>
      <c r="J1619" s="74" t="s">
        <v>1053</v>
      </c>
      <c r="K1619" s="58">
        <f t="shared" si="58"/>
        <v>10.853472222224809</v>
      </c>
      <c r="L1619" s="59">
        <f t="shared" si="59"/>
        <v>10.853472222224809</v>
      </c>
      <c r="M1619" s="166">
        <f>NETWORKDAYS.INTL(DATE(YEAR(H1619),MONTH(I1619),DAY(H1619)),DATE(YEAR(I1619),MONTH(I1619),DAY(I1619)),1,LISTAFERIADOS!$B$2:$B$194)</f>
        <v>-15</v>
      </c>
      <c r="N1619" s="170" t="str">
        <f>CONCATENATE(HOUR(Tabela13[[#This Row],[DATA INICIO]]),":",MINUTE(Tabela13[[#This Row],[DATA INICIO]]))</f>
        <v>17:9</v>
      </c>
    </row>
    <row r="1620" spans="1:14" ht="25.5" customHeight="1" x14ac:dyDescent="0.25">
      <c r="A1620" s="60" t="s">
        <v>278</v>
      </c>
      <c r="B1620" s="61" t="s">
        <v>1044</v>
      </c>
      <c r="C1620" s="62" t="s">
        <v>270</v>
      </c>
      <c r="D1620" s="115" t="s">
        <v>1242</v>
      </c>
      <c r="E1620" s="66" t="str">
        <f>CONCATENATE(Tabela13[[#This Row],[TRAMITE_SETOR]],"_Atualiz")</f>
        <v>SECGS_Atualiz</v>
      </c>
      <c r="F1620" t="s">
        <v>886</v>
      </c>
      <c r="G1620" s="91" t="s">
        <v>1127</v>
      </c>
      <c r="H1620" s="75">
        <v>42591.568055555559</v>
      </c>
      <c r="I1620" s="75">
        <v>42591.707638888889</v>
      </c>
      <c r="J1620" s="74" t="s">
        <v>195</v>
      </c>
      <c r="K1620" s="58">
        <f t="shared" si="58"/>
        <v>0.13958333332993789</v>
      </c>
      <c r="L1620" s="59">
        <f t="shared" si="59"/>
        <v>0.13958333332993789</v>
      </c>
      <c r="M1620" s="166">
        <f>NETWORKDAYS.INTL(DATE(YEAR(H1620),MONTH(I1620),DAY(H1620)),DATE(YEAR(I1620),MONTH(I1620),DAY(I1620)),1,LISTAFERIADOS!$B$2:$B$194)</f>
        <v>1</v>
      </c>
      <c r="N1620" s="170" t="str">
        <f>CONCATENATE(HOUR(Tabela13[[#This Row],[DATA INICIO]]),":",MINUTE(Tabela13[[#This Row],[DATA INICIO]]))</f>
        <v>13:38</v>
      </c>
    </row>
    <row r="1621" spans="1:14" ht="25.5" hidden="1" customHeight="1" x14ac:dyDescent="0.25">
      <c r="A1621" s="60" t="s">
        <v>278</v>
      </c>
      <c r="B1621" s="61" t="s">
        <v>1044</v>
      </c>
      <c r="C1621" s="62" t="s">
        <v>270</v>
      </c>
      <c r="D1621" s="115" t="s">
        <v>1231</v>
      </c>
      <c r="E1621" s="66" t="str">
        <f>CONCATENATE(Tabela13[[#This Row],[TRAMITE_SETOR]],"_Atualiz")</f>
        <v>CLC_Atualiz</v>
      </c>
      <c r="F1621" t="s">
        <v>912</v>
      </c>
      <c r="G1621"/>
      <c r="H1621" s="75">
        <v>42591.707638888889</v>
      </c>
      <c r="I1621" s="75">
        <v>42594.605555555558</v>
      </c>
      <c r="J1621" s="74" t="s">
        <v>1054</v>
      </c>
      <c r="K1621" s="58">
        <f t="shared" si="58"/>
        <v>2.8979166666686069</v>
      </c>
      <c r="L1621" s="59">
        <f t="shared" si="59"/>
        <v>2.8979166666686069</v>
      </c>
      <c r="M1621" s="166">
        <f>NETWORKDAYS.INTL(DATE(YEAR(H1621),MONTH(I1621),DAY(H1621)),DATE(YEAR(I1621),MONTH(I1621),DAY(I1621)),1,LISTAFERIADOS!$B$2:$B$194)</f>
        <v>4</v>
      </c>
      <c r="N1621" s="170" t="str">
        <f>CONCATENATE(HOUR(Tabela13[[#This Row],[DATA INICIO]]),":",MINUTE(Tabela13[[#This Row],[DATA INICIO]]))</f>
        <v>16:59</v>
      </c>
    </row>
    <row r="1622" spans="1:14" ht="25.5" hidden="1" customHeight="1" x14ac:dyDescent="0.25">
      <c r="A1622" s="60" t="s">
        <v>278</v>
      </c>
      <c r="B1622" s="61" t="s">
        <v>1044</v>
      </c>
      <c r="C1622" s="62" t="s">
        <v>270</v>
      </c>
      <c r="D1622" s="115" t="s">
        <v>1232</v>
      </c>
      <c r="E1622" s="66" t="str">
        <f>CONCATENATE(Tabela13[[#This Row],[TRAMITE_SETOR]],"_Atualiz")</f>
        <v>SC_Atualiz</v>
      </c>
      <c r="F1622" t="s">
        <v>913</v>
      </c>
      <c r="G1622"/>
      <c r="H1622" s="75">
        <v>42594.605555555558</v>
      </c>
      <c r="I1622" s="75">
        <v>42647.611805555556</v>
      </c>
      <c r="J1622" s="74" t="s">
        <v>1055</v>
      </c>
      <c r="K1622" s="58">
        <f t="shared" si="58"/>
        <v>53.006249999998545</v>
      </c>
      <c r="L1622" s="59">
        <f t="shared" si="59"/>
        <v>53.006249999998545</v>
      </c>
      <c r="M1622" s="166">
        <f>NETWORKDAYS.INTL(DATE(YEAR(H1622),MONTH(I1622),DAY(H1622)),DATE(YEAR(I1622),MONTH(I1622),DAY(I1622)),1,LISTAFERIADOS!$B$2:$B$194)</f>
        <v>-6</v>
      </c>
      <c r="N1622" s="170" t="str">
        <f>CONCATENATE(HOUR(Tabela13[[#This Row],[DATA INICIO]]),":",MINUTE(Tabela13[[#This Row],[DATA INICIO]]))</f>
        <v>14:32</v>
      </c>
    </row>
    <row r="1623" spans="1:14" ht="25.5" hidden="1" customHeight="1" x14ac:dyDescent="0.25">
      <c r="A1623" s="60" t="s">
        <v>278</v>
      </c>
      <c r="B1623" s="61" t="s">
        <v>1044</v>
      </c>
      <c r="C1623" s="62" t="s">
        <v>270</v>
      </c>
      <c r="D1623" s="115" t="s">
        <v>1231</v>
      </c>
      <c r="E1623" s="66" t="str">
        <f>CONCATENATE(Tabela13[[#This Row],[TRAMITE_SETOR]],"_Atualiz")</f>
        <v>CLC_Atualiz</v>
      </c>
      <c r="F1623" t="s">
        <v>912</v>
      </c>
      <c r="G1623"/>
      <c r="H1623" s="75">
        <v>42647.611805555556</v>
      </c>
      <c r="I1623" s="75">
        <v>42648.51458333333</v>
      </c>
      <c r="J1623" s="74" t="s">
        <v>802</v>
      </c>
      <c r="K1623" s="58">
        <f t="shared" si="58"/>
        <v>0.90277777777373558</v>
      </c>
      <c r="L1623" s="59">
        <f t="shared" si="59"/>
        <v>0.90277777777373558</v>
      </c>
      <c r="M1623" s="166">
        <f>NETWORKDAYS.INTL(DATE(YEAR(H1623),MONTH(I1623),DAY(H1623)),DATE(YEAR(I1623),MONTH(I1623),DAY(I1623)),1,LISTAFERIADOS!$B$2:$B$194)</f>
        <v>2</v>
      </c>
      <c r="N1623" s="170" t="str">
        <f>CONCATENATE(HOUR(Tabela13[[#This Row],[DATA INICIO]]),":",MINUTE(Tabela13[[#This Row],[DATA INICIO]]))</f>
        <v>14:41</v>
      </c>
    </row>
    <row r="1624" spans="1:14" ht="25.5" hidden="1" customHeight="1" x14ac:dyDescent="0.25">
      <c r="A1624" s="60" t="s">
        <v>278</v>
      </c>
      <c r="B1624" s="61" t="s">
        <v>1044</v>
      </c>
      <c r="C1624" s="62" t="s">
        <v>270</v>
      </c>
      <c r="D1624" s="115" t="s">
        <v>1228</v>
      </c>
      <c r="E1624" s="66" t="str">
        <f>CONCATENATE(Tabela13[[#This Row],[TRAMITE_SETOR]],"_Atualiz")</f>
        <v>SPO_Atualiz</v>
      </c>
      <c r="F1624" t="s">
        <v>909</v>
      </c>
      <c r="G1624"/>
      <c r="H1624" s="75">
        <v>42648.51458333333</v>
      </c>
      <c r="I1624" s="75">
        <v>42648.618750000001</v>
      </c>
      <c r="J1624" s="74" t="s">
        <v>999</v>
      </c>
      <c r="K1624" s="58">
        <f t="shared" si="58"/>
        <v>0.10416666667151731</v>
      </c>
      <c r="L1624" s="59">
        <f t="shared" si="59"/>
        <v>0.10416666667151731</v>
      </c>
      <c r="M1624" s="166">
        <f>NETWORKDAYS.INTL(DATE(YEAR(H1624),MONTH(I1624),DAY(H1624)),DATE(YEAR(I1624),MONTH(I1624),DAY(I1624)),1,LISTAFERIADOS!$B$2:$B$194)</f>
        <v>1</v>
      </c>
      <c r="N1624" s="170" t="str">
        <f>CONCATENATE(HOUR(Tabela13[[#This Row],[DATA INICIO]]),":",MINUTE(Tabela13[[#This Row],[DATA INICIO]]))</f>
        <v>12:21</v>
      </c>
    </row>
    <row r="1625" spans="1:14" ht="25.5" hidden="1" customHeight="1" x14ac:dyDescent="0.25">
      <c r="A1625" s="60" t="s">
        <v>278</v>
      </c>
      <c r="B1625" s="61" t="s">
        <v>1044</v>
      </c>
      <c r="C1625" s="62" t="s">
        <v>270</v>
      </c>
      <c r="D1625" s="115" t="s">
        <v>1229</v>
      </c>
      <c r="E1625" s="66" t="str">
        <f>CONCATENATE(Tabela13[[#This Row],[TRAMITE_SETOR]],"_Atualiz")</f>
        <v>CO_Atualiz</v>
      </c>
      <c r="F1625" t="s">
        <v>910</v>
      </c>
      <c r="G1625"/>
      <c r="H1625" s="75">
        <v>42648.618750000001</v>
      </c>
      <c r="I1625" s="75">
        <v>42648.649305555555</v>
      </c>
      <c r="J1625" s="74" t="s">
        <v>234</v>
      </c>
      <c r="K1625" s="58">
        <f t="shared" si="58"/>
        <v>3.0555555553291924E-2</v>
      </c>
      <c r="L1625" s="59">
        <f t="shared" si="59"/>
        <v>3.0555555553291924E-2</v>
      </c>
      <c r="M1625" s="166">
        <f>NETWORKDAYS.INTL(DATE(YEAR(H1625),MONTH(I1625),DAY(H1625)),DATE(YEAR(I1625),MONTH(I1625),DAY(I1625)),1,LISTAFERIADOS!$B$2:$B$194)</f>
        <v>1</v>
      </c>
      <c r="N1625" s="170" t="str">
        <f>CONCATENATE(HOUR(Tabela13[[#This Row],[DATA INICIO]]),":",MINUTE(Tabela13[[#This Row],[DATA INICIO]]))</f>
        <v>14:51</v>
      </c>
    </row>
    <row r="1626" spans="1:14" ht="25.5" hidden="1" customHeight="1" x14ac:dyDescent="0.25">
      <c r="A1626" s="60" t="s">
        <v>278</v>
      </c>
      <c r="B1626" s="61" t="s">
        <v>1044</v>
      </c>
      <c r="C1626" s="62" t="s">
        <v>270</v>
      </c>
      <c r="D1626" s="115" t="s">
        <v>1230</v>
      </c>
      <c r="E1626" s="66" t="str">
        <f>CONCATENATE(Tabela13[[#This Row],[TRAMITE_SETOR]],"_Atualiz")</f>
        <v>SECOFC_Atualiz</v>
      </c>
      <c r="F1626" t="s">
        <v>911</v>
      </c>
      <c r="G1626"/>
      <c r="H1626" s="75">
        <v>42648.649305555555</v>
      </c>
      <c r="I1626" s="75">
        <v>42648.713194444441</v>
      </c>
      <c r="J1626" s="74" t="s">
        <v>20</v>
      </c>
      <c r="K1626" s="58">
        <f t="shared" si="58"/>
        <v>6.3888888886140194E-2</v>
      </c>
      <c r="L1626" s="59">
        <f t="shared" si="59"/>
        <v>6.3888888886140194E-2</v>
      </c>
      <c r="M1626" s="166">
        <f>NETWORKDAYS.INTL(DATE(YEAR(H1626),MONTH(I1626),DAY(H1626)),DATE(YEAR(I1626),MONTH(I1626),DAY(I1626)),1,LISTAFERIADOS!$B$2:$B$194)</f>
        <v>1</v>
      </c>
      <c r="N1626" s="170" t="str">
        <f>CONCATENATE(HOUR(Tabela13[[#This Row],[DATA INICIO]]),":",MINUTE(Tabela13[[#This Row],[DATA INICIO]]))</f>
        <v>15:35</v>
      </c>
    </row>
    <row r="1627" spans="1:14" ht="25.5" hidden="1" customHeight="1" x14ac:dyDescent="0.25">
      <c r="A1627" s="60" t="s">
        <v>278</v>
      </c>
      <c r="B1627" s="61" t="s">
        <v>1044</v>
      </c>
      <c r="C1627" s="62" t="s">
        <v>270</v>
      </c>
      <c r="D1627" s="115" t="s">
        <v>1231</v>
      </c>
      <c r="E1627" s="66" t="str">
        <f>CONCATENATE(Tabela13[[#This Row],[TRAMITE_SETOR]],"_Atualiz")</f>
        <v>CLC_Atualiz</v>
      </c>
      <c r="F1627" t="s">
        <v>912</v>
      </c>
      <c r="G1627"/>
      <c r="H1627" s="75">
        <v>42648.713194444441</v>
      </c>
      <c r="I1627" s="75">
        <v>42649.781944444447</v>
      </c>
      <c r="J1627" s="74" t="s">
        <v>99</v>
      </c>
      <c r="K1627" s="58">
        <f t="shared" si="58"/>
        <v>1.0687500000058208</v>
      </c>
      <c r="L1627" s="59">
        <f t="shared" si="59"/>
        <v>1.0687500000058208</v>
      </c>
      <c r="M1627" s="166">
        <f>NETWORKDAYS.INTL(DATE(YEAR(H1627),MONTH(I1627),DAY(H1627)),DATE(YEAR(I1627),MONTH(I1627),DAY(I1627)),1,LISTAFERIADOS!$B$2:$B$194)</f>
        <v>2</v>
      </c>
      <c r="N1627" s="170" t="str">
        <f>CONCATENATE(HOUR(Tabela13[[#This Row],[DATA INICIO]]),":",MINUTE(Tabela13[[#This Row],[DATA INICIO]]))</f>
        <v>17:7</v>
      </c>
    </row>
    <row r="1628" spans="1:14" ht="25.5" hidden="1" customHeight="1" x14ac:dyDescent="0.25">
      <c r="A1628" s="60" t="s">
        <v>278</v>
      </c>
      <c r="B1628" s="61" t="s">
        <v>1044</v>
      </c>
      <c r="C1628" s="62" t="s">
        <v>270</v>
      </c>
      <c r="D1628" s="115" t="s">
        <v>1232</v>
      </c>
      <c r="E1628" s="66" t="str">
        <f>CONCATENATE(Tabela13[[#This Row],[TRAMITE_SETOR]],"_Atualiz")</f>
        <v>SC_Atualiz</v>
      </c>
      <c r="F1628" t="s">
        <v>913</v>
      </c>
      <c r="G1628"/>
      <c r="H1628" s="75">
        <v>42649.781944444447</v>
      </c>
      <c r="I1628" s="75">
        <v>42650.695833333331</v>
      </c>
      <c r="J1628" s="74" t="s">
        <v>1056</v>
      </c>
      <c r="K1628" s="58">
        <f t="shared" si="58"/>
        <v>0.913888888884685</v>
      </c>
      <c r="L1628" s="59">
        <f t="shared" si="59"/>
        <v>0.913888888884685</v>
      </c>
      <c r="M1628" s="166">
        <f>NETWORKDAYS.INTL(DATE(YEAR(H1628),MONTH(I1628),DAY(H1628)),DATE(YEAR(I1628),MONTH(I1628),DAY(I1628)),1,LISTAFERIADOS!$B$2:$B$194)</f>
        <v>2</v>
      </c>
      <c r="N1628" s="170" t="str">
        <f>CONCATENATE(HOUR(Tabela13[[#This Row],[DATA INICIO]]),":",MINUTE(Tabela13[[#This Row],[DATA INICIO]]))</f>
        <v>18:46</v>
      </c>
    </row>
    <row r="1629" spans="1:14" ht="25.5" hidden="1" customHeight="1" x14ac:dyDescent="0.25">
      <c r="A1629" s="60" t="s">
        <v>278</v>
      </c>
      <c r="B1629" s="61" t="s">
        <v>1044</v>
      </c>
      <c r="C1629" s="62" t="s">
        <v>270</v>
      </c>
      <c r="D1629" s="115" t="s">
        <v>1231</v>
      </c>
      <c r="E1629" s="66" t="str">
        <f>CONCATENATE(Tabela13[[#This Row],[TRAMITE_SETOR]],"_Atualiz")</f>
        <v>CLC_Atualiz</v>
      </c>
      <c r="F1629" t="s">
        <v>912</v>
      </c>
      <c r="G1629"/>
      <c r="H1629" s="75">
        <v>42650.695833333331</v>
      </c>
      <c r="I1629" s="75">
        <v>42654.824305555558</v>
      </c>
      <c r="J1629" s="74" t="s">
        <v>612</v>
      </c>
      <c r="K1629" s="58">
        <f t="shared" si="58"/>
        <v>4.1284722222262644</v>
      </c>
      <c r="L1629" s="59">
        <f t="shared" si="59"/>
        <v>4.1284722222262644</v>
      </c>
      <c r="M1629" s="166">
        <f>NETWORKDAYS.INTL(DATE(YEAR(H1629),MONTH(I1629),DAY(H1629)),DATE(YEAR(I1629),MONTH(I1629),DAY(I1629)),1,LISTAFERIADOS!$B$2:$B$194)</f>
        <v>3</v>
      </c>
      <c r="N1629" s="170" t="str">
        <f>CONCATENATE(HOUR(Tabela13[[#This Row],[DATA INICIO]]),":",MINUTE(Tabela13[[#This Row],[DATA INICIO]]))</f>
        <v>16:42</v>
      </c>
    </row>
    <row r="1630" spans="1:14" ht="25.5" hidden="1" customHeight="1" x14ac:dyDescent="0.25">
      <c r="A1630" s="60" t="s">
        <v>278</v>
      </c>
      <c r="B1630" s="61" t="s">
        <v>1044</v>
      </c>
      <c r="C1630" s="62" t="s">
        <v>270</v>
      </c>
      <c r="D1630" s="115" t="s">
        <v>1244</v>
      </c>
      <c r="E1630" s="66" t="str">
        <f>CONCATENATE(Tabela13[[#This Row],[TRAMITE_SETOR]],"_Atualiz")</f>
        <v>SECGA_Atualiz</v>
      </c>
      <c r="F1630" t="s">
        <v>854</v>
      </c>
      <c r="G1630"/>
      <c r="H1630" s="75">
        <v>42654.824305555558</v>
      </c>
      <c r="I1630" s="75">
        <v>42656.795138888891</v>
      </c>
      <c r="J1630" s="74" t="s">
        <v>1057</v>
      </c>
      <c r="K1630" s="58">
        <f t="shared" si="58"/>
        <v>1.9708333333328483</v>
      </c>
      <c r="L1630" s="59">
        <f t="shared" si="59"/>
        <v>1.9708333333328483</v>
      </c>
      <c r="M1630" s="166">
        <f>NETWORKDAYS.INTL(DATE(YEAR(H1630),MONTH(I1630),DAY(H1630)),DATE(YEAR(I1630),MONTH(I1630),DAY(I1630)),1,LISTAFERIADOS!$B$2:$B$194)</f>
        <v>2</v>
      </c>
      <c r="N1630" s="170" t="str">
        <f>CONCATENATE(HOUR(Tabela13[[#This Row],[DATA INICIO]]),":",MINUTE(Tabela13[[#This Row],[DATA INICIO]]))</f>
        <v>19:47</v>
      </c>
    </row>
    <row r="1631" spans="1:14" ht="25.5" customHeight="1" x14ac:dyDescent="0.25">
      <c r="A1631" s="60" t="s">
        <v>278</v>
      </c>
      <c r="B1631" s="61" t="s">
        <v>1044</v>
      </c>
      <c r="C1631" s="62" t="s">
        <v>270</v>
      </c>
      <c r="D1631" s="115" t="s">
        <v>1242</v>
      </c>
      <c r="E1631" s="66" t="str">
        <f>CONCATENATE(Tabela13[[#This Row],[TRAMITE_SETOR]],"_Atualiz")</f>
        <v>SECGS_Atualiz</v>
      </c>
      <c r="F1631" t="s">
        <v>886</v>
      </c>
      <c r="G1631" s="91" t="s">
        <v>1127</v>
      </c>
      <c r="H1631" s="75">
        <v>42656.795138888891</v>
      </c>
      <c r="I1631" s="75">
        <v>42657.684027777781</v>
      </c>
      <c r="J1631" s="74" t="s">
        <v>93</v>
      </c>
      <c r="K1631" s="58">
        <f t="shared" si="58"/>
        <v>0.88888888889050577</v>
      </c>
      <c r="L1631" s="59">
        <f t="shared" si="59"/>
        <v>0.88888888889050577</v>
      </c>
      <c r="M1631" s="166">
        <f>NETWORKDAYS.INTL(DATE(YEAR(H1631),MONTH(I1631),DAY(H1631)),DATE(YEAR(I1631),MONTH(I1631),DAY(I1631)),1,LISTAFERIADOS!$B$2:$B$194)</f>
        <v>2</v>
      </c>
      <c r="N1631" s="170" t="str">
        <f>CONCATENATE(HOUR(Tabela13[[#This Row],[DATA INICIO]]),":",MINUTE(Tabela13[[#This Row],[DATA INICIO]]))</f>
        <v>19:5</v>
      </c>
    </row>
    <row r="1632" spans="1:14" ht="25.5" hidden="1" customHeight="1" x14ac:dyDescent="0.25">
      <c r="A1632" s="60" t="s">
        <v>278</v>
      </c>
      <c r="B1632" s="61" t="s">
        <v>1044</v>
      </c>
      <c r="C1632" s="62" t="s">
        <v>270</v>
      </c>
      <c r="D1632" s="115" t="s">
        <v>1228</v>
      </c>
      <c r="E1632" s="66" t="str">
        <f>CONCATENATE(Tabela13[[#This Row],[TRAMITE_SETOR]],"_Atualiz")</f>
        <v>SPO_Atualiz</v>
      </c>
      <c r="F1632" t="s">
        <v>909</v>
      </c>
      <c r="G1632"/>
      <c r="H1632" s="75">
        <v>42657.684027777781</v>
      </c>
      <c r="I1632" s="75">
        <v>42657.720138888886</v>
      </c>
      <c r="J1632" s="74" t="s">
        <v>1058</v>
      </c>
      <c r="K1632" s="58">
        <f t="shared" si="58"/>
        <v>3.6111111105128657E-2</v>
      </c>
      <c r="L1632" s="59">
        <f t="shared" si="59"/>
        <v>3.6111111105128657E-2</v>
      </c>
      <c r="M1632" s="166">
        <f>NETWORKDAYS.INTL(DATE(YEAR(H1632),MONTH(I1632),DAY(H1632)),DATE(YEAR(I1632),MONTH(I1632),DAY(I1632)),1,LISTAFERIADOS!$B$2:$B$194)</f>
        <v>1</v>
      </c>
      <c r="N1632" s="170" t="str">
        <f>CONCATENATE(HOUR(Tabela13[[#This Row],[DATA INICIO]]),":",MINUTE(Tabela13[[#This Row],[DATA INICIO]]))</f>
        <v>16:25</v>
      </c>
    </row>
    <row r="1633" spans="1:14" ht="25.5" hidden="1" customHeight="1" x14ac:dyDescent="0.25">
      <c r="A1633" s="60" t="s">
        <v>278</v>
      </c>
      <c r="B1633" s="61" t="s">
        <v>1044</v>
      </c>
      <c r="C1633" s="62" t="s">
        <v>270</v>
      </c>
      <c r="D1633" s="115" t="s">
        <v>1229</v>
      </c>
      <c r="E1633" s="66" t="str">
        <f>CONCATENATE(Tabela13[[#This Row],[TRAMITE_SETOR]],"_Atualiz")</f>
        <v>CO_Atualiz</v>
      </c>
      <c r="F1633" t="s">
        <v>910</v>
      </c>
      <c r="G1633"/>
      <c r="H1633" s="75">
        <v>42657.720138888886</v>
      </c>
      <c r="I1633" s="75">
        <v>42657.73333333333</v>
      </c>
      <c r="J1633" s="74" t="s">
        <v>1059</v>
      </c>
      <c r="K1633" s="58">
        <f t="shared" si="58"/>
        <v>1.3194444443797693E-2</v>
      </c>
      <c r="L1633" s="59">
        <f t="shared" si="59"/>
        <v>1.3194444443797693E-2</v>
      </c>
      <c r="M1633" s="166">
        <f>NETWORKDAYS.INTL(DATE(YEAR(H1633),MONTH(I1633),DAY(H1633)),DATE(YEAR(I1633),MONTH(I1633),DAY(I1633)),1,LISTAFERIADOS!$B$2:$B$194)</f>
        <v>1</v>
      </c>
      <c r="N1633" s="170" t="str">
        <f>CONCATENATE(HOUR(Tabela13[[#This Row],[DATA INICIO]]),":",MINUTE(Tabela13[[#This Row],[DATA INICIO]]))</f>
        <v>17:17</v>
      </c>
    </row>
    <row r="1634" spans="1:14" ht="25.5" customHeight="1" x14ac:dyDescent="0.25">
      <c r="A1634" s="60" t="s">
        <v>278</v>
      </c>
      <c r="B1634" s="61" t="s">
        <v>1044</v>
      </c>
      <c r="C1634" s="62" t="s">
        <v>270</v>
      </c>
      <c r="D1634" s="115" t="s">
        <v>1242</v>
      </c>
      <c r="E1634" s="66" t="str">
        <f>CONCATENATE(Tabela13[[#This Row],[TRAMITE_SETOR]],"_Atualiz")</f>
        <v>SECGS_Atualiz</v>
      </c>
      <c r="F1634" t="s">
        <v>886</v>
      </c>
      <c r="G1634" s="91" t="s">
        <v>1127</v>
      </c>
      <c r="H1634" s="75">
        <v>42657.73333333333</v>
      </c>
      <c r="I1634" s="75">
        <v>42664.578472222223</v>
      </c>
      <c r="J1634" s="74" t="s">
        <v>1060</v>
      </c>
      <c r="K1634" s="58">
        <f t="shared" si="58"/>
        <v>6.8451388888934162</v>
      </c>
      <c r="L1634" s="59">
        <f t="shared" si="59"/>
        <v>6.8451388888934162</v>
      </c>
      <c r="M1634" s="166">
        <f>NETWORKDAYS.INTL(DATE(YEAR(H1634),MONTH(I1634),DAY(H1634)),DATE(YEAR(I1634),MONTH(I1634),DAY(I1634)),1,LISTAFERIADOS!$B$2:$B$194)</f>
        <v>6</v>
      </c>
      <c r="N1634" s="170" t="str">
        <f>CONCATENATE(HOUR(Tabela13[[#This Row],[DATA INICIO]]),":",MINUTE(Tabela13[[#This Row],[DATA INICIO]]))</f>
        <v>17:36</v>
      </c>
    </row>
    <row r="1635" spans="1:14" ht="25.5" customHeight="1" x14ac:dyDescent="0.25">
      <c r="A1635" s="60" t="s">
        <v>278</v>
      </c>
      <c r="B1635" s="61" t="s">
        <v>1044</v>
      </c>
      <c r="C1635" s="62" t="s">
        <v>270</v>
      </c>
      <c r="D1635" s="115" t="s">
        <v>1273</v>
      </c>
      <c r="E1635" s="66" t="str">
        <f>CONCATENATE(Tabela13[[#This Row],[TRAMITE_SETOR]],"_Atualiz")</f>
        <v>SMIC_Atualiz</v>
      </c>
      <c r="F1635" t="s">
        <v>892</v>
      </c>
      <c r="G1635" s="91" t="s">
        <v>1127</v>
      </c>
      <c r="H1635" s="75">
        <v>42664.578472222223</v>
      </c>
      <c r="I1635" s="75">
        <v>42763.504861111112</v>
      </c>
      <c r="J1635" s="74" t="s">
        <v>1061</v>
      </c>
      <c r="K1635" s="58">
        <f t="shared" si="58"/>
        <v>98.926388888889051</v>
      </c>
      <c r="L1635" s="59">
        <f t="shared" si="59"/>
        <v>98.926388888889051</v>
      </c>
      <c r="M1635" s="166">
        <f>NETWORKDAYS.INTL(DATE(YEAR(H1635),MONTH(I1635),DAY(H1635)),DATE(YEAR(I1635),MONTH(I1635),DAY(I1635)),1,LISTAFERIADOS!$B$2:$B$194)</f>
        <v>237</v>
      </c>
      <c r="N1635" s="170" t="str">
        <f>CONCATENATE(HOUR(Tabela13[[#This Row],[DATA INICIO]]),":",MINUTE(Tabela13[[#This Row],[DATA INICIO]]))</f>
        <v>13:53</v>
      </c>
    </row>
    <row r="1636" spans="1:14" ht="25.5" customHeight="1" x14ac:dyDescent="0.25">
      <c r="A1636" s="60" t="s">
        <v>278</v>
      </c>
      <c r="B1636" s="61" t="s">
        <v>1044</v>
      </c>
      <c r="C1636" s="62" t="s">
        <v>270</v>
      </c>
      <c r="D1636" s="115" t="s">
        <v>1248</v>
      </c>
      <c r="E1636" s="66" t="str">
        <f>CONCATENATE(Tabela13[[#This Row],[TRAMITE_SETOR]],"_Atualiz")</f>
        <v>CIP_Atualiz</v>
      </c>
      <c r="F1636" s="35" t="s">
        <v>885</v>
      </c>
      <c r="G1636" s="91" t="s">
        <v>1127</v>
      </c>
      <c r="H1636" s="75">
        <v>42763.504861111112</v>
      </c>
      <c r="I1636" s="75">
        <v>42765.738888888889</v>
      </c>
      <c r="J1636" s="74" t="s">
        <v>417</v>
      </c>
      <c r="K1636" s="58">
        <f t="shared" si="58"/>
        <v>2.234027777776646</v>
      </c>
      <c r="L1636" s="59">
        <f t="shared" si="59"/>
        <v>2.234027777776646</v>
      </c>
      <c r="M1636" s="166">
        <f>NETWORKDAYS.INTL(DATE(YEAR(H1636),MONTH(I1636),DAY(H1636)),DATE(YEAR(I1636),MONTH(I1636),DAY(I1636)),1,LISTAFERIADOS!$B$2:$B$194)</f>
        <v>1</v>
      </c>
      <c r="N1636" s="170" t="str">
        <f>CONCATENATE(HOUR(Tabela13[[#This Row],[DATA INICIO]]),":",MINUTE(Tabela13[[#This Row],[DATA INICIO]]))</f>
        <v>12:7</v>
      </c>
    </row>
    <row r="1637" spans="1:14" ht="25.5" customHeight="1" x14ac:dyDescent="0.25">
      <c r="A1637" s="60" t="s">
        <v>278</v>
      </c>
      <c r="B1637" s="61" t="s">
        <v>1044</v>
      </c>
      <c r="C1637" s="62" t="s">
        <v>270</v>
      </c>
      <c r="D1637" s="115" t="s">
        <v>1242</v>
      </c>
      <c r="E1637" s="66" t="str">
        <f>CONCATENATE(Tabela13[[#This Row],[TRAMITE_SETOR]],"_Atualiz")</f>
        <v>SECGS_Atualiz</v>
      </c>
      <c r="F1637" t="s">
        <v>886</v>
      </c>
      <c r="G1637" s="91" t="s">
        <v>1127</v>
      </c>
      <c r="H1637" s="75">
        <v>42765.738888888889</v>
      </c>
      <c r="I1637" s="75">
        <v>42767.511805555558</v>
      </c>
      <c r="J1637" s="74" t="s">
        <v>858</v>
      </c>
      <c r="K1637" s="58">
        <f t="shared" si="58"/>
        <v>1.7729166666686069</v>
      </c>
      <c r="L1637" s="59">
        <f t="shared" si="59"/>
        <v>1.7729166666686069</v>
      </c>
      <c r="M1637" s="166">
        <f>NETWORKDAYS.INTL(DATE(YEAR(H1637),MONTH(I1637),DAY(H1637)),DATE(YEAR(I1637),MONTH(I1637),DAY(I1637)),1,LISTAFERIADOS!$B$2:$B$194)</f>
        <v>-20</v>
      </c>
      <c r="N1637" s="170" t="str">
        <f>CONCATENATE(HOUR(Tabela13[[#This Row],[DATA INICIO]]),":",MINUTE(Tabela13[[#This Row],[DATA INICIO]]))</f>
        <v>17:44</v>
      </c>
    </row>
    <row r="1638" spans="1:14" ht="25.5" hidden="1" customHeight="1" x14ac:dyDescent="0.25">
      <c r="A1638" s="60" t="s">
        <v>278</v>
      </c>
      <c r="B1638" s="61" t="s">
        <v>1044</v>
      </c>
      <c r="C1638" s="62" t="s">
        <v>270</v>
      </c>
      <c r="D1638" s="115" t="s">
        <v>1228</v>
      </c>
      <c r="E1638" s="66" t="str">
        <f>CONCATENATE(Tabela13[[#This Row],[TRAMITE_SETOR]],"_Atualiz")</f>
        <v>SPO_Atualiz</v>
      </c>
      <c r="F1638" t="s">
        <v>909</v>
      </c>
      <c r="G1638"/>
      <c r="H1638" s="75">
        <v>42767.511805555558</v>
      </c>
      <c r="I1638" s="75">
        <v>42767.602777777778</v>
      </c>
      <c r="J1638" s="74" t="s">
        <v>1062</v>
      </c>
      <c r="K1638" s="58">
        <f t="shared" si="58"/>
        <v>9.0972222220443655E-2</v>
      </c>
      <c r="L1638" s="59">
        <f t="shared" si="59"/>
        <v>9.0972222220443655E-2</v>
      </c>
      <c r="M1638" s="166">
        <f>NETWORKDAYS.INTL(DATE(YEAR(H1638),MONTH(I1638),DAY(H1638)),DATE(YEAR(I1638),MONTH(I1638),DAY(I1638)),1,LISTAFERIADOS!$B$2:$B$194)</f>
        <v>1</v>
      </c>
      <c r="N1638" s="170" t="str">
        <f>CONCATENATE(HOUR(Tabela13[[#This Row],[DATA INICIO]]),":",MINUTE(Tabela13[[#This Row],[DATA INICIO]]))</f>
        <v>12:17</v>
      </c>
    </row>
    <row r="1639" spans="1:14" ht="25.5" hidden="1" customHeight="1" x14ac:dyDescent="0.25">
      <c r="A1639" s="60" t="s">
        <v>278</v>
      </c>
      <c r="B1639" s="61" t="s">
        <v>1044</v>
      </c>
      <c r="C1639" s="62" t="s">
        <v>270</v>
      </c>
      <c r="D1639" s="115" t="s">
        <v>1229</v>
      </c>
      <c r="E1639" s="66" t="str">
        <f>CONCATENATE(Tabela13[[#This Row],[TRAMITE_SETOR]],"_Atualiz")</f>
        <v>CO_Atualiz</v>
      </c>
      <c r="F1639" t="s">
        <v>910</v>
      </c>
      <c r="G1639"/>
      <c r="H1639" s="75">
        <v>42767.602777777778</v>
      </c>
      <c r="I1639" s="75">
        <v>42767.716666666667</v>
      </c>
      <c r="J1639" s="74" t="s">
        <v>378</v>
      </c>
      <c r="K1639" s="58">
        <f t="shared" si="58"/>
        <v>0.11388888888905058</v>
      </c>
      <c r="L1639" s="59">
        <f t="shared" si="59"/>
        <v>0.11388888888905058</v>
      </c>
      <c r="M1639" s="166">
        <f>NETWORKDAYS.INTL(DATE(YEAR(H1639),MONTH(I1639),DAY(H1639)),DATE(YEAR(I1639),MONTH(I1639),DAY(I1639)),1,LISTAFERIADOS!$B$2:$B$194)</f>
        <v>1</v>
      </c>
      <c r="N1639" s="170" t="str">
        <f>CONCATENATE(HOUR(Tabela13[[#This Row],[DATA INICIO]]),":",MINUTE(Tabela13[[#This Row],[DATA INICIO]]))</f>
        <v>14:28</v>
      </c>
    </row>
    <row r="1640" spans="1:14" ht="25.5" hidden="1" customHeight="1" x14ac:dyDescent="0.25">
      <c r="A1640" s="60" t="s">
        <v>278</v>
      </c>
      <c r="B1640" s="61" t="s">
        <v>1044</v>
      </c>
      <c r="C1640" s="62" t="s">
        <v>270</v>
      </c>
      <c r="D1640" s="115" t="s">
        <v>1230</v>
      </c>
      <c r="E1640" s="66" t="str">
        <f>CONCATENATE(Tabela13[[#This Row],[TRAMITE_SETOR]],"_Atualiz")</f>
        <v>SECOFC_Atualiz</v>
      </c>
      <c r="F1640" t="s">
        <v>911</v>
      </c>
      <c r="G1640"/>
      <c r="H1640" s="75">
        <v>42767.716666666667</v>
      </c>
      <c r="I1640" s="75">
        <v>42767.824999999997</v>
      </c>
      <c r="J1640" s="74" t="s">
        <v>20</v>
      </c>
      <c r="K1640" s="58">
        <f t="shared" si="58"/>
        <v>0.10833333332993789</v>
      </c>
      <c r="L1640" s="59">
        <f t="shared" si="59"/>
        <v>0.10833333332993789</v>
      </c>
      <c r="M1640" s="166">
        <f>NETWORKDAYS.INTL(DATE(YEAR(H1640),MONTH(I1640),DAY(H1640)),DATE(YEAR(I1640),MONTH(I1640),DAY(I1640)),1,LISTAFERIADOS!$B$2:$B$194)</f>
        <v>1</v>
      </c>
      <c r="N1640" s="170" t="str">
        <f>CONCATENATE(HOUR(Tabela13[[#This Row],[DATA INICIO]]),":",MINUTE(Tabela13[[#This Row],[DATA INICIO]]))</f>
        <v>17:12</v>
      </c>
    </row>
    <row r="1641" spans="1:14" ht="25.5" customHeight="1" x14ac:dyDescent="0.25">
      <c r="A1641" s="60" t="s">
        <v>278</v>
      </c>
      <c r="B1641" s="61" t="s">
        <v>1044</v>
      </c>
      <c r="C1641" s="62" t="s">
        <v>270</v>
      </c>
      <c r="D1641" s="115" t="s">
        <v>1242</v>
      </c>
      <c r="E1641" s="66" t="str">
        <f>CONCATENATE(Tabela13[[#This Row],[TRAMITE_SETOR]],"_Atualiz")</f>
        <v>SECGS_Atualiz</v>
      </c>
      <c r="F1641" t="s">
        <v>886</v>
      </c>
      <c r="G1641" s="91" t="s">
        <v>1127</v>
      </c>
      <c r="H1641" s="75">
        <v>42767.824999999997</v>
      </c>
      <c r="I1641" s="75">
        <v>42773.74722222222</v>
      </c>
      <c r="J1641" s="74" t="s">
        <v>333</v>
      </c>
      <c r="K1641" s="58">
        <f t="shared" si="58"/>
        <v>5.922222222223354</v>
      </c>
      <c r="L1641" s="59">
        <f t="shared" si="59"/>
        <v>5.922222222223354</v>
      </c>
      <c r="M1641" s="166">
        <f>NETWORKDAYS.INTL(DATE(YEAR(H1641),MONTH(I1641),DAY(H1641)),DATE(YEAR(I1641),MONTH(I1641),DAY(I1641)),1,LISTAFERIADOS!$B$2:$B$194)</f>
        <v>5</v>
      </c>
      <c r="N1641" s="170" t="str">
        <f>CONCATENATE(HOUR(Tabela13[[#This Row],[DATA INICIO]]),":",MINUTE(Tabela13[[#This Row],[DATA INICIO]]))</f>
        <v>19:48</v>
      </c>
    </row>
    <row r="1642" spans="1:14" ht="25.5" hidden="1" customHeight="1" x14ac:dyDescent="0.25">
      <c r="A1642" s="60" t="s">
        <v>278</v>
      </c>
      <c r="B1642" s="61" t="s">
        <v>1044</v>
      </c>
      <c r="C1642" s="62" t="s">
        <v>270</v>
      </c>
      <c r="D1642" s="115" t="s">
        <v>1231</v>
      </c>
      <c r="E1642" s="66" t="str">
        <f>CONCATENATE(Tabela13[[#This Row],[TRAMITE_SETOR]],"_Atualiz")</f>
        <v>CLC_Atualiz</v>
      </c>
      <c r="F1642" t="s">
        <v>912</v>
      </c>
      <c r="G1642"/>
      <c r="H1642" s="75">
        <v>42773.74722222222</v>
      </c>
      <c r="I1642" s="75">
        <v>42774.75</v>
      </c>
      <c r="J1642" s="74" t="s">
        <v>1063</v>
      </c>
      <c r="K1642" s="58">
        <f t="shared" si="58"/>
        <v>1.0027777777795563</v>
      </c>
      <c r="L1642" s="59">
        <f t="shared" si="59"/>
        <v>1.0027777777795563</v>
      </c>
      <c r="M1642" s="166">
        <f>NETWORKDAYS.INTL(DATE(YEAR(H1642),MONTH(I1642),DAY(H1642)),DATE(YEAR(I1642),MONTH(I1642),DAY(I1642)),1,LISTAFERIADOS!$B$2:$B$194)</f>
        <v>2</v>
      </c>
      <c r="N1642" s="170" t="str">
        <f>CONCATENATE(HOUR(Tabela13[[#This Row],[DATA INICIO]]),":",MINUTE(Tabela13[[#This Row],[DATA INICIO]]))</f>
        <v>17:56</v>
      </c>
    </row>
    <row r="1643" spans="1:14" ht="25.5" hidden="1" customHeight="1" x14ac:dyDescent="0.25">
      <c r="A1643" s="60" t="s">
        <v>278</v>
      </c>
      <c r="B1643" s="61" t="s">
        <v>1044</v>
      </c>
      <c r="C1643" s="62" t="s">
        <v>270</v>
      </c>
      <c r="D1643" s="115" t="s">
        <v>1232</v>
      </c>
      <c r="E1643" s="66" t="str">
        <f>CONCATENATE(Tabela13[[#This Row],[TRAMITE_SETOR]],"_Atualiz")</f>
        <v>SC_Atualiz</v>
      </c>
      <c r="F1643" t="s">
        <v>913</v>
      </c>
      <c r="G1643"/>
      <c r="H1643" s="75">
        <v>42774.75</v>
      </c>
      <c r="I1643" s="75">
        <v>42775.638888888891</v>
      </c>
      <c r="J1643" s="74" t="s">
        <v>1064</v>
      </c>
      <c r="K1643" s="58">
        <f t="shared" si="58"/>
        <v>0.88888888889050577</v>
      </c>
      <c r="L1643" s="59">
        <f t="shared" si="59"/>
        <v>0.88888888889050577</v>
      </c>
      <c r="M1643" s="166">
        <f>NETWORKDAYS.INTL(DATE(YEAR(H1643),MONTH(I1643),DAY(H1643)),DATE(YEAR(I1643),MONTH(I1643),DAY(I1643)),1,LISTAFERIADOS!$B$2:$B$194)</f>
        <v>2</v>
      </c>
      <c r="N1643" s="170" t="str">
        <f>CONCATENATE(HOUR(Tabela13[[#This Row],[DATA INICIO]]),":",MINUTE(Tabela13[[#This Row],[DATA INICIO]]))</f>
        <v>18:0</v>
      </c>
    </row>
    <row r="1644" spans="1:14" ht="25.5" customHeight="1" x14ac:dyDescent="0.25">
      <c r="A1644" s="60" t="s">
        <v>278</v>
      </c>
      <c r="B1644" s="61" t="s">
        <v>1044</v>
      </c>
      <c r="C1644" s="62" t="s">
        <v>270</v>
      </c>
      <c r="D1644" s="115" t="s">
        <v>1273</v>
      </c>
      <c r="E1644" s="66" t="str">
        <f>CONCATENATE(Tabela13[[#This Row],[TRAMITE_SETOR]],"_Atualiz")</f>
        <v>SMIC_Atualiz</v>
      </c>
      <c r="F1644" t="s">
        <v>892</v>
      </c>
      <c r="G1644" s="91" t="s">
        <v>1127</v>
      </c>
      <c r="H1644" s="75">
        <v>42775.638888888891</v>
      </c>
      <c r="I1644" s="75">
        <v>42775.772916666669</v>
      </c>
      <c r="J1644" s="74" t="s">
        <v>1065</v>
      </c>
      <c r="K1644" s="58">
        <f t="shared" si="58"/>
        <v>0.13402777777810115</v>
      </c>
      <c r="L1644" s="59">
        <f t="shared" si="59"/>
        <v>0.13402777777810115</v>
      </c>
      <c r="M1644" s="166">
        <f>NETWORKDAYS.INTL(DATE(YEAR(H1644),MONTH(I1644),DAY(H1644)),DATE(YEAR(I1644),MONTH(I1644),DAY(I1644)),1,LISTAFERIADOS!$B$2:$B$194)</f>
        <v>1</v>
      </c>
      <c r="N1644" s="170" t="str">
        <f>CONCATENATE(HOUR(Tabela13[[#This Row],[DATA INICIO]]),":",MINUTE(Tabela13[[#This Row],[DATA INICIO]]))</f>
        <v>15:20</v>
      </c>
    </row>
    <row r="1645" spans="1:14" ht="25.5" hidden="1" customHeight="1" x14ac:dyDescent="0.25">
      <c r="A1645" s="60" t="s">
        <v>278</v>
      </c>
      <c r="B1645" s="61" t="s">
        <v>1044</v>
      </c>
      <c r="C1645" s="62" t="s">
        <v>270</v>
      </c>
      <c r="D1645" s="115" t="s">
        <v>1232</v>
      </c>
      <c r="E1645" s="66" t="str">
        <f>CONCATENATE(Tabela13[[#This Row],[TRAMITE_SETOR]],"_Atualiz")</f>
        <v>SC_Atualiz</v>
      </c>
      <c r="F1645" t="s">
        <v>913</v>
      </c>
      <c r="G1645"/>
      <c r="H1645" s="75">
        <v>42775.772916666669</v>
      </c>
      <c r="I1645" s="75">
        <v>42801.611805555556</v>
      </c>
      <c r="J1645" s="74" t="s">
        <v>1066</v>
      </c>
      <c r="K1645" s="58">
        <f t="shared" si="58"/>
        <v>25.838888888887595</v>
      </c>
      <c r="L1645" s="59">
        <f t="shared" si="59"/>
        <v>25.838888888887595</v>
      </c>
      <c r="M1645" s="166">
        <f>NETWORKDAYS.INTL(DATE(YEAR(H1645),MONTH(I1645),DAY(H1645)),DATE(YEAR(I1645),MONTH(I1645),DAY(I1645)),1,LISTAFERIADOS!$B$2:$B$194)</f>
        <v>-3</v>
      </c>
      <c r="N1645" s="170" t="str">
        <f>CONCATENATE(HOUR(Tabela13[[#This Row],[DATA INICIO]]),":",MINUTE(Tabela13[[#This Row],[DATA INICIO]]))</f>
        <v>18:33</v>
      </c>
    </row>
    <row r="1646" spans="1:14" ht="25.5" hidden="1" customHeight="1" x14ac:dyDescent="0.25">
      <c r="A1646" s="60" t="s">
        <v>278</v>
      </c>
      <c r="B1646" s="61" t="s">
        <v>1044</v>
      </c>
      <c r="C1646" s="62" t="s">
        <v>270</v>
      </c>
      <c r="D1646" s="115" t="s">
        <v>1231</v>
      </c>
      <c r="E1646" s="66" t="str">
        <f>CONCATENATE(Tabela13[[#This Row],[TRAMITE_SETOR]],"_Atualiz")</f>
        <v>CLC_Atualiz</v>
      </c>
      <c r="F1646" t="s">
        <v>912</v>
      </c>
      <c r="G1646"/>
      <c r="H1646" s="75">
        <v>42801.611805555556</v>
      </c>
      <c r="I1646" s="75">
        <v>42801.706944444442</v>
      </c>
      <c r="J1646" s="74" t="s">
        <v>584</v>
      </c>
      <c r="K1646" s="58">
        <f t="shared" si="58"/>
        <v>9.5138888886140194E-2</v>
      </c>
      <c r="L1646" s="59">
        <f t="shared" si="59"/>
        <v>9.5138888886140194E-2</v>
      </c>
      <c r="M1646" s="166">
        <f>NETWORKDAYS.INTL(DATE(YEAR(H1646),MONTH(I1646),DAY(H1646)),DATE(YEAR(I1646),MONTH(I1646),DAY(I1646)),1,LISTAFERIADOS!$B$2:$B$194)</f>
        <v>1</v>
      </c>
      <c r="N1646" s="170" t="str">
        <f>CONCATENATE(HOUR(Tabela13[[#This Row],[DATA INICIO]]),":",MINUTE(Tabela13[[#This Row],[DATA INICIO]]))</f>
        <v>14:41</v>
      </c>
    </row>
    <row r="1647" spans="1:14" ht="25.5" hidden="1" customHeight="1" x14ac:dyDescent="0.25">
      <c r="A1647" s="60" t="s">
        <v>278</v>
      </c>
      <c r="B1647" s="61" t="s">
        <v>1044</v>
      </c>
      <c r="C1647" s="62" t="s">
        <v>270</v>
      </c>
      <c r="D1647" s="115" t="s">
        <v>1228</v>
      </c>
      <c r="E1647" s="66" t="str">
        <f>CONCATENATE(Tabela13[[#This Row],[TRAMITE_SETOR]],"_Atualiz")</f>
        <v>SPO_Atualiz</v>
      </c>
      <c r="F1647" t="s">
        <v>909</v>
      </c>
      <c r="G1647"/>
      <c r="H1647" s="75">
        <v>42801.706944444442</v>
      </c>
      <c r="I1647" s="75">
        <v>42801.728472222225</v>
      </c>
      <c r="J1647" s="74" t="s">
        <v>1067</v>
      </c>
      <c r="K1647" s="58">
        <f t="shared" si="58"/>
        <v>2.1527777782466728E-2</v>
      </c>
      <c r="L1647" s="59">
        <f t="shared" si="59"/>
        <v>2.1527777782466728E-2</v>
      </c>
      <c r="M1647" s="166">
        <f>NETWORKDAYS.INTL(DATE(YEAR(H1647),MONTH(I1647),DAY(H1647)),DATE(YEAR(I1647),MONTH(I1647),DAY(I1647)),1,LISTAFERIADOS!$B$2:$B$194)</f>
        <v>1</v>
      </c>
      <c r="N1647" s="170" t="str">
        <f>CONCATENATE(HOUR(Tabela13[[#This Row],[DATA INICIO]]),":",MINUTE(Tabela13[[#This Row],[DATA INICIO]]))</f>
        <v>16:58</v>
      </c>
    </row>
    <row r="1648" spans="1:14" ht="25.5" hidden="1" customHeight="1" x14ac:dyDescent="0.25">
      <c r="A1648" s="60" t="s">
        <v>278</v>
      </c>
      <c r="B1648" s="61" t="s">
        <v>1044</v>
      </c>
      <c r="C1648" s="62" t="s">
        <v>270</v>
      </c>
      <c r="D1648" s="115" t="s">
        <v>1229</v>
      </c>
      <c r="E1648" s="66" t="str">
        <f>CONCATENATE(Tabela13[[#This Row],[TRAMITE_SETOR]],"_Atualiz")</f>
        <v>CO_Atualiz</v>
      </c>
      <c r="F1648" t="s">
        <v>910</v>
      </c>
      <c r="G1648"/>
      <c r="H1648" s="75">
        <v>42801.728472222225</v>
      </c>
      <c r="I1648" s="75">
        <v>42801.751388888886</v>
      </c>
      <c r="J1648" s="74" t="s">
        <v>97</v>
      </c>
      <c r="K1648" s="58">
        <f t="shared" si="58"/>
        <v>2.2916666661330964E-2</v>
      </c>
      <c r="L1648" s="59">
        <f t="shared" si="59"/>
        <v>2.2916666661330964E-2</v>
      </c>
      <c r="M1648" s="166">
        <f>NETWORKDAYS.INTL(DATE(YEAR(H1648),MONTH(I1648),DAY(H1648)),DATE(YEAR(I1648),MONTH(I1648),DAY(I1648)),1,LISTAFERIADOS!$B$2:$B$194)</f>
        <v>1</v>
      </c>
      <c r="N1648" s="170" t="str">
        <f>CONCATENATE(HOUR(Tabela13[[#This Row],[DATA INICIO]]),":",MINUTE(Tabela13[[#This Row],[DATA INICIO]]))</f>
        <v>17:29</v>
      </c>
    </row>
    <row r="1649" spans="1:14" ht="25.5" hidden="1" customHeight="1" x14ac:dyDescent="0.25">
      <c r="A1649" s="60" t="s">
        <v>278</v>
      </c>
      <c r="B1649" s="61" t="s">
        <v>1044</v>
      </c>
      <c r="C1649" s="62" t="s">
        <v>270</v>
      </c>
      <c r="D1649" s="115" t="s">
        <v>1230</v>
      </c>
      <c r="E1649" s="66" t="str">
        <f>CONCATENATE(Tabela13[[#This Row],[TRAMITE_SETOR]],"_Atualiz")</f>
        <v>SECOFC_Atualiz</v>
      </c>
      <c r="F1649" t="s">
        <v>911</v>
      </c>
      <c r="G1649"/>
      <c r="H1649" s="75">
        <v>42801.751388888886</v>
      </c>
      <c r="I1649" s="75">
        <v>42802.613888888889</v>
      </c>
      <c r="J1649" s="74" t="s">
        <v>20</v>
      </c>
      <c r="K1649" s="58">
        <f t="shared" si="58"/>
        <v>0.86250000000291038</v>
      </c>
      <c r="L1649" s="59">
        <f t="shared" si="59"/>
        <v>0.86250000000291038</v>
      </c>
      <c r="M1649" s="166">
        <f>NETWORKDAYS.INTL(DATE(YEAR(H1649),MONTH(I1649),DAY(H1649)),DATE(YEAR(I1649),MONTH(I1649),DAY(I1649)),1,LISTAFERIADOS!$B$2:$B$194)</f>
        <v>2</v>
      </c>
      <c r="N1649" s="170" t="str">
        <f>CONCATENATE(HOUR(Tabela13[[#This Row],[DATA INICIO]]),":",MINUTE(Tabela13[[#This Row],[DATA INICIO]]))</f>
        <v>18:2</v>
      </c>
    </row>
    <row r="1650" spans="1:14" ht="25.5" hidden="1" customHeight="1" x14ac:dyDescent="0.25">
      <c r="A1650" s="60" t="s">
        <v>278</v>
      </c>
      <c r="B1650" s="61" t="s">
        <v>1044</v>
      </c>
      <c r="C1650" s="62" t="s">
        <v>270</v>
      </c>
      <c r="D1650" s="115" t="s">
        <v>1231</v>
      </c>
      <c r="E1650" s="66" t="str">
        <f>CONCATENATE(Tabela13[[#This Row],[TRAMITE_SETOR]],"_Atualiz")</f>
        <v>CLC_Atualiz</v>
      </c>
      <c r="F1650" t="s">
        <v>912</v>
      </c>
      <c r="G1650"/>
      <c r="H1650" s="75">
        <v>42802.613888888889</v>
      </c>
      <c r="I1650" s="75">
        <v>42802.651388888888</v>
      </c>
      <c r="J1650" s="74" t="s">
        <v>552</v>
      </c>
      <c r="K1650" s="58">
        <f t="shared" si="58"/>
        <v>3.7499999998544808E-2</v>
      </c>
      <c r="L1650" s="59">
        <f t="shared" si="59"/>
        <v>3.7499999998544808E-2</v>
      </c>
      <c r="M1650" s="166">
        <f>NETWORKDAYS.INTL(DATE(YEAR(H1650),MONTH(I1650),DAY(H1650)),DATE(YEAR(I1650),MONTH(I1650),DAY(I1650)),1,LISTAFERIADOS!$B$2:$B$194)</f>
        <v>1</v>
      </c>
      <c r="N1650" s="170" t="str">
        <f>CONCATENATE(HOUR(Tabela13[[#This Row],[DATA INICIO]]),":",MINUTE(Tabela13[[#This Row],[DATA INICIO]]))</f>
        <v>14:44</v>
      </c>
    </row>
    <row r="1651" spans="1:14" ht="25.5" hidden="1" customHeight="1" x14ac:dyDescent="0.25">
      <c r="A1651" s="60" t="s">
        <v>278</v>
      </c>
      <c r="B1651" s="61" t="s">
        <v>1044</v>
      </c>
      <c r="C1651" s="62" t="s">
        <v>270</v>
      </c>
      <c r="D1651" s="115" t="s">
        <v>1232</v>
      </c>
      <c r="E1651" s="66" t="str">
        <f>CONCATENATE(Tabela13[[#This Row],[TRAMITE_SETOR]],"_Atualiz")</f>
        <v>SC_Atualiz</v>
      </c>
      <c r="F1651" t="s">
        <v>913</v>
      </c>
      <c r="G1651"/>
      <c r="H1651" s="75">
        <v>42802.651388888888</v>
      </c>
      <c r="I1651" s="75">
        <v>42802.75277777778</v>
      </c>
      <c r="J1651" s="74" t="s">
        <v>1068</v>
      </c>
      <c r="K1651" s="58">
        <f t="shared" si="58"/>
        <v>0.10138888889196096</v>
      </c>
      <c r="L1651" s="59">
        <f t="shared" si="59"/>
        <v>0.10138888889196096</v>
      </c>
      <c r="M1651" s="166">
        <f>NETWORKDAYS.INTL(DATE(YEAR(H1651),MONTH(I1651),DAY(H1651)),DATE(YEAR(I1651),MONTH(I1651),DAY(I1651)),1,LISTAFERIADOS!$B$2:$B$194)</f>
        <v>1</v>
      </c>
      <c r="N1651" s="170" t="str">
        <f>CONCATENATE(HOUR(Tabela13[[#This Row],[DATA INICIO]]),":",MINUTE(Tabela13[[#This Row],[DATA INICIO]]))</f>
        <v>15:38</v>
      </c>
    </row>
    <row r="1652" spans="1:14" ht="25.5" hidden="1" customHeight="1" x14ac:dyDescent="0.25">
      <c r="A1652" s="60" t="s">
        <v>278</v>
      </c>
      <c r="B1652" s="61" t="s">
        <v>1044</v>
      </c>
      <c r="C1652" s="62" t="s">
        <v>270</v>
      </c>
      <c r="D1652" s="115" t="s">
        <v>1231</v>
      </c>
      <c r="E1652" s="66" t="str">
        <f>CONCATENATE(Tabela13[[#This Row],[TRAMITE_SETOR]],"_Atualiz")</f>
        <v>CLC_Atualiz</v>
      </c>
      <c r="F1652" t="s">
        <v>912</v>
      </c>
      <c r="G1652"/>
      <c r="H1652" s="75">
        <v>42802.75277777778</v>
      </c>
      <c r="I1652" s="75">
        <v>42802.792361111111</v>
      </c>
      <c r="J1652" s="74" t="s">
        <v>612</v>
      </c>
      <c r="K1652" s="58">
        <f t="shared" si="58"/>
        <v>3.9583333331393078E-2</v>
      </c>
      <c r="L1652" s="59">
        <f t="shared" si="59"/>
        <v>3.9583333331393078E-2</v>
      </c>
      <c r="M1652" s="166">
        <f>NETWORKDAYS.INTL(DATE(YEAR(H1652),MONTH(I1652),DAY(H1652)),DATE(YEAR(I1652),MONTH(I1652),DAY(I1652)),1,LISTAFERIADOS!$B$2:$B$194)</f>
        <v>1</v>
      </c>
      <c r="N1652" s="170" t="str">
        <f>CONCATENATE(HOUR(Tabela13[[#This Row],[DATA INICIO]]),":",MINUTE(Tabela13[[#This Row],[DATA INICIO]]))</f>
        <v>18:4</v>
      </c>
    </row>
    <row r="1653" spans="1:14" ht="25.5" hidden="1" customHeight="1" x14ac:dyDescent="0.25">
      <c r="A1653" s="60" t="s">
        <v>278</v>
      </c>
      <c r="B1653" s="61" t="s">
        <v>1044</v>
      </c>
      <c r="C1653" s="62" t="s">
        <v>270</v>
      </c>
      <c r="D1653" s="115" t="s">
        <v>1244</v>
      </c>
      <c r="E1653" s="66" t="str">
        <f>CONCATENATE(Tabela13[[#This Row],[TRAMITE_SETOR]],"_Atualiz")</f>
        <v>SECGA_Atualiz</v>
      </c>
      <c r="F1653" t="s">
        <v>854</v>
      </c>
      <c r="G1653"/>
      <c r="H1653" s="75">
        <v>42802.792361111111</v>
      </c>
      <c r="I1653" s="75">
        <v>42803.758333333331</v>
      </c>
      <c r="J1653" s="74" t="s">
        <v>73</v>
      </c>
      <c r="K1653" s="58">
        <f t="shared" si="58"/>
        <v>0.96597222222044365</v>
      </c>
      <c r="L1653" s="59">
        <f t="shared" si="59"/>
        <v>0.96597222222044365</v>
      </c>
      <c r="M1653" s="166">
        <f>NETWORKDAYS.INTL(DATE(YEAR(H1653),MONTH(I1653),DAY(H1653)),DATE(YEAR(I1653),MONTH(I1653),DAY(I1653)),1,LISTAFERIADOS!$B$2:$B$194)</f>
        <v>2</v>
      </c>
      <c r="N1653" s="170" t="str">
        <f>CONCATENATE(HOUR(Tabela13[[#This Row],[DATA INICIO]]),":",MINUTE(Tabela13[[#This Row],[DATA INICIO]]))</f>
        <v>19:1</v>
      </c>
    </row>
    <row r="1654" spans="1:14" ht="25.5" hidden="1" customHeight="1" x14ac:dyDescent="0.25">
      <c r="A1654" s="60" t="s">
        <v>278</v>
      </c>
      <c r="B1654" s="61" t="s">
        <v>1044</v>
      </c>
      <c r="C1654" s="62" t="s">
        <v>270</v>
      </c>
      <c r="D1654" s="115" t="s">
        <v>1231</v>
      </c>
      <c r="E1654" s="66" t="str">
        <f>CONCATENATE(Tabela13[[#This Row],[TRAMITE_SETOR]],"_Atualiz")</f>
        <v>CLC_Atualiz</v>
      </c>
      <c r="F1654" t="s">
        <v>912</v>
      </c>
      <c r="G1654"/>
      <c r="H1654" s="75">
        <v>42803.758333333331</v>
      </c>
      <c r="I1654" s="75">
        <v>42803.801388888889</v>
      </c>
      <c r="J1654" s="74" t="s">
        <v>1069</v>
      </c>
      <c r="K1654" s="58">
        <f t="shared" si="58"/>
        <v>4.3055555557657499E-2</v>
      </c>
      <c r="L1654" s="59">
        <f t="shared" si="59"/>
        <v>4.3055555557657499E-2</v>
      </c>
      <c r="M1654" s="166">
        <f>NETWORKDAYS.INTL(DATE(YEAR(H1654),MONTH(I1654),DAY(H1654)),DATE(YEAR(I1654),MONTH(I1654),DAY(I1654)),1,LISTAFERIADOS!$B$2:$B$194)</f>
        <v>1</v>
      </c>
      <c r="N1654" s="170" t="str">
        <f>CONCATENATE(HOUR(Tabela13[[#This Row],[DATA INICIO]]),":",MINUTE(Tabela13[[#This Row],[DATA INICIO]]))</f>
        <v>18:12</v>
      </c>
    </row>
    <row r="1655" spans="1:14" ht="25.5" hidden="1" customHeight="1" x14ac:dyDescent="0.25">
      <c r="A1655" s="60" t="s">
        <v>278</v>
      </c>
      <c r="B1655" s="61" t="s">
        <v>1044</v>
      </c>
      <c r="C1655" s="62" t="s">
        <v>270</v>
      </c>
      <c r="D1655" s="115" t="s">
        <v>1252</v>
      </c>
      <c r="E1655" s="66" t="str">
        <f>CONCATENATE(Tabela13[[#This Row],[TRAMITE_SETOR]],"_Atualiz")</f>
        <v>SLIC_Atualiz</v>
      </c>
      <c r="F1655" t="s">
        <v>928</v>
      </c>
      <c r="G1655"/>
      <c r="H1655" s="75">
        <v>42803.801388888889</v>
      </c>
      <c r="I1655" s="75">
        <v>42815.775000000001</v>
      </c>
      <c r="J1655" s="74" t="s">
        <v>1070</v>
      </c>
      <c r="K1655" s="58">
        <f t="shared" si="58"/>
        <v>11.973611111112405</v>
      </c>
      <c r="L1655" s="59">
        <f t="shared" si="59"/>
        <v>11.973611111112405</v>
      </c>
      <c r="M1655" s="166">
        <f>NETWORKDAYS.INTL(DATE(YEAR(H1655),MONTH(I1655),DAY(H1655)),DATE(YEAR(I1655),MONTH(I1655),DAY(I1655)),1,LISTAFERIADOS!$B$2:$B$194)</f>
        <v>9</v>
      </c>
      <c r="N1655" s="170" t="str">
        <f>CONCATENATE(HOUR(Tabela13[[#This Row],[DATA INICIO]]),":",MINUTE(Tabela13[[#This Row],[DATA INICIO]]))</f>
        <v>19:14</v>
      </c>
    </row>
    <row r="1656" spans="1:14" ht="25.5" hidden="1" customHeight="1" x14ac:dyDescent="0.25">
      <c r="A1656" s="60" t="s">
        <v>278</v>
      </c>
      <c r="B1656" s="61" t="s">
        <v>1044</v>
      </c>
      <c r="C1656" s="62" t="s">
        <v>270</v>
      </c>
      <c r="D1656" s="115" t="s">
        <v>1233</v>
      </c>
      <c r="E1656" s="66" t="str">
        <f>CONCATENATE(Tabela13[[#This Row],[TRAMITE_SETOR]],"_Atualiz")</f>
        <v>SCON_Atualiz</v>
      </c>
      <c r="F1656" t="s">
        <v>914</v>
      </c>
      <c r="G1656"/>
      <c r="H1656" s="75">
        <v>42815.775000000001</v>
      </c>
      <c r="I1656" s="75">
        <v>42822.636111111111</v>
      </c>
      <c r="J1656" s="74" t="s">
        <v>1071</v>
      </c>
      <c r="K1656" s="58">
        <f t="shared" si="58"/>
        <v>6.8611111111094942</v>
      </c>
      <c r="L1656" s="59">
        <f t="shared" si="59"/>
        <v>6.8611111111094942</v>
      </c>
      <c r="M1656" s="166">
        <f>NETWORKDAYS.INTL(DATE(YEAR(H1656),MONTH(I1656),DAY(H1656)),DATE(YEAR(I1656),MONTH(I1656),DAY(I1656)),1,LISTAFERIADOS!$B$2:$B$194)</f>
        <v>6</v>
      </c>
      <c r="N1656" s="170" t="str">
        <f>CONCATENATE(HOUR(Tabela13[[#This Row],[DATA INICIO]]),":",MINUTE(Tabela13[[#This Row],[DATA INICIO]]))</f>
        <v>18:36</v>
      </c>
    </row>
    <row r="1657" spans="1:14" ht="25.5" hidden="1" customHeight="1" x14ac:dyDescent="0.25">
      <c r="A1657" s="60" t="s">
        <v>278</v>
      </c>
      <c r="B1657" s="61" t="s">
        <v>1044</v>
      </c>
      <c r="C1657" s="62" t="s">
        <v>270</v>
      </c>
      <c r="D1657" s="115" t="s">
        <v>1252</v>
      </c>
      <c r="E1657" s="66" t="str">
        <f>CONCATENATE(Tabela13[[#This Row],[TRAMITE_SETOR]],"_Atualiz")</f>
        <v>SLIC_Atualiz</v>
      </c>
      <c r="F1657" t="s">
        <v>928</v>
      </c>
      <c r="G1657"/>
      <c r="H1657" s="75">
        <v>42822.636111111111</v>
      </c>
      <c r="I1657" s="75">
        <v>42822.772222222222</v>
      </c>
      <c r="J1657" s="74" t="s">
        <v>813</v>
      </c>
      <c r="K1657" s="58">
        <f t="shared" si="58"/>
        <v>0.13611111111094942</v>
      </c>
      <c r="L1657" s="59">
        <f t="shared" si="59"/>
        <v>0.13611111111094942</v>
      </c>
      <c r="M1657" s="166">
        <f>NETWORKDAYS.INTL(DATE(YEAR(H1657),MONTH(I1657),DAY(H1657)),DATE(YEAR(I1657),MONTH(I1657),DAY(I1657)),1,LISTAFERIADOS!$B$2:$B$194)</f>
        <v>1</v>
      </c>
      <c r="N1657" s="170" t="str">
        <f>CONCATENATE(HOUR(Tabela13[[#This Row],[DATA INICIO]]),":",MINUTE(Tabela13[[#This Row],[DATA INICIO]]))</f>
        <v>15:16</v>
      </c>
    </row>
    <row r="1658" spans="1:14" ht="25.5" customHeight="1" x14ac:dyDescent="0.25">
      <c r="A1658" s="49" t="s">
        <v>278</v>
      </c>
      <c r="B1658" s="61" t="s">
        <v>1072</v>
      </c>
      <c r="C1658" s="34" t="s">
        <v>8</v>
      </c>
      <c r="D1658" s="66" t="s">
        <v>1276</v>
      </c>
      <c r="E1658" s="66" t="str">
        <f>CONCATENATE(Tabela13[[#This Row],[TRAMITE_SETOR]],"_Atualiz")</f>
        <v>SMIN_Atualiz</v>
      </c>
      <c r="F1658" t="s">
        <v>893</v>
      </c>
      <c r="G1658" s="91" t="s">
        <v>1127</v>
      </c>
      <c r="H1658" s="75">
        <v>42649.55972222222</v>
      </c>
      <c r="I1658" s="75">
        <v>42650.55972222222</v>
      </c>
      <c r="J1658" s="74" t="s">
        <v>7</v>
      </c>
      <c r="K1658" s="58">
        <f t="shared" si="58"/>
        <v>1</v>
      </c>
      <c r="L1658" s="59">
        <f t="shared" si="59"/>
        <v>1</v>
      </c>
      <c r="M1658" s="166">
        <f>NETWORKDAYS.INTL(DATE(YEAR(H1658),MONTH(I1658),DAY(H1658)),DATE(YEAR(I1658),MONTH(I1658),DAY(I1658)),1,LISTAFERIADOS!$B$2:$B$194)</f>
        <v>2</v>
      </c>
      <c r="N1658" s="170" t="str">
        <f>CONCATENATE(HOUR(Tabela13[[#This Row],[DATA INICIO]]),":",MINUTE(Tabela13[[#This Row],[DATA INICIO]]))</f>
        <v>13:26</v>
      </c>
    </row>
    <row r="1659" spans="1:14" ht="25.5" hidden="1" customHeight="1" x14ac:dyDescent="0.25">
      <c r="A1659" s="49" t="s">
        <v>278</v>
      </c>
      <c r="B1659" s="61" t="s">
        <v>1072</v>
      </c>
      <c r="C1659" s="34" t="s">
        <v>8</v>
      </c>
      <c r="D1659" s="66" t="s">
        <v>1237</v>
      </c>
      <c r="E1659" s="66" t="str">
        <f>CONCATENATE(Tabela13[[#This Row],[TRAMITE_SETOR]],"_Atualiz")</f>
        <v>SAEO_Atualiz</v>
      </c>
      <c r="F1659" t="s">
        <v>918</v>
      </c>
      <c r="G1659"/>
      <c r="H1659" s="75">
        <v>42650.55972222222</v>
      </c>
      <c r="I1659" s="75">
        <v>42650.632638888892</v>
      </c>
      <c r="J1659" s="74" t="s">
        <v>42</v>
      </c>
      <c r="K1659" s="19">
        <f t="shared" ref="K1659:K1682" si="60">IF(OR(H1659="-",I1659="-"),0,I1659-H1659)</f>
        <v>7.2916666671517305E-2</v>
      </c>
      <c r="L1659" s="38">
        <f t="shared" ref="L1659:L1682" si="61">K1659</f>
        <v>7.2916666671517305E-2</v>
      </c>
      <c r="M1659" s="166">
        <f>NETWORKDAYS.INTL(DATE(YEAR(H1659),MONTH(I1659),DAY(H1659)),DATE(YEAR(I1659),MONTH(I1659),DAY(I1659)),1,LISTAFERIADOS!$B$2:$B$194)</f>
        <v>1</v>
      </c>
      <c r="N1659" s="170" t="str">
        <f>CONCATENATE(HOUR(Tabela13[[#This Row],[DATA INICIO]]),":",MINUTE(Tabela13[[#This Row],[DATA INICIO]]))</f>
        <v>13:26</v>
      </c>
    </row>
    <row r="1660" spans="1:14" ht="25.5" hidden="1" customHeight="1" x14ac:dyDescent="0.25">
      <c r="A1660" s="49" t="s">
        <v>278</v>
      </c>
      <c r="B1660" s="61" t="s">
        <v>1072</v>
      </c>
      <c r="C1660" s="34" t="s">
        <v>8</v>
      </c>
      <c r="D1660" s="66" t="s">
        <v>1255</v>
      </c>
      <c r="E1660" s="66" t="str">
        <f>CONCATENATE(Tabela13[[#This Row],[TRAMITE_SETOR]],"_Atualiz")</f>
        <v>SPCF_Atualiz</v>
      </c>
      <c r="F1660" t="s">
        <v>273</v>
      </c>
      <c r="G1660"/>
      <c r="H1660" s="75">
        <v>42650.632638888892</v>
      </c>
      <c r="I1660" s="75">
        <v>42653.531944444447</v>
      </c>
      <c r="J1660" s="74" t="s">
        <v>1076</v>
      </c>
      <c r="K1660" s="19">
        <f t="shared" si="60"/>
        <v>2.8993055555547471</v>
      </c>
      <c r="L1660" s="38">
        <f t="shared" si="61"/>
        <v>2.8993055555547471</v>
      </c>
      <c r="M1660" s="166">
        <f>NETWORKDAYS.INTL(DATE(YEAR(H1660),MONTH(I1660),DAY(H1660)),DATE(YEAR(I1660),MONTH(I1660),DAY(I1660)),1,LISTAFERIADOS!$B$2:$B$194)</f>
        <v>2</v>
      </c>
      <c r="N1660" s="170" t="str">
        <f>CONCATENATE(HOUR(Tabela13[[#This Row],[DATA INICIO]]),":",MINUTE(Tabela13[[#This Row],[DATA INICIO]]))</f>
        <v>15:11</v>
      </c>
    </row>
    <row r="1661" spans="1:14" ht="25.5" hidden="1" customHeight="1" x14ac:dyDescent="0.25">
      <c r="A1661" s="49" t="s">
        <v>278</v>
      </c>
      <c r="B1661" s="61" t="s">
        <v>1072</v>
      </c>
      <c r="C1661" s="34" t="s">
        <v>8</v>
      </c>
      <c r="D1661" s="66" t="s">
        <v>1246</v>
      </c>
      <c r="E1661" s="66" t="str">
        <f>CONCATENATE(Tabela13[[#This Row],[TRAMITE_SETOR]],"_Atualiz")</f>
        <v>ACFIC_Atualiz</v>
      </c>
      <c r="F1661" t="s">
        <v>923</v>
      </c>
      <c r="G1661"/>
      <c r="H1661" s="75">
        <v>42653.531944444447</v>
      </c>
      <c r="I1661" s="75">
        <v>42653.634027777778</v>
      </c>
      <c r="J1661" s="74" t="s">
        <v>1077</v>
      </c>
      <c r="K1661" s="19">
        <f t="shared" si="60"/>
        <v>0.10208333333139308</v>
      </c>
      <c r="L1661" s="38">
        <f t="shared" si="61"/>
        <v>0.10208333333139308</v>
      </c>
      <c r="M1661" s="166">
        <f>NETWORKDAYS.INTL(DATE(YEAR(H1661),MONTH(I1661),DAY(H1661)),DATE(YEAR(I1661),MONTH(I1661),DAY(I1661)),1,LISTAFERIADOS!$B$2:$B$194)</f>
        <v>1</v>
      </c>
      <c r="N1661" s="170" t="str">
        <f>CONCATENATE(HOUR(Tabela13[[#This Row],[DATA INICIO]]),":",MINUTE(Tabela13[[#This Row],[DATA INICIO]]))</f>
        <v>12:46</v>
      </c>
    </row>
    <row r="1662" spans="1:14" ht="25.5" hidden="1" customHeight="1" x14ac:dyDescent="0.25">
      <c r="A1662" s="49" t="s">
        <v>278</v>
      </c>
      <c r="B1662" s="61" t="s">
        <v>1072</v>
      </c>
      <c r="C1662" s="34" t="s">
        <v>8</v>
      </c>
      <c r="D1662" s="66" t="s">
        <v>1259</v>
      </c>
      <c r="E1662" s="66" t="str">
        <f>CONCATENATE(Tabela13[[#This Row],[TRAMITE_SETOR]],"_Atualiz")</f>
        <v>SGMC_Atualiz</v>
      </c>
      <c r="F1662" t="s">
        <v>929</v>
      </c>
      <c r="G1662"/>
      <c r="H1662" s="75">
        <v>42653.634027777778</v>
      </c>
      <c r="I1662" s="75">
        <v>42653.692361111112</v>
      </c>
      <c r="J1662" s="74" t="s">
        <v>1078</v>
      </c>
      <c r="K1662" s="19">
        <f t="shared" si="60"/>
        <v>5.8333333334303461E-2</v>
      </c>
      <c r="L1662" s="38">
        <f t="shared" si="61"/>
        <v>5.8333333334303461E-2</v>
      </c>
      <c r="M1662" s="166">
        <f>NETWORKDAYS.INTL(DATE(YEAR(H1662),MONTH(I1662),DAY(H1662)),DATE(YEAR(I1662),MONTH(I1662),DAY(I1662)),1,LISTAFERIADOS!$B$2:$B$194)</f>
        <v>1</v>
      </c>
      <c r="N1662" s="170" t="str">
        <f>CONCATENATE(HOUR(Tabela13[[#This Row],[DATA INICIO]]),":",MINUTE(Tabela13[[#This Row],[DATA INICIO]]))</f>
        <v>15:13</v>
      </c>
    </row>
    <row r="1663" spans="1:14" ht="25.5" hidden="1" customHeight="1" x14ac:dyDescent="0.25">
      <c r="A1663" s="49" t="s">
        <v>278</v>
      </c>
      <c r="B1663" s="61" t="s">
        <v>1072</v>
      </c>
      <c r="C1663" s="34" t="s">
        <v>8</v>
      </c>
      <c r="D1663" s="66" t="s">
        <v>1261</v>
      </c>
      <c r="E1663" s="66" t="str">
        <f>CONCATENATE(Tabela13[[#This Row],[TRAMITE_SETOR]],"_Atualiz")</f>
        <v>CMP_Atualiz</v>
      </c>
      <c r="F1663" t="s">
        <v>931</v>
      </c>
      <c r="G1663"/>
      <c r="H1663" s="75">
        <v>42653.692361111112</v>
      </c>
      <c r="I1663" s="75">
        <v>42653.804861111108</v>
      </c>
      <c r="J1663" s="74" t="s">
        <v>1079</v>
      </c>
      <c r="K1663" s="19">
        <f t="shared" si="60"/>
        <v>0.11249999999563443</v>
      </c>
      <c r="L1663" s="38">
        <f t="shared" si="61"/>
        <v>0.11249999999563443</v>
      </c>
      <c r="M1663" s="166">
        <f>NETWORKDAYS.INTL(DATE(YEAR(H1663),MONTH(I1663),DAY(H1663)),DATE(YEAR(I1663),MONTH(I1663),DAY(I1663)),1,LISTAFERIADOS!$B$2:$B$194)</f>
        <v>1</v>
      </c>
      <c r="N1663" s="170" t="str">
        <f>CONCATENATE(HOUR(Tabela13[[#This Row],[DATA INICIO]]),":",MINUTE(Tabela13[[#This Row],[DATA INICIO]]))</f>
        <v>16:37</v>
      </c>
    </row>
    <row r="1664" spans="1:14" ht="25.5" hidden="1" customHeight="1" x14ac:dyDescent="0.25">
      <c r="A1664" s="49" t="s">
        <v>278</v>
      </c>
      <c r="B1664" s="61" t="s">
        <v>1072</v>
      </c>
      <c r="C1664" s="34" t="s">
        <v>8</v>
      </c>
      <c r="D1664" s="66" t="s">
        <v>1255</v>
      </c>
      <c r="E1664" s="66" t="str">
        <f>CONCATENATE(Tabela13[[#This Row],[TRAMITE_SETOR]],"_Atualiz")</f>
        <v>SPCF_Atualiz</v>
      </c>
      <c r="F1664" t="s">
        <v>273</v>
      </c>
      <c r="G1664"/>
      <c r="H1664" s="75">
        <v>42653.804861111108</v>
      </c>
      <c r="I1664" s="75">
        <v>42654.634722222225</v>
      </c>
      <c r="J1664" s="74" t="s">
        <v>1080</v>
      </c>
      <c r="K1664" s="19">
        <f t="shared" si="60"/>
        <v>0.82986111111677019</v>
      </c>
      <c r="L1664" s="38">
        <f t="shared" si="61"/>
        <v>0.82986111111677019</v>
      </c>
      <c r="M1664" s="166">
        <f>NETWORKDAYS.INTL(DATE(YEAR(H1664),MONTH(I1664),DAY(H1664)),DATE(YEAR(I1664),MONTH(I1664),DAY(I1664)),1,LISTAFERIADOS!$B$2:$B$194)</f>
        <v>2</v>
      </c>
      <c r="N1664" s="170" t="str">
        <f>CONCATENATE(HOUR(Tabela13[[#This Row],[DATA INICIO]]),":",MINUTE(Tabela13[[#This Row],[DATA INICIO]]))</f>
        <v>19:19</v>
      </c>
    </row>
    <row r="1665" spans="1:14" ht="25.5" hidden="1" customHeight="1" x14ac:dyDescent="0.25">
      <c r="A1665" s="49" t="s">
        <v>278</v>
      </c>
      <c r="B1665" s="61" t="s">
        <v>1072</v>
      </c>
      <c r="C1665" s="34" t="s">
        <v>8</v>
      </c>
      <c r="D1665" s="66" t="s">
        <v>1246</v>
      </c>
      <c r="E1665" s="66" t="str">
        <f>CONCATENATE(Tabela13[[#This Row],[TRAMITE_SETOR]],"_Atualiz")</f>
        <v>ACFIC_Atualiz</v>
      </c>
      <c r="F1665" t="s">
        <v>923</v>
      </c>
      <c r="G1665"/>
      <c r="H1665" s="75">
        <v>42654.634722222225</v>
      </c>
      <c r="I1665" s="75">
        <v>42654.725694444445</v>
      </c>
      <c r="J1665" s="74" t="s">
        <v>1081</v>
      </c>
      <c r="K1665" s="19">
        <f t="shared" si="60"/>
        <v>9.0972222220443655E-2</v>
      </c>
      <c r="L1665" s="38">
        <f t="shared" si="61"/>
        <v>9.0972222220443655E-2</v>
      </c>
      <c r="M1665" s="166">
        <f>NETWORKDAYS.INTL(DATE(YEAR(H1665),MONTH(I1665),DAY(H1665)),DATE(YEAR(I1665),MONTH(I1665),DAY(I1665)),1,LISTAFERIADOS!$B$2:$B$194)</f>
        <v>1</v>
      </c>
      <c r="N1665" s="170" t="str">
        <f>CONCATENATE(HOUR(Tabela13[[#This Row],[DATA INICIO]]),":",MINUTE(Tabela13[[#This Row],[DATA INICIO]]))</f>
        <v>15:14</v>
      </c>
    </row>
    <row r="1666" spans="1:14" ht="25.5" hidden="1" customHeight="1" x14ac:dyDescent="0.25">
      <c r="A1666" s="49" t="s">
        <v>278</v>
      </c>
      <c r="B1666" s="61" t="s">
        <v>1072</v>
      </c>
      <c r="C1666" s="34" t="s">
        <v>8</v>
      </c>
      <c r="D1666" s="66" t="s">
        <v>1256</v>
      </c>
      <c r="E1666" s="66" t="str">
        <f>CONCATENATE(Tabela13[[#This Row],[TRAMITE_SETOR]],"_Atualiz")</f>
        <v>CFIC_Atualiz</v>
      </c>
      <c r="F1666" t="s">
        <v>274</v>
      </c>
      <c r="G1666"/>
      <c r="H1666" s="75">
        <v>42654.725694444445</v>
      </c>
      <c r="I1666" s="75">
        <v>42654.736111111109</v>
      </c>
      <c r="J1666" s="74" t="s">
        <v>1082</v>
      </c>
      <c r="K1666" s="19">
        <f t="shared" si="60"/>
        <v>1.0416666664241347E-2</v>
      </c>
      <c r="L1666" s="38">
        <f t="shared" si="61"/>
        <v>1.0416666664241347E-2</v>
      </c>
      <c r="M1666" s="166">
        <f>NETWORKDAYS.INTL(DATE(YEAR(H1666),MONTH(I1666),DAY(H1666)),DATE(YEAR(I1666),MONTH(I1666),DAY(I1666)),1,LISTAFERIADOS!$B$2:$B$194)</f>
        <v>1</v>
      </c>
      <c r="N1666" s="170" t="str">
        <f>CONCATENATE(HOUR(Tabela13[[#This Row],[DATA INICIO]]),":",MINUTE(Tabela13[[#This Row],[DATA INICIO]]))</f>
        <v>17:25</v>
      </c>
    </row>
    <row r="1667" spans="1:14" ht="25.5" hidden="1" customHeight="1" x14ac:dyDescent="0.25">
      <c r="A1667" s="49" t="s">
        <v>278</v>
      </c>
      <c r="B1667" s="61" t="s">
        <v>1072</v>
      </c>
      <c r="C1667" s="34" t="s">
        <v>8</v>
      </c>
      <c r="D1667" s="66" t="s">
        <v>1294</v>
      </c>
      <c r="E1667" s="66" t="str">
        <f>CONCATENATE(Tabela13[[#This Row],[TRAMITE_SETOR]],"_Atualiz")</f>
        <v>SAEF_Atualiz</v>
      </c>
      <c r="F1667" t="s">
        <v>1117</v>
      </c>
      <c r="G1667"/>
      <c r="H1667" s="75">
        <v>42654.736111111109</v>
      </c>
      <c r="I1667" s="75">
        <v>42654.799305555556</v>
      </c>
      <c r="J1667" s="74" t="s">
        <v>1083</v>
      </c>
      <c r="K1667" s="19">
        <f t="shared" si="60"/>
        <v>6.3194444446708076E-2</v>
      </c>
      <c r="L1667" s="38">
        <f t="shared" si="61"/>
        <v>6.3194444446708076E-2</v>
      </c>
      <c r="M1667" s="166">
        <f>NETWORKDAYS.INTL(DATE(YEAR(H1667),MONTH(I1667),DAY(H1667)),DATE(YEAR(I1667),MONTH(I1667),DAY(I1667)),1,LISTAFERIADOS!$B$2:$B$194)</f>
        <v>1</v>
      </c>
      <c r="N1667" s="170" t="str">
        <f>CONCATENATE(HOUR(Tabela13[[#This Row],[DATA INICIO]]),":",MINUTE(Tabela13[[#This Row],[DATA INICIO]]))</f>
        <v>17:40</v>
      </c>
    </row>
    <row r="1668" spans="1:14" ht="25.5" hidden="1" customHeight="1" x14ac:dyDescent="0.25">
      <c r="A1668" s="49" t="s">
        <v>278</v>
      </c>
      <c r="B1668" s="61" t="s">
        <v>1072</v>
      </c>
      <c r="C1668" s="34" t="s">
        <v>8</v>
      </c>
      <c r="D1668" s="66" t="s">
        <v>1245</v>
      </c>
      <c r="E1668" s="66" t="str">
        <f>CONCATENATE(Tabela13[[#This Row],[TRAMITE_SETOR]],"_Atualiz")</f>
        <v>SACONT_Atualiz</v>
      </c>
      <c r="F1668" t="s">
        <v>922</v>
      </c>
      <c r="G1668"/>
      <c r="H1668" s="75">
        <v>42654.799305555556</v>
      </c>
      <c r="I1668" s="75">
        <v>42656.88958333333</v>
      </c>
      <c r="J1668" s="74" t="s">
        <v>1084</v>
      </c>
      <c r="K1668" s="19">
        <f t="shared" si="60"/>
        <v>2.0902777777737356</v>
      </c>
      <c r="L1668" s="38">
        <f t="shared" si="61"/>
        <v>2.0902777777737356</v>
      </c>
      <c r="M1668" s="166">
        <f>NETWORKDAYS.INTL(DATE(YEAR(H1668),MONTH(I1668),DAY(H1668)),DATE(YEAR(I1668),MONTH(I1668),DAY(I1668)),1,LISTAFERIADOS!$B$2:$B$194)</f>
        <v>2</v>
      </c>
      <c r="N1668" s="170" t="str">
        <f>CONCATENATE(HOUR(Tabela13[[#This Row],[DATA INICIO]]),":",MINUTE(Tabela13[[#This Row],[DATA INICIO]]))</f>
        <v>19:11</v>
      </c>
    </row>
    <row r="1669" spans="1:14" ht="25.5" hidden="1" customHeight="1" x14ac:dyDescent="0.25">
      <c r="A1669" s="49" t="s">
        <v>278</v>
      </c>
      <c r="B1669" s="61" t="s">
        <v>1072</v>
      </c>
      <c r="C1669" s="34" t="s">
        <v>8</v>
      </c>
      <c r="D1669" s="66" t="s">
        <v>1237</v>
      </c>
      <c r="E1669" s="66" t="str">
        <f>CONCATENATE(Tabela13[[#This Row],[TRAMITE_SETOR]],"_Atualiz")</f>
        <v>SAEO_Atualiz</v>
      </c>
      <c r="F1669" t="s">
        <v>918</v>
      </c>
      <c r="G1669"/>
      <c r="H1669" s="75">
        <v>42656.88958333333</v>
      </c>
      <c r="I1669" s="75">
        <v>42657.542361111111</v>
      </c>
      <c r="J1669" s="74" t="s">
        <v>1085</v>
      </c>
      <c r="K1669" s="19">
        <f t="shared" si="60"/>
        <v>0.65277777778101154</v>
      </c>
      <c r="L1669" s="38">
        <f t="shared" si="61"/>
        <v>0.65277777778101154</v>
      </c>
      <c r="M1669" s="166">
        <f>NETWORKDAYS.INTL(DATE(YEAR(H1669),MONTH(I1669),DAY(H1669)),DATE(YEAR(I1669),MONTH(I1669),DAY(I1669)),1,LISTAFERIADOS!$B$2:$B$194)</f>
        <v>2</v>
      </c>
      <c r="N1669" s="170" t="str">
        <f>CONCATENATE(HOUR(Tabela13[[#This Row],[DATA INICIO]]),":",MINUTE(Tabela13[[#This Row],[DATA INICIO]]))</f>
        <v>21:21</v>
      </c>
    </row>
    <row r="1670" spans="1:14" ht="25.5" customHeight="1" x14ac:dyDescent="0.25">
      <c r="A1670" s="49" t="s">
        <v>278</v>
      </c>
      <c r="B1670" s="61" t="s">
        <v>1072</v>
      </c>
      <c r="C1670" s="34" t="s">
        <v>8</v>
      </c>
      <c r="D1670" s="66" t="s">
        <v>1276</v>
      </c>
      <c r="E1670" s="66" t="str">
        <f>CONCATENATE(Tabela13[[#This Row],[TRAMITE_SETOR]],"_Atualiz")</f>
        <v>SMIN_Atualiz</v>
      </c>
      <c r="F1670" t="s">
        <v>893</v>
      </c>
      <c r="G1670" s="91" t="s">
        <v>1127</v>
      </c>
      <c r="H1670" s="75">
        <v>42657.542361111111</v>
      </c>
      <c r="I1670" s="75">
        <v>42710.704861111109</v>
      </c>
      <c r="J1670" s="74" t="s">
        <v>1086</v>
      </c>
      <c r="K1670" s="19">
        <f t="shared" si="60"/>
        <v>53.162499999998545</v>
      </c>
      <c r="L1670" s="38">
        <f t="shared" si="61"/>
        <v>53.162499999998545</v>
      </c>
      <c r="M1670" s="166">
        <f>NETWORKDAYS.INTL(DATE(YEAR(H1670),MONTH(I1670),DAY(H1670)),DATE(YEAR(I1670),MONTH(I1670),DAY(I1670)),1,LISTAFERIADOS!$B$2:$B$194)</f>
        <v>-6</v>
      </c>
      <c r="N1670" s="170" t="str">
        <f>CONCATENATE(HOUR(Tabela13[[#This Row],[DATA INICIO]]),":",MINUTE(Tabela13[[#This Row],[DATA INICIO]]))</f>
        <v>13:1</v>
      </c>
    </row>
    <row r="1671" spans="1:14" ht="25.5" hidden="1" customHeight="1" x14ac:dyDescent="0.25">
      <c r="A1671" s="49" t="s">
        <v>278</v>
      </c>
      <c r="B1671" s="61" t="s">
        <v>1072</v>
      </c>
      <c r="C1671" s="34" t="s">
        <v>8</v>
      </c>
      <c r="D1671" s="66" t="s">
        <v>1237</v>
      </c>
      <c r="E1671" s="66" t="str">
        <f>CONCATENATE(Tabela13[[#This Row],[TRAMITE_SETOR]],"_Atualiz")</f>
        <v>SAEO_Atualiz</v>
      </c>
      <c r="F1671" t="s">
        <v>918</v>
      </c>
      <c r="G1671"/>
      <c r="H1671" s="75">
        <v>42710.704861111109</v>
      </c>
      <c r="I1671" s="75">
        <v>42710.802777777775</v>
      </c>
      <c r="J1671" s="74" t="s">
        <v>42</v>
      </c>
      <c r="K1671" s="19">
        <f t="shared" si="60"/>
        <v>9.7916666665696539E-2</v>
      </c>
      <c r="L1671" s="38">
        <f t="shared" si="61"/>
        <v>9.7916666665696539E-2</v>
      </c>
      <c r="M1671" s="166">
        <f>NETWORKDAYS.INTL(DATE(YEAR(H1671),MONTH(I1671),DAY(H1671)),DATE(YEAR(I1671),MONTH(I1671),DAY(I1671)),1,LISTAFERIADOS!$B$2:$B$194)</f>
        <v>1</v>
      </c>
      <c r="N1671" s="170" t="str">
        <f>CONCATENATE(HOUR(Tabela13[[#This Row],[DATA INICIO]]),":",MINUTE(Tabela13[[#This Row],[DATA INICIO]]))</f>
        <v>16:55</v>
      </c>
    </row>
    <row r="1672" spans="1:14" ht="25.5" hidden="1" customHeight="1" x14ac:dyDescent="0.25">
      <c r="A1672" s="49" t="s">
        <v>278</v>
      </c>
      <c r="B1672" s="61" t="s">
        <v>1072</v>
      </c>
      <c r="C1672" s="34" t="s">
        <v>8</v>
      </c>
      <c r="D1672" s="66" t="s">
        <v>1255</v>
      </c>
      <c r="E1672" s="66" t="str">
        <f>CONCATENATE(Tabela13[[#This Row],[TRAMITE_SETOR]],"_Atualiz")</f>
        <v>SPCF_Atualiz</v>
      </c>
      <c r="F1672" t="s">
        <v>273</v>
      </c>
      <c r="G1672"/>
      <c r="H1672" s="75">
        <v>42710.802777777775</v>
      </c>
      <c r="I1672" s="75">
        <v>42713.668749999997</v>
      </c>
      <c r="J1672" s="74" t="s">
        <v>1087</v>
      </c>
      <c r="K1672" s="19">
        <f t="shared" si="60"/>
        <v>2.8659722222218988</v>
      </c>
      <c r="L1672" s="38">
        <f t="shared" si="61"/>
        <v>2.8659722222218988</v>
      </c>
      <c r="M1672" s="166">
        <f>NETWORKDAYS.INTL(DATE(YEAR(H1672),MONTH(I1672),DAY(H1672)),DATE(YEAR(I1672),MONTH(I1672),DAY(I1672)),1,LISTAFERIADOS!$B$2:$B$194)</f>
        <v>3</v>
      </c>
      <c r="N1672" s="170" t="str">
        <f>CONCATENATE(HOUR(Tabela13[[#This Row],[DATA INICIO]]),":",MINUTE(Tabela13[[#This Row],[DATA INICIO]]))</f>
        <v>19:16</v>
      </c>
    </row>
    <row r="1673" spans="1:14" ht="25.5" hidden="1" customHeight="1" x14ac:dyDescent="0.25">
      <c r="A1673" s="49" t="s">
        <v>278</v>
      </c>
      <c r="B1673" s="61" t="s">
        <v>1072</v>
      </c>
      <c r="C1673" s="34" t="s">
        <v>8</v>
      </c>
      <c r="D1673" s="66" t="s">
        <v>1246</v>
      </c>
      <c r="E1673" s="66" t="str">
        <f>CONCATENATE(Tabela13[[#This Row],[TRAMITE_SETOR]],"_Atualiz")</f>
        <v>ACFIC_Atualiz</v>
      </c>
      <c r="F1673" t="s">
        <v>923</v>
      </c>
      <c r="G1673"/>
      <c r="H1673" s="75">
        <v>42713.668749999997</v>
      </c>
      <c r="I1673" s="75">
        <v>42716.706250000003</v>
      </c>
      <c r="J1673" s="74" t="s">
        <v>1081</v>
      </c>
      <c r="K1673" s="19">
        <f t="shared" si="60"/>
        <v>3.0375000000058208</v>
      </c>
      <c r="L1673" s="38">
        <f t="shared" si="61"/>
        <v>3.0375000000058208</v>
      </c>
      <c r="M1673" s="166">
        <f>NETWORKDAYS.INTL(DATE(YEAR(H1673),MONTH(I1673),DAY(H1673)),DATE(YEAR(I1673),MONTH(I1673),DAY(I1673)),1,LISTAFERIADOS!$B$2:$B$194)</f>
        <v>2</v>
      </c>
      <c r="N1673" s="170" t="str">
        <f>CONCATENATE(HOUR(Tabela13[[#This Row],[DATA INICIO]]),":",MINUTE(Tabela13[[#This Row],[DATA INICIO]]))</f>
        <v>16:3</v>
      </c>
    </row>
    <row r="1674" spans="1:14" ht="25.5" hidden="1" customHeight="1" x14ac:dyDescent="0.25">
      <c r="A1674" s="49" t="s">
        <v>278</v>
      </c>
      <c r="B1674" s="61" t="s">
        <v>1072</v>
      </c>
      <c r="C1674" s="34" t="s">
        <v>8</v>
      </c>
      <c r="D1674" s="66" t="s">
        <v>1256</v>
      </c>
      <c r="E1674" s="66" t="str">
        <f>CONCATENATE(Tabela13[[#This Row],[TRAMITE_SETOR]],"_Atualiz")</f>
        <v>CFIC_Atualiz</v>
      </c>
      <c r="F1674" t="s">
        <v>274</v>
      </c>
      <c r="G1674"/>
      <c r="H1674" s="75">
        <v>42716.706250000003</v>
      </c>
      <c r="I1674" s="75">
        <v>42717.473611111112</v>
      </c>
      <c r="J1674" s="74" t="s">
        <v>1088</v>
      </c>
      <c r="K1674" s="19">
        <f t="shared" si="60"/>
        <v>0.76736111110949423</v>
      </c>
      <c r="L1674" s="38">
        <f t="shared" si="61"/>
        <v>0.76736111110949423</v>
      </c>
      <c r="M1674" s="166">
        <f>NETWORKDAYS.INTL(DATE(YEAR(H1674),MONTH(I1674),DAY(H1674)),DATE(YEAR(I1674),MONTH(I1674),DAY(I1674)),1,LISTAFERIADOS!$B$2:$B$194)</f>
        <v>2</v>
      </c>
      <c r="N1674" s="170" t="str">
        <f>CONCATENATE(HOUR(Tabela13[[#This Row],[DATA INICIO]]),":",MINUTE(Tabela13[[#This Row],[DATA INICIO]]))</f>
        <v>16:57</v>
      </c>
    </row>
    <row r="1675" spans="1:14" ht="25.5" hidden="1" customHeight="1" x14ac:dyDescent="0.25">
      <c r="A1675" s="49" t="s">
        <v>278</v>
      </c>
      <c r="B1675" s="61" t="s">
        <v>1072</v>
      </c>
      <c r="C1675" s="34" t="s">
        <v>8</v>
      </c>
      <c r="D1675" s="66" t="s">
        <v>1294</v>
      </c>
      <c r="E1675" s="66" t="str">
        <f>CONCATENATE(Tabela13[[#This Row],[TRAMITE_SETOR]],"_Atualiz")</f>
        <v>SAEF_Atualiz</v>
      </c>
      <c r="F1675" t="s">
        <v>1117</v>
      </c>
      <c r="G1675"/>
      <c r="H1675" s="75">
        <v>42717.473611111112</v>
      </c>
      <c r="I1675" s="75">
        <v>42717.56527777778</v>
      </c>
      <c r="J1675" s="74" t="s">
        <v>1083</v>
      </c>
      <c r="K1675" s="19">
        <f t="shared" si="60"/>
        <v>9.1666666667151731E-2</v>
      </c>
      <c r="L1675" s="38">
        <f t="shared" si="61"/>
        <v>9.1666666667151731E-2</v>
      </c>
      <c r="M1675" s="166">
        <f>NETWORKDAYS.INTL(DATE(YEAR(H1675),MONTH(I1675),DAY(H1675)),DATE(YEAR(I1675),MONTH(I1675),DAY(I1675)),1,LISTAFERIADOS!$B$2:$B$194)</f>
        <v>1</v>
      </c>
      <c r="N1675" s="170" t="str">
        <f>CONCATENATE(HOUR(Tabela13[[#This Row],[DATA INICIO]]),":",MINUTE(Tabela13[[#This Row],[DATA INICIO]]))</f>
        <v>11:22</v>
      </c>
    </row>
    <row r="1676" spans="1:14" ht="25.5" customHeight="1" x14ac:dyDescent="0.25">
      <c r="A1676" s="49" t="s">
        <v>278</v>
      </c>
      <c r="B1676" s="61" t="s">
        <v>1072</v>
      </c>
      <c r="C1676" s="34" t="s">
        <v>8</v>
      </c>
      <c r="D1676" s="66" t="s">
        <v>1276</v>
      </c>
      <c r="E1676" s="66" t="str">
        <f>CONCATENATE(Tabela13[[#This Row],[TRAMITE_SETOR]],"_Atualiz")</f>
        <v>SMIN_Atualiz</v>
      </c>
      <c r="F1676" t="s">
        <v>893</v>
      </c>
      <c r="G1676" s="91" t="s">
        <v>1127</v>
      </c>
      <c r="H1676" s="75">
        <v>42717.56527777778</v>
      </c>
      <c r="I1676" s="75">
        <v>42719.495138888888</v>
      </c>
      <c r="J1676" s="74" t="s">
        <v>1089</v>
      </c>
      <c r="K1676" s="19">
        <f t="shared" si="60"/>
        <v>1.929861111108039</v>
      </c>
      <c r="L1676" s="38">
        <f t="shared" si="61"/>
        <v>1.929861111108039</v>
      </c>
      <c r="M1676" s="166">
        <f>NETWORKDAYS.INTL(DATE(YEAR(H1676),MONTH(I1676),DAY(H1676)),DATE(YEAR(I1676),MONTH(I1676),DAY(I1676)),1,LISTAFERIADOS!$B$2:$B$194)</f>
        <v>3</v>
      </c>
      <c r="N1676" s="170" t="str">
        <f>CONCATENATE(HOUR(Tabela13[[#This Row],[DATA INICIO]]),":",MINUTE(Tabela13[[#This Row],[DATA INICIO]]))</f>
        <v>13:34</v>
      </c>
    </row>
    <row r="1677" spans="1:14" ht="25.5" hidden="1" customHeight="1" x14ac:dyDescent="0.25">
      <c r="A1677" s="49" t="s">
        <v>278</v>
      </c>
      <c r="B1677" s="61" t="s">
        <v>1072</v>
      </c>
      <c r="C1677" s="34" t="s">
        <v>8</v>
      </c>
      <c r="D1677" s="66" t="s">
        <v>1237</v>
      </c>
      <c r="E1677" s="66" t="str">
        <f>CONCATENATE(Tabela13[[#This Row],[TRAMITE_SETOR]],"_Atualiz")</f>
        <v>SAEO_Atualiz</v>
      </c>
      <c r="F1677" t="s">
        <v>918</v>
      </c>
      <c r="G1677"/>
      <c r="H1677" s="75">
        <v>42719.495138888888</v>
      </c>
      <c r="I1677" s="75">
        <v>42719.65347222222</v>
      </c>
      <c r="J1677" s="74" t="s">
        <v>42</v>
      </c>
      <c r="K1677" s="19">
        <f t="shared" si="60"/>
        <v>0.15833333333284827</v>
      </c>
      <c r="L1677" s="38">
        <f t="shared" si="61"/>
        <v>0.15833333333284827</v>
      </c>
      <c r="M1677" s="166">
        <f>NETWORKDAYS.INTL(DATE(YEAR(H1677),MONTH(I1677),DAY(H1677)),DATE(YEAR(I1677),MONTH(I1677),DAY(I1677)),1,LISTAFERIADOS!$B$2:$B$194)</f>
        <v>1</v>
      </c>
      <c r="N1677" s="170" t="str">
        <f>CONCATENATE(HOUR(Tabela13[[#This Row],[DATA INICIO]]),":",MINUTE(Tabela13[[#This Row],[DATA INICIO]]))</f>
        <v>11:53</v>
      </c>
    </row>
    <row r="1678" spans="1:14" ht="25.5" hidden="1" customHeight="1" x14ac:dyDescent="0.25">
      <c r="A1678" s="49" t="s">
        <v>278</v>
      </c>
      <c r="B1678" s="61" t="s">
        <v>1072</v>
      </c>
      <c r="C1678" s="34" t="s">
        <v>8</v>
      </c>
      <c r="D1678" s="66" t="s">
        <v>1255</v>
      </c>
      <c r="E1678" s="66" t="str">
        <f>CONCATENATE(Tabela13[[#This Row],[TRAMITE_SETOR]],"_Atualiz")</f>
        <v>SPCF_Atualiz</v>
      </c>
      <c r="F1678" t="s">
        <v>273</v>
      </c>
      <c r="G1678"/>
      <c r="H1678" s="75">
        <v>42719.65347222222</v>
      </c>
      <c r="I1678" s="75">
        <v>42723.761805555558</v>
      </c>
      <c r="J1678" s="74" t="s">
        <v>1087</v>
      </c>
      <c r="K1678" s="19">
        <f t="shared" si="60"/>
        <v>4.1083333333372138</v>
      </c>
      <c r="L1678" s="38">
        <f t="shared" si="61"/>
        <v>4.1083333333372138</v>
      </c>
      <c r="M1678" s="166">
        <f>NETWORKDAYS.INTL(DATE(YEAR(H1678),MONTH(I1678),DAY(H1678)),DATE(YEAR(I1678),MONTH(I1678),DAY(I1678)),1,LISTAFERIADOS!$B$2:$B$194)</f>
        <v>3</v>
      </c>
      <c r="N1678" s="170" t="str">
        <f>CONCATENATE(HOUR(Tabela13[[#This Row],[DATA INICIO]]),":",MINUTE(Tabela13[[#This Row],[DATA INICIO]]))</f>
        <v>15:41</v>
      </c>
    </row>
    <row r="1679" spans="1:14" ht="25.5" hidden="1" customHeight="1" x14ac:dyDescent="0.25">
      <c r="A1679" s="49" t="s">
        <v>278</v>
      </c>
      <c r="B1679" s="61" t="s">
        <v>1072</v>
      </c>
      <c r="C1679" s="34" t="s">
        <v>8</v>
      </c>
      <c r="D1679" s="66" t="s">
        <v>1246</v>
      </c>
      <c r="E1679" s="66" t="str">
        <f>CONCATENATE(Tabela13[[#This Row],[TRAMITE_SETOR]],"_Atualiz")</f>
        <v>ACFIC_Atualiz</v>
      </c>
      <c r="F1679" t="s">
        <v>923</v>
      </c>
      <c r="G1679"/>
      <c r="H1679" s="75">
        <v>42723.761805555558</v>
      </c>
      <c r="I1679" s="75">
        <v>42724.579861111109</v>
      </c>
      <c r="J1679" s="74" t="s">
        <v>1090</v>
      </c>
      <c r="K1679" s="19">
        <f t="shared" si="60"/>
        <v>0.81805555555183673</v>
      </c>
      <c r="L1679" s="38">
        <f t="shared" si="61"/>
        <v>0.81805555555183673</v>
      </c>
      <c r="M1679" s="166">
        <f>NETWORKDAYS.INTL(DATE(YEAR(H1679),MONTH(I1679),DAY(H1679)),DATE(YEAR(I1679),MONTH(I1679),DAY(I1679)),1,LISTAFERIADOS!$B$2:$B$194)</f>
        <v>1</v>
      </c>
      <c r="N1679" s="170" t="str">
        <f>CONCATENATE(HOUR(Tabela13[[#This Row],[DATA INICIO]]),":",MINUTE(Tabela13[[#This Row],[DATA INICIO]]))</f>
        <v>18:17</v>
      </c>
    </row>
    <row r="1680" spans="1:14" ht="25.5" hidden="1" customHeight="1" x14ac:dyDescent="0.25">
      <c r="A1680" s="49" t="s">
        <v>278</v>
      </c>
      <c r="B1680" s="61" t="s">
        <v>1072</v>
      </c>
      <c r="C1680" s="34" t="s">
        <v>8</v>
      </c>
      <c r="D1680" s="66" t="s">
        <v>1256</v>
      </c>
      <c r="E1680" s="66" t="str">
        <f>CONCATENATE(Tabela13[[#This Row],[TRAMITE_SETOR]],"_Atualiz")</f>
        <v>CFIC_Atualiz</v>
      </c>
      <c r="F1680" t="s">
        <v>274</v>
      </c>
      <c r="G1680"/>
      <c r="H1680" s="75">
        <v>42724.579861111109</v>
      </c>
      <c r="I1680" s="75">
        <v>42724.709027777775</v>
      </c>
      <c r="J1680" s="74" t="s">
        <v>1091</v>
      </c>
      <c r="K1680" s="19">
        <f t="shared" si="60"/>
        <v>0.12916666666569654</v>
      </c>
      <c r="L1680" s="38">
        <f t="shared" si="61"/>
        <v>0.12916666666569654</v>
      </c>
      <c r="M1680" s="166">
        <f>NETWORKDAYS.INTL(DATE(YEAR(H1680),MONTH(I1680),DAY(H1680)),DATE(YEAR(I1680),MONTH(I1680),DAY(I1680)),1,LISTAFERIADOS!$B$2:$B$194)</f>
        <v>0</v>
      </c>
      <c r="N1680" s="170" t="str">
        <f>CONCATENATE(HOUR(Tabela13[[#This Row],[DATA INICIO]]),":",MINUTE(Tabela13[[#This Row],[DATA INICIO]]))</f>
        <v>13:55</v>
      </c>
    </row>
    <row r="1681" spans="1:14" ht="25.5" hidden="1" customHeight="1" x14ac:dyDescent="0.25">
      <c r="A1681" s="49" t="s">
        <v>278</v>
      </c>
      <c r="B1681" s="61" t="s">
        <v>1072</v>
      </c>
      <c r="C1681" s="34" t="s">
        <v>8</v>
      </c>
      <c r="D1681" s="66" t="s">
        <v>1294</v>
      </c>
      <c r="E1681" s="66" t="str">
        <f>CONCATENATE(Tabela13[[#This Row],[TRAMITE_SETOR]],"_Atualiz")</f>
        <v>SAEF_Atualiz</v>
      </c>
      <c r="F1681" t="s">
        <v>1117</v>
      </c>
      <c r="G1681"/>
      <c r="H1681" s="75">
        <v>42724.709027777775</v>
      </c>
      <c r="I1681" s="75">
        <v>42725.626388888886</v>
      </c>
      <c r="J1681" s="74" t="s">
        <v>1092</v>
      </c>
      <c r="K1681" s="19">
        <f t="shared" si="60"/>
        <v>0.91736111111094942</v>
      </c>
      <c r="L1681" s="38">
        <f t="shared" si="61"/>
        <v>0.91736111111094942</v>
      </c>
      <c r="M1681" s="166">
        <f>NETWORKDAYS.INTL(DATE(YEAR(H1681),MONTH(I1681),DAY(H1681)),DATE(YEAR(I1681),MONTH(I1681),DAY(I1681)),1,LISTAFERIADOS!$B$2:$B$194)</f>
        <v>0</v>
      </c>
      <c r="N1681" s="170" t="str">
        <f>CONCATENATE(HOUR(Tabela13[[#This Row],[DATA INICIO]]),":",MINUTE(Tabela13[[#This Row],[DATA INICIO]]))</f>
        <v>17:1</v>
      </c>
    </row>
    <row r="1682" spans="1:14" ht="25.5" customHeight="1" x14ac:dyDescent="0.25">
      <c r="A1682" s="49" t="s">
        <v>278</v>
      </c>
      <c r="B1682" s="61" t="s">
        <v>1072</v>
      </c>
      <c r="C1682" s="34" t="s">
        <v>8</v>
      </c>
      <c r="D1682" s="66" t="s">
        <v>1276</v>
      </c>
      <c r="E1682" s="66" t="str">
        <f>CONCATENATE(Tabela13[[#This Row],[TRAMITE_SETOR]],"_Atualiz")</f>
        <v>SMIN_Atualiz</v>
      </c>
      <c r="F1682" t="s">
        <v>893</v>
      </c>
      <c r="G1682" s="91" t="s">
        <v>1127</v>
      </c>
      <c r="H1682" s="75">
        <v>42725.626388888886</v>
      </c>
      <c r="I1682" s="75">
        <v>42822.626388888886</v>
      </c>
      <c r="J1682" s="74" t="s">
        <v>1093</v>
      </c>
      <c r="K1682" s="19">
        <f t="shared" si="60"/>
        <v>97</v>
      </c>
      <c r="L1682" s="38">
        <f t="shared" si="61"/>
        <v>97</v>
      </c>
      <c r="M1682" s="166">
        <f>NETWORKDAYS.INTL(DATE(YEAR(H1682),MONTH(I1682),DAY(H1682)),DATE(YEAR(I1682),MONTH(I1682),DAY(I1682)),1,LISTAFERIADOS!$B$2:$B$194)</f>
        <v>237</v>
      </c>
      <c r="N1682" s="170" t="str">
        <f>CONCATENATE(HOUR(Tabela13[[#This Row],[DATA INICIO]]),":",MINUTE(Tabela13[[#This Row],[DATA INICIO]]))</f>
        <v>15:2</v>
      </c>
    </row>
    <row r="1683" spans="1:14" ht="25.5" customHeight="1" x14ac:dyDescent="0.25">
      <c r="A1683" s="49" t="s">
        <v>278</v>
      </c>
      <c r="B1683" s="52" t="s">
        <v>1094</v>
      </c>
      <c r="C1683" s="34" t="s">
        <v>8</v>
      </c>
      <c r="D1683" s="66" t="s">
        <v>1274</v>
      </c>
      <c r="E1683" s="66" t="str">
        <f>CONCATENATE(Tabela13[[#This Row],[TRAMITE_SETOR]],"_Atualiz")</f>
        <v>SOP_Atualiz</v>
      </c>
      <c r="F1683" t="s">
        <v>894</v>
      </c>
      <c r="G1683" s="91" t="s">
        <v>1127</v>
      </c>
      <c r="H1683" s="75">
        <v>42634.80972222222</v>
      </c>
      <c r="I1683" s="75">
        <v>42635.80972222222</v>
      </c>
      <c r="J1683" s="74" t="s">
        <v>7</v>
      </c>
      <c r="K1683" s="19">
        <f>IF(OR(H1683="-",I1683="-"),0,I1683-H1683)</f>
        <v>1</v>
      </c>
      <c r="L1683" s="76">
        <f>K1683</f>
        <v>1</v>
      </c>
      <c r="M1683" s="166">
        <f>NETWORKDAYS.INTL(DATE(YEAR(H1683),MONTH(I1683),DAY(H1683)),DATE(YEAR(I1683),MONTH(I1683),DAY(I1683)),1,LISTAFERIADOS!$B$2:$B$194)</f>
        <v>2</v>
      </c>
      <c r="N1683" s="170" t="str">
        <f>CONCATENATE(HOUR(Tabela13[[#This Row],[DATA INICIO]]),":",MINUTE(Tabela13[[#This Row],[DATA INICIO]]))</f>
        <v>19:26</v>
      </c>
    </row>
    <row r="1684" spans="1:14" ht="25.5" customHeight="1" x14ac:dyDescent="0.25">
      <c r="A1684" s="49" t="s">
        <v>278</v>
      </c>
      <c r="B1684" s="52" t="s">
        <v>1094</v>
      </c>
      <c r="C1684" s="34" t="s">
        <v>8</v>
      </c>
      <c r="D1684" s="66" t="s">
        <v>1248</v>
      </c>
      <c r="E1684" s="66" t="str">
        <f>CONCATENATE(Tabela13[[#This Row],[TRAMITE_SETOR]],"_Atualiz")</f>
        <v>CIP_Atualiz</v>
      </c>
      <c r="F1684" s="35" t="s">
        <v>885</v>
      </c>
      <c r="G1684" s="91" t="s">
        <v>1127</v>
      </c>
      <c r="H1684" s="75">
        <v>42635.80972222222</v>
      </c>
      <c r="I1684" s="75">
        <v>42639.818055555559</v>
      </c>
      <c r="J1684" s="74" t="s">
        <v>1095</v>
      </c>
      <c r="K1684" s="19">
        <f t="shared" ref="K1684:K1700" si="62">IF(OR(H1684="-",I1684="-"),0,I1684-H1684)</f>
        <v>4.008333333338669</v>
      </c>
      <c r="L1684" s="38">
        <f t="shared" ref="L1684:L1700" si="63">K1684</f>
        <v>4.008333333338669</v>
      </c>
      <c r="M1684" s="166">
        <f>NETWORKDAYS.INTL(DATE(YEAR(H1684),MONTH(I1684),DAY(H1684)),DATE(YEAR(I1684),MONTH(I1684),DAY(I1684)),1,LISTAFERIADOS!$B$2:$B$194)</f>
        <v>3</v>
      </c>
      <c r="N1684" s="170" t="str">
        <f>CONCATENATE(HOUR(Tabela13[[#This Row],[DATA INICIO]]),":",MINUTE(Tabela13[[#This Row],[DATA INICIO]]))</f>
        <v>19:26</v>
      </c>
    </row>
    <row r="1685" spans="1:14" ht="25.5" customHeight="1" x14ac:dyDescent="0.25">
      <c r="A1685" s="49" t="s">
        <v>278</v>
      </c>
      <c r="B1685" s="52" t="s">
        <v>1094</v>
      </c>
      <c r="C1685" s="34" t="s">
        <v>8</v>
      </c>
      <c r="D1685" s="66" t="s">
        <v>1242</v>
      </c>
      <c r="E1685" s="66" t="str">
        <f>CONCATENATE(Tabela13[[#This Row],[TRAMITE_SETOR]],"_Atualiz")</f>
        <v>SECGS_Atualiz</v>
      </c>
      <c r="F1685" t="s">
        <v>886</v>
      </c>
      <c r="G1685" s="91" t="s">
        <v>1127</v>
      </c>
      <c r="H1685" s="75">
        <v>42639.818055555559</v>
      </c>
      <c r="I1685" s="75">
        <v>42646.797222222223</v>
      </c>
      <c r="J1685" s="74" t="s">
        <v>408</v>
      </c>
      <c r="K1685" s="19">
        <f t="shared" si="62"/>
        <v>6.9791666666642413</v>
      </c>
      <c r="L1685" s="38">
        <f t="shared" si="63"/>
        <v>6.9791666666642413</v>
      </c>
      <c r="M1685" s="166">
        <f>NETWORKDAYS.INTL(DATE(YEAR(H1685),MONTH(I1685),DAY(H1685)),DATE(YEAR(I1685),MONTH(I1685),DAY(I1685)),1,LISTAFERIADOS!$B$2:$B$194)</f>
        <v>-17</v>
      </c>
      <c r="N1685" s="170" t="str">
        <f>CONCATENATE(HOUR(Tabela13[[#This Row],[DATA INICIO]]),":",MINUTE(Tabela13[[#This Row],[DATA INICIO]]))</f>
        <v>19:38</v>
      </c>
    </row>
    <row r="1686" spans="1:14" ht="25.5" customHeight="1" x14ac:dyDescent="0.25">
      <c r="A1686" s="49" t="s">
        <v>278</v>
      </c>
      <c r="B1686" s="52" t="s">
        <v>1094</v>
      </c>
      <c r="C1686" s="34" t="s">
        <v>8</v>
      </c>
      <c r="D1686" s="66" t="s">
        <v>1248</v>
      </c>
      <c r="E1686" s="66" t="str">
        <f>CONCATENATE(Tabela13[[#This Row],[TRAMITE_SETOR]],"_Atualiz")</f>
        <v>CIP_Atualiz</v>
      </c>
      <c r="F1686" s="35" t="s">
        <v>885</v>
      </c>
      <c r="G1686" s="91" t="s">
        <v>1127</v>
      </c>
      <c r="H1686" s="75">
        <v>42646.797222222223</v>
      </c>
      <c r="I1686" s="75">
        <v>42654.36041666667</v>
      </c>
      <c r="J1686" s="74" t="s">
        <v>1096</v>
      </c>
      <c r="K1686" s="19">
        <f t="shared" si="62"/>
        <v>7.5631944444467081</v>
      </c>
      <c r="L1686" s="38">
        <f t="shared" si="63"/>
        <v>7.5631944444467081</v>
      </c>
      <c r="M1686" s="166">
        <f>NETWORKDAYS.INTL(DATE(YEAR(H1686),MONTH(I1686),DAY(H1686)),DATE(YEAR(I1686),MONTH(I1686),DAY(I1686)),1,LISTAFERIADOS!$B$2:$B$194)</f>
        <v>7</v>
      </c>
      <c r="N1686" s="170" t="str">
        <f>CONCATENATE(HOUR(Tabela13[[#This Row],[DATA INICIO]]),":",MINUTE(Tabela13[[#This Row],[DATA INICIO]]))</f>
        <v>19:8</v>
      </c>
    </row>
    <row r="1687" spans="1:14" ht="25.5" hidden="1" customHeight="1" x14ac:dyDescent="0.25">
      <c r="A1687" s="49" t="s">
        <v>278</v>
      </c>
      <c r="B1687" s="52" t="s">
        <v>1094</v>
      </c>
      <c r="C1687" s="34" t="s">
        <v>8</v>
      </c>
      <c r="D1687" s="66" t="s">
        <v>1228</v>
      </c>
      <c r="E1687" s="66" t="str">
        <f>CONCATENATE(Tabela13[[#This Row],[TRAMITE_SETOR]],"_Atualiz")</f>
        <v>SPO_Atualiz</v>
      </c>
      <c r="F1687" t="s">
        <v>909</v>
      </c>
      <c r="G1687"/>
      <c r="H1687" s="75">
        <v>42654.36041666667</v>
      </c>
      <c r="I1687" s="75">
        <v>42654.665972222225</v>
      </c>
      <c r="J1687" s="74" t="s">
        <v>1097</v>
      </c>
      <c r="K1687" s="19">
        <f t="shared" si="62"/>
        <v>0.30555555555474712</v>
      </c>
      <c r="L1687" s="38">
        <f t="shared" si="63"/>
        <v>0.30555555555474712</v>
      </c>
      <c r="M1687" s="166">
        <f>NETWORKDAYS.INTL(DATE(YEAR(H1687),MONTH(I1687),DAY(H1687)),DATE(YEAR(I1687),MONTH(I1687),DAY(I1687)),1,LISTAFERIADOS!$B$2:$B$194)</f>
        <v>1</v>
      </c>
      <c r="N1687" s="170" t="str">
        <f>CONCATENATE(HOUR(Tabela13[[#This Row],[DATA INICIO]]),":",MINUTE(Tabela13[[#This Row],[DATA INICIO]]))</f>
        <v>8:39</v>
      </c>
    </row>
    <row r="1688" spans="1:14" ht="25.5" hidden="1" customHeight="1" x14ac:dyDescent="0.25">
      <c r="A1688" s="49" t="s">
        <v>278</v>
      </c>
      <c r="B1688" s="52" t="s">
        <v>1094</v>
      </c>
      <c r="C1688" s="34" t="s">
        <v>8</v>
      </c>
      <c r="D1688" s="66" t="s">
        <v>1229</v>
      </c>
      <c r="E1688" s="66" t="str">
        <f>CONCATENATE(Tabela13[[#This Row],[TRAMITE_SETOR]],"_Atualiz")</f>
        <v>CO_Atualiz</v>
      </c>
      <c r="F1688" t="s">
        <v>910</v>
      </c>
      <c r="G1688"/>
      <c r="H1688" s="75">
        <v>42654.665972222225</v>
      </c>
      <c r="I1688" s="75">
        <v>42654.729166666664</v>
      </c>
      <c r="J1688" s="74" t="s">
        <v>68</v>
      </c>
      <c r="K1688" s="19">
        <f t="shared" si="62"/>
        <v>6.3194444439432118E-2</v>
      </c>
      <c r="L1688" s="38">
        <f t="shared" si="63"/>
        <v>6.3194444439432118E-2</v>
      </c>
      <c r="M1688" s="166">
        <f>NETWORKDAYS.INTL(DATE(YEAR(H1688),MONTH(I1688),DAY(H1688)),DATE(YEAR(I1688),MONTH(I1688),DAY(I1688)),1,LISTAFERIADOS!$B$2:$B$194)</f>
        <v>1</v>
      </c>
      <c r="N1688" s="170" t="str">
        <f>CONCATENATE(HOUR(Tabela13[[#This Row],[DATA INICIO]]),":",MINUTE(Tabela13[[#This Row],[DATA INICIO]]))</f>
        <v>15:59</v>
      </c>
    </row>
    <row r="1689" spans="1:14" ht="25.5" hidden="1" customHeight="1" x14ac:dyDescent="0.25">
      <c r="A1689" s="49" t="s">
        <v>278</v>
      </c>
      <c r="B1689" s="52" t="s">
        <v>1094</v>
      </c>
      <c r="C1689" s="34" t="s">
        <v>8</v>
      </c>
      <c r="D1689" s="66" t="s">
        <v>1230</v>
      </c>
      <c r="E1689" s="66" t="str">
        <f>CONCATENATE(Tabela13[[#This Row],[TRAMITE_SETOR]],"_Atualiz")</f>
        <v>SECOFC_Atualiz</v>
      </c>
      <c r="F1689" t="s">
        <v>911</v>
      </c>
      <c r="G1689"/>
      <c r="H1689" s="75">
        <v>42654.729166666664</v>
      </c>
      <c r="I1689" s="75">
        <v>42654.760416666664</v>
      </c>
      <c r="J1689" s="74" t="s">
        <v>20</v>
      </c>
      <c r="K1689" s="19">
        <f t="shared" si="62"/>
        <v>3.125E-2</v>
      </c>
      <c r="L1689" s="38">
        <f t="shared" si="63"/>
        <v>3.125E-2</v>
      </c>
      <c r="M1689" s="166">
        <f>NETWORKDAYS.INTL(DATE(YEAR(H1689),MONTH(I1689),DAY(H1689)),DATE(YEAR(I1689),MONTH(I1689),DAY(I1689)),1,LISTAFERIADOS!$B$2:$B$194)</f>
        <v>1</v>
      </c>
      <c r="N1689" s="170" t="str">
        <f>CONCATENATE(HOUR(Tabela13[[#This Row],[DATA INICIO]]),":",MINUTE(Tabela13[[#This Row],[DATA INICIO]]))</f>
        <v>17:30</v>
      </c>
    </row>
    <row r="1690" spans="1:14" ht="25.5" hidden="1" customHeight="1" x14ac:dyDescent="0.25">
      <c r="A1690" s="49" t="s">
        <v>278</v>
      </c>
      <c r="B1690" s="52" t="s">
        <v>1094</v>
      </c>
      <c r="C1690" s="34" t="s">
        <v>8</v>
      </c>
      <c r="D1690" s="66" t="s">
        <v>1231</v>
      </c>
      <c r="E1690" s="66" t="str">
        <f>CONCATENATE(Tabela13[[#This Row],[TRAMITE_SETOR]],"_Atualiz")</f>
        <v>CLC_Atualiz</v>
      </c>
      <c r="F1690" t="s">
        <v>912</v>
      </c>
      <c r="G1690"/>
      <c r="H1690" s="75">
        <v>42654.760416666664</v>
      </c>
      <c r="I1690" s="75">
        <v>42656.816666666666</v>
      </c>
      <c r="J1690" s="74" t="s">
        <v>21</v>
      </c>
      <c r="K1690" s="19">
        <f t="shared" si="62"/>
        <v>2.0562500000014552</v>
      </c>
      <c r="L1690" s="38">
        <f t="shared" si="63"/>
        <v>2.0562500000014552</v>
      </c>
      <c r="M1690" s="166">
        <f>NETWORKDAYS.INTL(DATE(YEAR(H1690),MONTH(I1690),DAY(H1690)),DATE(YEAR(I1690),MONTH(I1690),DAY(I1690)),1,LISTAFERIADOS!$B$2:$B$194)</f>
        <v>2</v>
      </c>
      <c r="N1690" s="170" t="str">
        <f>CONCATENATE(HOUR(Tabela13[[#This Row],[DATA INICIO]]),":",MINUTE(Tabela13[[#This Row],[DATA INICIO]]))</f>
        <v>18:15</v>
      </c>
    </row>
    <row r="1691" spans="1:14" ht="25.5" hidden="1" customHeight="1" x14ac:dyDescent="0.25">
      <c r="A1691" s="49" t="s">
        <v>278</v>
      </c>
      <c r="B1691" s="52" t="s">
        <v>1094</v>
      </c>
      <c r="C1691" s="34" t="s">
        <v>8</v>
      </c>
      <c r="D1691" s="66" t="s">
        <v>1244</v>
      </c>
      <c r="E1691" s="66" t="str">
        <f>CONCATENATE(Tabela13[[#This Row],[TRAMITE_SETOR]],"_Atualiz")</f>
        <v>SECGA_Atualiz</v>
      </c>
      <c r="F1691" t="s">
        <v>854</v>
      </c>
      <c r="G1691"/>
      <c r="H1691" s="75">
        <v>42656.816666666666</v>
      </c>
      <c r="I1691" s="75">
        <v>42657.663194444445</v>
      </c>
      <c r="J1691" s="74" t="s">
        <v>173</v>
      </c>
      <c r="K1691" s="19">
        <f t="shared" si="62"/>
        <v>0.84652777777955635</v>
      </c>
      <c r="L1691" s="38">
        <f t="shared" si="63"/>
        <v>0.84652777777955635</v>
      </c>
      <c r="M1691" s="166">
        <f>NETWORKDAYS.INTL(DATE(YEAR(H1691),MONTH(I1691),DAY(H1691)),DATE(YEAR(I1691),MONTH(I1691),DAY(I1691)),1,LISTAFERIADOS!$B$2:$B$194)</f>
        <v>2</v>
      </c>
      <c r="N1691" s="170" t="str">
        <f>CONCATENATE(HOUR(Tabela13[[#This Row],[DATA INICIO]]),":",MINUTE(Tabela13[[#This Row],[DATA INICIO]]))</f>
        <v>19:36</v>
      </c>
    </row>
    <row r="1692" spans="1:14" ht="25.5" hidden="1" customHeight="1" x14ac:dyDescent="0.25">
      <c r="A1692" s="49" t="s">
        <v>278</v>
      </c>
      <c r="B1692" s="52" t="s">
        <v>1094</v>
      </c>
      <c r="C1692" s="34" t="s">
        <v>8</v>
      </c>
      <c r="D1692" s="66" t="s">
        <v>1231</v>
      </c>
      <c r="E1692" s="66" t="str">
        <f>CONCATENATE(Tabela13[[#This Row],[TRAMITE_SETOR]],"_Atualiz")</f>
        <v>CLC_Atualiz</v>
      </c>
      <c r="F1692" t="s">
        <v>912</v>
      </c>
      <c r="G1692"/>
      <c r="H1692" s="75">
        <v>42657.663194444445</v>
      </c>
      <c r="I1692" s="75">
        <v>42660.71597222222</v>
      </c>
      <c r="J1692" s="74" t="s">
        <v>1098</v>
      </c>
      <c r="K1692" s="19">
        <f t="shared" si="62"/>
        <v>3.0527777777751908</v>
      </c>
      <c r="L1692" s="38">
        <f t="shared" si="63"/>
        <v>3.0527777777751908</v>
      </c>
      <c r="M1692" s="166">
        <f>NETWORKDAYS.INTL(DATE(YEAR(H1692),MONTH(I1692),DAY(H1692)),DATE(YEAR(I1692),MONTH(I1692),DAY(I1692)),1,LISTAFERIADOS!$B$2:$B$194)</f>
        <v>2</v>
      </c>
      <c r="N1692" s="170" t="str">
        <f>CONCATENATE(HOUR(Tabela13[[#This Row],[DATA INICIO]]),":",MINUTE(Tabela13[[#This Row],[DATA INICIO]]))</f>
        <v>15:55</v>
      </c>
    </row>
    <row r="1693" spans="1:14" ht="25.5" hidden="1" customHeight="1" x14ac:dyDescent="0.25">
      <c r="A1693" s="49" t="s">
        <v>278</v>
      </c>
      <c r="B1693" s="52" t="s">
        <v>1094</v>
      </c>
      <c r="C1693" s="34" t="s">
        <v>8</v>
      </c>
      <c r="D1693" s="66" t="s">
        <v>1232</v>
      </c>
      <c r="E1693" s="66" t="str">
        <f>CONCATENATE(Tabela13[[#This Row],[TRAMITE_SETOR]],"_Atualiz")</f>
        <v>SC_Atualiz</v>
      </c>
      <c r="F1693" t="s">
        <v>913</v>
      </c>
      <c r="G1693"/>
      <c r="H1693" s="75">
        <v>42660.71597222222</v>
      </c>
      <c r="I1693" s="75">
        <v>42662.558333333334</v>
      </c>
      <c r="J1693" s="74" t="s">
        <v>1099</v>
      </c>
      <c r="K1693" s="19">
        <f t="shared" si="62"/>
        <v>1.8423611111138598</v>
      </c>
      <c r="L1693" s="38">
        <f t="shared" si="63"/>
        <v>1.8423611111138598</v>
      </c>
      <c r="M1693" s="166">
        <f>NETWORKDAYS.INTL(DATE(YEAR(H1693),MONTH(I1693),DAY(H1693)),DATE(YEAR(I1693),MONTH(I1693),DAY(I1693)),1,LISTAFERIADOS!$B$2:$B$194)</f>
        <v>3</v>
      </c>
      <c r="N1693" s="170" t="str">
        <f>CONCATENATE(HOUR(Tabela13[[#This Row],[DATA INICIO]]),":",MINUTE(Tabela13[[#This Row],[DATA INICIO]]))</f>
        <v>17:11</v>
      </c>
    </row>
    <row r="1694" spans="1:14" ht="25.5" hidden="1" customHeight="1" x14ac:dyDescent="0.25">
      <c r="A1694" s="49" t="s">
        <v>278</v>
      </c>
      <c r="B1694" s="52" t="s">
        <v>1094</v>
      </c>
      <c r="C1694" s="34" t="s">
        <v>8</v>
      </c>
      <c r="D1694" s="66" t="s">
        <v>1231</v>
      </c>
      <c r="E1694" s="66" t="str">
        <f>CONCATENATE(Tabela13[[#This Row],[TRAMITE_SETOR]],"_Atualiz")</f>
        <v>CLC_Atualiz</v>
      </c>
      <c r="F1694" t="s">
        <v>912</v>
      </c>
      <c r="G1694"/>
      <c r="H1694" s="75">
        <v>42662.558333333334</v>
      </c>
      <c r="I1694" s="75">
        <v>42663.781944444447</v>
      </c>
      <c r="J1694" s="74" t="s">
        <v>1001</v>
      </c>
      <c r="K1694" s="19">
        <f t="shared" si="62"/>
        <v>1.2236111111124046</v>
      </c>
      <c r="L1694" s="38">
        <f t="shared" si="63"/>
        <v>1.2236111111124046</v>
      </c>
      <c r="M1694" s="166">
        <f>NETWORKDAYS.INTL(DATE(YEAR(H1694),MONTH(I1694),DAY(H1694)),DATE(YEAR(I1694),MONTH(I1694),DAY(I1694)),1,LISTAFERIADOS!$B$2:$B$194)</f>
        <v>2</v>
      </c>
      <c r="N1694" s="170" t="str">
        <f>CONCATENATE(HOUR(Tabela13[[#This Row],[DATA INICIO]]),":",MINUTE(Tabela13[[#This Row],[DATA INICIO]]))</f>
        <v>13:24</v>
      </c>
    </row>
    <row r="1695" spans="1:14" ht="25.5" hidden="1" customHeight="1" x14ac:dyDescent="0.25">
      <c r="A1695" s="49" t="s">
        <v>278</v>
      </c>
      <c r="B1695" s="52" t="s">
        <v>1094</v>
      </c>
      <c r="C1695" s="34" t="s">
        <v>8</v>
      </c>
      <c r="D1695" s="66" t="s">
        <v>1232</v>
      </c>
      <c r="E1695" s="66" t="str">
        <f>CONCATENATE(Tabela13[[#This Row],[TRAMITE_SETOR]],"_Atualiz")</f>
        <v>SC_Atualiz</v>
      </c>
      <c r="F1695" t="s">
        <v>913</v>
      </c>
      <c r="G1695"/>
      <c r="H1695" s="75">
        <v>42663.781944444447</v>
      </c>
      <c r="I1695" s="75">
        <v>42664.629861111112</v>
      </c>
      <c r="J1695" s="74" t="s">
        <v>1100</v>
      </c>
      <c r="K1695" s="19">
        <f t="shared" si="62"/>
        <v>0.84791666666569654</v>
      </c>
      <c r="L1695" s="38">
        <f t="shared" si="63"/>
        <v>0.84791666666569654</v>
      </c>
      <c r="M1695" s="166">
        <f>NETWORKDAYS.INTL(DATE(YEAR(H1695),MONTH(I1695),DAY(H1695)),DATE(YEAR(I1695),MONTH(I1695),DAY(I1695)),1,LISTAFERIADOS!$B$2:$B$194)</f>
        <v>2</v>
      </c>
      <c r="N1695" s="170" t="str">
        <f>CONCATENATE(HOUR(Tabela13[[#This Row],[DATA INICIO]]),":",MINUTE(Tabela13[[#This Row],[DATA INICIO]]))</f>
        <v>18:46</v>
      </c>
    </row>
    <row r="1696" spans="1:14" ht="25.5" hidden="1" customHeight="1" x14ac:dyDescent="0.25">
      <c r="A1696" s="49" t="s">
        <v>278</v>
      </c>
      <c r="B1696" s="52" t="s">
        <v>1094</v>
      </c>
      <c r="C1696" s="34" t="s">
        <v>8</v>
      </c>
      <c r="D1696" s="66" t="s">
        <v>1231</v>
      </c>
      <c r="E1696" s="66" t="str">
        <f>CONCATENATE(Tabela13[[#This Row],[TRAMITE_SETOR]],"_Atualiz")</f>
        <v>CLC_Atualiz</v>
      </c>
      <c r="F1696" t="s">
        <v>912</v>
      </c>
      <c r="G1696"/>
      <c r="H1696" s="75">
        <v>42664.629861111112</v>
      </c>
      <c r="I1696" s="75">
        <v>42667.710416666669</v>
      </c>
      <c r="J1696" s="74" t="s">
        <v>1101</v>
      </c>
      <c r="K1696" s="19">
        <f t="shared" si="62"/>
        <v>3.0805555555562023</v>
      </c>
      <c r="L1696" s="38">
        <f t="shared" si="63"/>
        <v>3.0805555555562023</v>
      </c>
      <c r="M1696" s="166">
        <f>NETWORKDAYS.INTL(DATE(YEAR(H1696),MONTH(I1696),DAY(H1696)),DATE(YEAR(I1696),MONTH(I1696),DAY(I1696)),1,LISTAFERIADOS!$B$2:$B$194)</f>
        <v>2</v>
      </c>
      <c r="N1696" s="170" t="str">
        <f>CONCATENATE(HOUR(Tabela13[[#This Row],[DATA INICIO]]),":",MINUTE(Tabela13[[#This Row],[DATA INICIO]]))</f>
        <v>15:7</v>
      </c>
    </row>
    <row r="1697" spans="1:14" ht="25.5" hidden="1" customHeight="1" x14ac:dyDescent="0.25">
      <c r="A1697" s="49" t="s">
        <v>278</v>
      </c>
      <c r="B1697" s="52" t="s">
        <v>1094</v>
      </c>
      <c r="C1697" s="34" t="s">
        <v>8</v>
      </c>
      <c r="D1697" s="66" t="s">
        <v>1232</v>
      </c>
      <c r="E1697" s="66" t="str">
        <f>CONCATENATE(Tabela13[[#This Row],[TRAMITE_SETOR]],"_Atualiz")</f>
        <v>SC_Atualiz</v>
      </c>
      <c r="F1697" t="s">
        <v>913</v>
      </c>
      <c r="G1697"/>
      <c r="H1697" s="75">
        <v>42667.710416666669</v>
      </c>
      <c r="I1697" s="75">
        <v>42671.626388888886</v>
      </c>
      <c r="J1697" s="74" t="s">
        <v>1102</v>
      </c>
      <c r="K1697" s="19">
        <f t="shared" si="62"/>
        <v>3.9159722222175333</v>
      </c>
      <c r="L1697" s="38">
        <f t="shared" si="63"/>
        <v>3.9159722222175333</v>
      </c>
      <c r="M1697" s="166">
        <f>NETWORKDAYS.INTL(DATE(YEAR(H1697),MONTH(I1697),DAY(H1697)),DATE(YEAR(I1697),MONTH(I1697),DAY(I1697)),1,LISTAFERIADOS!$B$2:$B$194)</f>
        <v>5</v>
      </c>
      <c r="N1697" s="170" t="str">
        <f>CONCATENATE(HOUR(Tabela13[[#This Row],[DATA INICIO]]),":",MINUTE(Tabela13[[#This Row],[DATA INICIO]]))</f>
        <v>17:3</v>
      </c>
    </row>
    <row r="1698" spans="1:14" ht="25.5" hidden="1" customHeight="1" x14ac:dyDescent="0.25">
      <c r="A1698" s="49" t="s">
        <v>278</v>
      </c>
      <c r="B1698" s="52" t="s">
        <v>1094</v>
      </c>
      <c r="C1698" s="34" t="s">
        <v>8</v>
      </c>
      <c r="D1698" s="66" t="s">
        <v>1231</v>
      </c>
      <c r="E1698" s="66" t="str">
        <f>CONCATENATE(Tabela13[[#This Row],[TRAMITE_SETOR]],"_Atualiz")</f>
        <v>CLC_Atualiz</v>
      </c>
      <c r="F1698" t="s">
        <v>912</v>
      </c>
      <c r="G1698"/>
      <c r="H1698" s="75">
        <v>42671.626388888886</v>
      </c>
      <c r="I1698" s="75">
        <v>42671.835416666669</v>
      </c>
      <c r="J1698" s="74" t="s">
        <v>1001</v>
      </c>
      <c r="K1698" s="19">
        <f t="shared" si="62"/>
        <v>0.20902777778246673</v>
      </c>
      <c r="L1698" s="38">
        <f t="shared" si="63"/>
        <v>0.20902777778246673</v>
      </c>
      <c r="M1698" s="166">
        <f>NETWORKDAYS.INTL(DATE(YEAR(H1698),MONTH(I1698),DAY(H1698)),DATE(YEAR(I1698),MONTH(I1698),DAY(I1698)),1,LISTAFERIADOS!$B$2:$B$194)</f>
        <v>1</v>
      </c>
      <c r="N1698" s="170" t="str">
        <f>CONCATENATE(HOUR(Tabela13[[#This Row],[DATA INICIO]]),":",MINUTE(Tabela13[[#This Row],[DATA INICIO]]))</f>
        <v>15:2</v>
      </c>
    </row>
    <row r="1699" spans="1:14" ht="25.5" hidden="1" customHeight="1" x14ac:dyDescent="0.25">
      <c r="A1699" s="49" t="s">
        <v>278</v>
      </c>
      <c r="B1699" s="52" t="s">
        <v>1094</v>
      </c>
      <c r="C1699" s="34" t="s">
        <v>8</v>
      </c>
      <c r="D1699" s="66" t="s">
        <v>1244</v>
      </c>
      <c r="E1699" s="66" t="str">
        <f>CONCATENATE(Tabela13[[#This Row],[TRAMITE_SETOR]],"_Atualiz")</f>
        <v>SECGA_Atualiz</v>
      </c>
      <c r="F1699" t="s">
        <v>854</v>
      </c>
      <c r="G1699"/>
      <c r="H1699" s="75">
        <v>42671.835416666669</v>
      </c>
      <c r="I1699" s="75">
        <v>42674.625694444447</v>
      </c>
      <c r="J1699" s="74" t="s">
        <v>1103</v>
      </c>
      <c r="K1699" s="19">
        <f t="shared" si="62"/>
        <v>2.7902777777781012</v>
      </c>
      <c r="L1699" s="38">
        <f t="shared" si="63"/>
        <v>2.7902777777781012</v>
      </c>
      <c r="M1699" s="166">
        <f>NETWORKDAYS.INTL(DATE(YEAR(H1699),MONTH(I1699),DAY(H1699)),DATE(YEAR(I1699),MONTH(I1699),DAY(I1699)),1,LISTAFERIADOS!$B$2:$B$194)</f>
        <v>2</v>
      </c>
      <c r="N1699" s="170" t="str">
        <f>CONCATENATE(HOUR(Tabela13[[#This Row],[DATA INICIO]]),":",MINUTE(Tabela13[[#This Row],[DATA INICIO]]))</f>
        <v>20:3</v>
      </c>
    </row>
    <row r="1700" spans="1:14" ht="25.5" hidden="1" customHeight="1" x14ac:dyDescent="0.25">
      <c r="A1700" s="49" t="s">
        <v>278</v>
      </c>
      <c r="B1700" s="52" t="s">
        <v>1094</v>
      </c>
      <c r="C1700" s="34" t="s">
        <v>8</v>
      </c>
      <c r="D1700" s="66" t="s">
        <v>1224</v>
      </c>
      <c r="E1700" s="66" t="str">
        <f>CONCATENATE(Tabela13[[#This Row],[TRAMITE_SETOR]],"_Atualiz")</f>
        <v>DG_Atualiz</v>
      </c>
      <c r="F1700" t="s">
        <v>906</v>
      </c>
      <c r="G1700"/>
      <c r="H1700" s="75">
        <v>42674.625694444447</v>
      </c>
      <c r="I1700" s="75">
        <v>42678.589583333334</v>
      </c>
      <c r="J1700" s="74" t="s">
        <v>528</v>
      </c>
      <c r="K1700" s="19">
        <f t="shared" si="62"/>
        <v>3.9638888888875954</v>
      </c>
      <c r="L1700" s="38">
        <f t="shared" si="63"/>
        <v>3.9638888888875954</v>
      </c>
      <c r="M1700" s="166">
        <f>NETWORKDAYS.INTL(DATE(YEAR(H1700),MONTH(I1700),DAY(H1700)),DATE(YEAR(I1700),MONTH(I1700),DAY(I1700)),1,LISTAFERIADOS!$B$2:$B$194)</f>
        <v>-18</v>
      </c>
      <c r="N1700" s="170" t="str">
        <f>CONCATENATE(HOUR(Tabela13[[#This Row],[DATA INICIO]]),":",MINUTE(Tabela13[[#This Row],[DATA INICIO]]))</f>
        <v>15:1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opLeftCell="A2" workbookViewId="0">
      <selection activeCell="I2" sqref="I2"/>
    </sheetView>
  </sheetViews>
  <sheetFormatPr defaultRowHeight="15" x14ac:dyDescent="0.25"/>
  <cols>
    <col min="2" max="2" width="10.7109375" bestFit="1" customWidth="1"/>
    <col min="3" max="3" width="11.140625" bestFit="1" customWidth="1"/>
    <col min="7" max="8" width="18.28515625" bestFit="1" customWidth="1"/>
    <col min="9" max="9" width="14.85546875" customWidth="1"/>
  </cols>
  <sheetData>
    <row r="1" spans="1:9" x14ac:dyDescent="0.25">
      <c r="A1" s="163" t="s">
        <v>1333</v>
      </c>
      <c r="B1" s="163" t="s">
        <v>1334</v>
      </c>
      <c r="C1" s="163" t="s">
        <v>1335</v>
      </c>
      <c r="I1" t="s">
        <v>1486</v>
      </c>
    </row>
    <row r="2" spans="1:9" x14ac:dyDescent="0.25">
      <c r="A2" t="s">
        <v>1336</v>
      </c>
      <c r="B2" s="164">
        <v>40909</v>
      </c>
      <c r="G2" s="162">
        <v>42117.563888888886</v>
      </c>
      <c r="H2" s="162">
        <v>42118.563888888886</v>
      </c>
      <c r="I2">
        <f>NETWORKDAYS.INTL(DATE(YEAR(G2),MONTH(G2),DAY(G2)),DATE(YEAR(H2),MONTH(H2),DAY(H2)),1,$B$2:$B$194)</f>
        <v>2</v>
      </c>
    </row>
    <row r="3" spans="1:9" x14ac:dyDescent="0.25">
      <c r="A3" t="s">
        <v>1336</v>
      </c>
      <c r="B3" s="164">
        <v>40910</v>
      </c>
    </row>
    <row r="4" spans="1:9" x14ac:dyDescent="0.25">
      <c r="A4" t="s">
        <v>1336</v>
      </c>
      <c r="B4" s="164">
        <v>40911</v>
      </c>
    </row>
    <row r="5" spans="1:9" x14ac:dyDescent="0.25">
      <c r="A5" t="s">
        <v>1336</v>
      </c>
      <c r="B5" s="164">
        <v>40912</v>
      </c>
    </row>
    <row r="6" spans="1:9" x14ac:dyDescent="0.25">
      <c r="A6" t="s">
        <v>1336</v>
      </c>
      <c r="B6" s="164">
        <v>40913</v>
      </c>
    </row>
    <row r="7" spans="1:9" x14ac:dyDescent="0.25">
      <c r="A7" t="s">
        <v>1336</v>
      </c>
      <c r="B7" s="164">
        <v>40914</v>
      </c>
    </row>
    <row r="8" spans="1:9" x14ac:dyDescent="0.25">
      <c r="A8" t="s">
        <v>1336</v>
      </c>
      <c r="B8" s="164">
        <v>40959</v>
      </c>
    </row>
    <row r="9" spans="1:9" x14ac:dyDescent="0.25">
      <c r="A9" t="s">
        <v>1336</v>
      </c>
      <c r="B9" s="164">
        <v>40960</v>
      </c>
    </row>
    <row r="10" spans="1:9" x14ac:dyDescent="0.25">
      <c r="A10" t="s">
        <v>1336</v>
      </c>
      <c r="B10" s="164">
        <v>41003</v>
      </c>
    </row>
    <row r="11" spans="1:9" x14ac:dyDescent="0.25">
      <c r="A11" t="s">
        <v>1336</v>
      </c>
      <c r="B11" s="164">
        <v>41004</v>
      </c>
    </row>
    <row r="12" spans="1:9" x14ac:dyDescent="0.25">
      <c r="A12" t="s">
        <v>1336</v>
      </c>
      <c r="B12" s="164">
        <v>41005</v>
      </c>
    </row>
    <row r="13" spans="1:9" x14ac:dyDescent="0.25">
      <c r="A13" t="s">
        <v>1336</v>
      </c>
      <c r="B13" s="164">
        <v>41020</v>
      </c>
    </row>
    <row r="14" spans="1:9" x14ac:dyDescent="0.25">
      <c r="A14" t="s">
        <v>1336</v>
      </c>
      <c r="B14" s="164">
        <v>41030</v>
      </c>
    </row>
    <row r="15" spans="1:9" x14ac:dyDescent="0.25">
      <c r="A15" t="s">
        <v>1336</v>
      </c>
      <c r="B15" s="164">
        <v>41067</v>
      </c>
    </row>
    <row r="16" spans="1:9" x14ac:dyDescent="0.25">
      <c r="A16" t="s">
        <v>1336</v>
      </c>
      <c r="B16" s="164">
        <v>41132</v>
      </c>
    </row>
    <row r="17" spans="1:3" x14ac:dyDescent="0.25">
      <c r="A17" t="s">
        <v>1336</v>
      </c>
      <c r="B17" s="164">
        <v>41159</v>
      </c>
    </row>
    <row r="18" spans="1:3" x14ac:dyDescent="0.25">
      <c r="A18" t="s">
        <v>1337</v>
      </c>
      <c r="B18" s="164">
        <v>41160</v>
      </c>
      <c r="C18" t="s">
        <v>1338</v>
      </c>
    </row>
    <row r="19" spans="1:3" x14ac:dyDescent="0.25">
      <c r="A19" t="s">
        <v>1336</v>
      </c>
      <c r="B19" s="164">
        <v>41194</v>
      </c>
    </row>
    <row r="20" spans="1:3" x14ac:dyDescent="0.25">
      <c r="A20" t="s">
        <v>1336</v>
      </c>
      <c r="B20" s="164">
        <v>41210</v>
      </c>
    </row>
    <row r="21" spans="1:3" x14ac:dyDescent="0.25">
      <c r="A21" t="s">
        <v>1336</v>
      </c>
      <c r="B21" s="164">
        <v>41214</v>
      </c>
    </row>
    <row r="22" spans="1:3" x14ac:dyDescent="0.25">
      <c r="A22" t="s">
        <v>1336</v>
      </c>
      <c r="B22" s="164">
        <v>41215</v>
      </c>
    </row>
    <row r="23" spans="1:3" x14ac:dyDescent="0.25">
      <c r="A23" t="s">
        <v>1336</v>
      </c>
      <c r="B23" s="164">
        <v>41228</v>
      </c>
    </row>
    <row r="24" spans="1:3" x14ac:dyDescent="0.25">
      <c r="A24" t="s">
        <v>1336</v>
      </c>
      <c r="B24" s="164">
        <v>41262</v>
      </c>
    </row>
    <row r="25" spans="1:3" x14ac:dyDescent="0.25">
      <c r="A25" t="s">
        <v>1336</v>
      </c>
      <c r="B25" s="164">
        <v>41263</v>
      </c>
    </row>
    <row r="26" spans="1:3" x14ac:dyDescent="0.25">
      <c r="A26" t="s">
        <v>1336</v>
      </c>
      <c r="B26" s="164">
        <v>41264</v>
      </c>
    </row>
    <row r="27" spans="1:3" x14ac:dyDescent="0.25">
      <c r="A27" t="s">
        <v>1336</v>
      </c>
      <c r="B27" s="164">
        <v>41265</v>
      </c>
    </row>
    <row r="28" spans="1:3" x14ac:dyDescent="0.25">
      <c r="A28" t="s">
        <v>1336</v>
      </c>
      <c r="B28" s="164">
        <v>41266</v>
      </c>
    </row>
    <row r="29" spans="1:3" x14ac:dyDescent="0.25">
      <c r="A29" t="s">
        <v>1336</v>
      </c>
      <c r="B29" s="164">
        <v>41267</v>
      </c>
    </row>
    <row r="30" spans="1:3" x14ac:dyDescent="0.25">
      <c r="A30" t="s">
        <v>1336</v>
      </c>
      <c r="B30" s="164">
        <v>41268</v>
      </c>
    </row>
    <row r="31" spans="1:3" x14ac:dyDescent="0.25">
      <c r="A31" t="s">
        <v>1336</v>
      </c>
      <c r="B31" s="164">
        <v>41269</v>
      </c>
    </row>
    <row r="32" spans="1:3" x14ac:dyDescent="0.25">
      <c r="A32" t="s">
        <v>1336</v>
      </c>
      <c r="B32" s="164">
        <v>41270</v>
      </c>
    </row>
    <row r="33" spans="1:2" x14ac:dyDescent="0.25">
      <c r="A33" t="s">
        <v>1336</v>
      </c>
      <c r="B33" s="164">
        <v>41271</v>
      </c>
    </row>
    <row r="34" spans="1:2" x14ac:dyDescent="0.25">
      <c r="A34" t="s">
        <v>1336</v>
      </c>
      <c r="B34" s="164">
        <v>41272</v>
      </c>
    </row>
    <row r="35" spans="1:2" x14ac:dyDescent="0.25">
      <c r="A35" t="s">
        <v>1336</v>
      </c>
      <c r="B35" s="164">
        <v>41273</v>
      </c>
    </row>
    <row r="36" spans="1:2" x14ac:dyDescent="0.25">
      <c r="A36" t="s">
        <v>1336</v>
      </c>
      <c r="B36" s="164">
        <v>41274</v>
      </c>
    </row>
    <row r="37" spans="1:2" x14ac:dyDescent="0.25">
      <c r="A37" t="s">
        <v>1336</v>
      </c>
      <c r="B37" s="164">
        <v>41275</v>
      </c>
    </row>
    <row r="38" spans="1:2" x14ac:dyDescent="0.25">
      <c r="A38" t="s">
        <v>1336</v>
      </c>
      <c r="B38" s="164">
        <v>41276</v>
      </c>
    </row>
    <row r="39" spans="1:2" x14ac:dyDescent="0.25">
      <c r="A39" t="s">
        <v>1336</v>
      </c>
      <c r="B39" s="164">
        <v>41277</v>
      </c>
    </row>
    <row r="40" spans="1:2" x14ac:dyDescent="0.25">
      <c r="A40" t="s">
        <v>1336</v>
      </c>
      <c r="B40" s="164">
        <v>41278</v>
      </c>
    </row>
    <row r="41" spans="1:2" x14ac:dyDescent="0.25">
      <c r="A41" t="s">
        <v>1336</v>
      </c>
      <c r="B41" s="164">
        <v>41279</v>
      </c>
    </row>
    <row r="42" spans="1:2" x14ac:dyDescent="0.25">
      <c r="A42" t="s">
        <v>1336</v>
      </c>
      <c r="B42" s="164">
        <v>41280</v>
      </c>
    </row>
    <row r="43" spans="1:2" x14ac:dyDescent="0.25">
      <c r="A43" t="s">
        <v>1336</v>
      </c>
      <c r="B43" s="164">
        <v>41316</v>
      </c>
    </row>
    <row r="44" spans="1:2" x14ac:dyDescent="0.25">
      <c r="A44" t="s">
        <v>1336</v>
      </c>
      <c r="B44" s="164">
        <v>41317</v>
      </c>
    </row>
    <row r="45" spans="1:2" x14ac:dyDescent="0.25">
      <c r="A45" t="s">
        <v>1336</v>
      </c>
      <c r="B45" s="164">
        <v>41360</v>
      </c>
    </row>
    <row r="46" spans="1:2" x14ac:dyDescent="0.25">
      <c r="A46" t="s">
        <v>1336</v>
      </c>
      <c r="B46" s="164">
        <v>41361</v>
      </c>
    </row>
    <row r="47" spans="1:2" x14ac:dyDescent="0.25">
      <c r="A47" t="s">
        <v>1336</v>
      </c>
      <c r="B47" s="164">
        <v>41362</v>
      </c>
    </row>
    <row r="48" spans="1:2" x14ac:dyDescent="0.25">
      <c r="A48" t="s">
        <v>1336</v>
      </c>
      <c r="B48" s="164">
        <v>41385</v>
      </c>
    </row>
    <row r="49" spans="1:3" x14ac:dyDescent="0.25">
      <c r="A49" t="s">
        <v>1336</v>
      </c>
      <c r="B49" t="s">
        <v>1339</v>
      </c>
      <c r="C49" t="s">
        <v>1340</v>
      </c>
    </row>
    <row r="50" spans="1:3" x14ac:dyDescent="0.25">
      <c r="A50" t="s">
        <v>1336</v>
      </c>
      <c r="B50" t="s">
        <v>1341</v>
      </c>
      <c r="C50" t="s">
        <v>1340</v>
      </c>
    </row>
    <row r="51" spans="1:3" x14ac:dyDescent="0.25">
      <c r="A51" t="s">
        <v>1336</v>
      </c>
      <c r="B51" t="s">
        <v>1342</v>
      </c>
      <c r="C51" t="s">
        <v>1340</v>
      </c>
    </row>
    <row r="52" spans="1:3" x14ac:dyDescent="0.25">
      <c r="A52" t="s">
        <v>1337</v>
      </c>
      <c r="B52" s="164">
        <v>41525</v>
      </c>
      <c r="C52" t="s">
        <v>1338</v>
      </c>
    </row>
    <row r="53" spans="1:3" x14ac:dyDescent="0.25">
      <c r="A53" t="s">
        <v>1336</v>
      </c>
      <c r="B53" t="s">
        <v>1343</v>
      </c>
      <c r="C53" t="s">
        <v>1340</v>
      </c>
    </row>
    <row r="54" spans="1:3" x14ac:dyDescent="0.25">
      <c r="A54" t="s">
        <v>1337</v>
      </c>
      <c r="B54" t="s">
        <v>1344</v>
      </c>
      <c r="C54" t="s">
        <v>1338</v>
      </c>
    </row>
    <row r="55" spans="1:3" x14ac:dyDescent="0.25">
      <c r="A55" t="s">
        <v>1336</v>
      </c>
      <c r="B55" t="s">
        <v>1345</v>
      </c>
      <c r="C55" t="s">
        <v>1340</v>
      </c>
    </row>
    <row r="56" spans="1:3" x14ac:dyDescent="0.25">
      <c r="A56" t="s">
        <v>1336</v>
      </c>
      <c r="B56" t="s">
        <v>1346</v>
      </c>
      <c r="C56" t="s">
        <v>1340</v>
      </c>
    </row>
    <row r="57" spans="1:3" x14ac:dyDescent="0.25">
      <c r="A57" t="s">
        <v>1336</v>
      </c>
      <c r="B57" t="s">
        <v>1347</v>
      </c>
      <c r="C57" t="s">
        <v>1340</v>
      </c>
    </row>
    <row r="58" spans="1:3" x14ac:dyDescent="0.25">
      <c r="A58" t="s">
        <v>1336</v>
      </c>
      <c r="B58" t="s">
        <v>1348</v>
      </c>
      <c r="C58" t="s">
        <v>1340</v>
      </c>
    </row>
    <row r="59" spans="1:3" x14ac:dyDescent="0.25">
      <c r="A59" t="s">
        <v>1336</v>
      </c>
      <c r="B59" t="s">
        <v>1349</v>
      </c>
      <c r="C59" t="s">
        <v>1340</v>
      </c>
    </row>
    <row r="60" spans="1:3" x14ac:dyDescent="0.25">
      <c r="A60" t="s">
        <v>1336</v>
      </c>
      <c r="B60" t="s">
        <v>1350</v>
      </c>
      <c r="C60" t="s">
        <v>1340</v>
      </c>
    </row>
    <row r="61" spans="1:3" x14ac:dyDescent="0.25">
      <c r="A61" t="s">
        <v>1336</v>
      </c>
      <c r="B61" t="s">
        <v>1351</v>
      </c>
      <c r="C61" t="s">
        <v>1340</v>
      </c>
    </row>
    <row r="62" spans="1:3" x14ac:dyDescent="0.25">
      <c r="A62" t="s">
        <v>1336</v>
      </c>
      <c r="B62" t="s">
        <v>1352</v>
      </c>
      <c r="C62" t="s">
        <v>1340</v>
      </c>
    </row>
    <row r="63" spans="1:3" x14ac:dyDescent="0.25">
      <c r="A63" t="s">
        <v>1336</v>
      </c>
      <c r="B63" t="s">
        <v>1353</v>
      </c>
      <c r="C63" t="s">
        <v>1340</v>
      </c>
    </row>
    <row r="64" spans="1:3" x14ac:dyDescent="0.25">
      <c r="A64" t="s">
        <v>1336</v>
      </c>
      <c r="B64" t="s">
        <v>1354</v>
      </c>
      <c r="C64" t="s">
        <v>1340</v>
      </c>
    </row>
    <row r="65" spans="1:3" x14ac:dyDescent="0.25">
      <c r="A65" t="s">
        <v>1336</v>
      </c>
      <c r="B65" t="s">
        <v>1355</v>
      </c>
      <c r="C65" t="s">
        <v>1340</v>
      </c>
    </row>
    <row r="66" spans="1:3" x14ac:dyDescent="0.25">
      <c r="A66" t="s">
        <v>1336</v>
      </c>
      <c r="B66" t="s">
        <v>1356</v>
      </c>
      <c r="C66" t="s">
        <v>1340</v>
      </c>
    </row>
    <row r="67" spans="1:3" x14ac:dyDescent="0.25">
      <c r="A67" t="s">
        <v>1336</v>
      </c>
      <c r="B67" t="s">
        <v>1357</v>
      </c>
      <c r="C67" t="s">
        <v>1340</v>
      </c>
    </row>
    <row r="68" spans="1:3" x14ac:dyDescent="0.25">
      <c r="A68" t="s">
        <v>1336</v>
      </c>
      <c r="B68" t="s">
        <v>1358</v>
      </c>
      <c r="C68" t="s">
        <v>1340</v>
      </c>
    </row>
    <row r="69" spans="1:3" x14ac:dyDescent="0.25">
      <c r="A69" t="s">
        <v>1336</v>
      </c>
      <c r="B69" t="s">
        <v>1359</v>
      </c>
      <c r="C69" t="s">
        <v>1340</v>
      </c>
    </row>
    <row r="70" spans="1:3" x14ac:dyDescent="0.25">
      <c r="A70" t="s">
        <v>1336</v>
      </c>
      <c r="B70" t="s">
        <v>1360</v>
      </c>
      <c r="C70" t="s">
        <v>1340</v>
      </c>
    </row>
    <row r="71" spans="1:3" x14ac:dyDescent="0.25">
      <c r="A71" t="s">
        <v>1336</v>
      </c>
      <c r="B71" t="s">
        <v>1361</v>
      </c>
      <c r="C71" t="s">
        <v>1340</v>
      </c>
    </row>
    <row r="72" spans="1:3" x14ac:dyDescent="0.25">
      <c r="A72" t="s">
        <v>1336</v>
      </c>
      <c r="B72" t="s">
        <v>1362</v>
      </c>
      <c r="C72" t="s">
        <v>1340</v>
      </c>
    </row>
    <row r="73" spans="1:3" x14ac:dyDescent="0.25">
      <c r="A73" t="s">
        <v>1336</v>
      </c>
      <c r="B73" t="s">
        <v>1363</v>
      </c>
      <c r="C73" t="s">
        <v>1340</v>
      </c>
    </row>
    <row r="74" spans="1:3" x14ac:dyDescent="0.25">
      <c r="A74" t="s">
        <v>1336</v>
      </c>
      <c r="B74" t="s">
        <v>1364</v>
      </c>
      <c r="C74" t="s">
        <v>1340</v>
      </c>
    </row>
    <row r="75" spans="1:3" x14ac:dyDescent="0.25">
      <c r="A75" t="s">
        <v>1336</v>
      </c>
      <c r="B75" t="s">
        <v>1365</v>
      </c>
      <c r="C75" t="s">
        <v>1340</v>
      </c>
    </row>
    <row r="76" spans="1:3" x14ac:dyDescent="0.25">
      <c r="A76" t="s">
        <v>1336</v>
      </c>
      <c r="B76" t="s">
        <v>1366</v>
      </c>
      <c r="C76" t="s">
        <v>1340</v>
      </c>
    </row>
    <row r="77" spans="1:3" x14ac:dyDescent="0.25">
      <c r="A77" t="s">
        <v>1336</v>
      </c>
      <c r="B77" t="s">
        <v>1367</v>
      </c>
      <c r="C77" t="s">
        <v>1340</v>
      </c>
    </row>
    <row r="78" spans="1:3" x14ac:dyDescent="0.25">
      <c r="A78" t="s">
        <v>1336</v>
      </c>
      <c r="B78" t="s">
        <v>1368</v>
      </c>
      <c r="C78" t="s">
        <v>1340</v>
      </c>
    </row>
    <row r="79" spans="1:3" x14ac:dyDescent="0.25">
      <c r="A79" t="s">
        <v>1336</v>
      </c>
      <c r="B79" t="s">
        <v>1369</v>
      </c>
      <c r="C79" t="s">
        <v>1340</v>
      </c>
    </row>
    <row r="80" spans="1:3" x14ac:dyDescent="0.25">
      <c r="A80" t="s">
        <v>1336</v>
      </c>
      <c r="B80" t="s">
        <v>1370</v>
      </c>
      <c r="C80" t="s">
        <v>1340</v>
      </c>
    </row>
    <row r="81" spans="1:3" x14ac:dyDescent="0.25">
      <c r="A81" t="s">
        <v>1336</v>
      </c>
      <c r="B81" t="s">
        <v>1371</v>
      </c>
      <c r="C81" t="s">
        <v>1340</v>
      </c>
    </row>
    <row r="82" spans="1:3" x14ac:dyDescent="0.25">
      <c r="A82" t="s">
        <v>1336</v>
      </c>
      <c r="B82" t="s">
        <v>1372</v>
      </c>
      <c r="C82" t="s">
        <v>1340</v>
      </c>
    </row>
    <row r="83" spans="1:3" x14ac:dyDescent="0.25">
      <c r="A83" t="s">
        <v>1336</v>
      </c>
      <c r="B83" t="s">
        <v>1373</v>
      </c>
      <c r="C83" t="s">
        <v>1340</v>
      </c>
    </row>
    <row r="84" spans="1:3" x14ac:dyDescent="0.25">
      <c r="A84" t="s">
        <v>1336</v>
      </c>
      <c r="B84" t="s">
        <v>1374</v>
      </c>
      <c r="C84" t="s">
        <v>1340</v>
      </c>
    </row>
    <row r="85" spans="1:3" x14ac:dyDescent="0.25">
      <c r="A85" t="s">
        <v>1337</v>
      </c>
      <c r="B85" t="s">
        <v>1375</v>
      </c>
      <c r="C85" t="s">
        <v>1338</v>
      </c>
    </row>
    <row r="86" spans="1:3" x14ac:dyDescent="0.25">
      <c r="A86" t="s">
        <v>1336</v>
      </c>
      <c r="B86" t="s">
        <v>1376</v>
      </c>
      <c r="C86" t="s">
        <v>1340</v>
      </c>
    </row>
    <row r="87" spans="1:3" x14ac:dyDescent="0.25">
      <c r="A87" t="s">
        <v>1336</v>
      </c>
      <c r="B87" t="s">
        <v>1377</v>
      </c>
      <c r="C87" t="s">
        <v>1340</v>
      </c>
    </row>
    <row r="88" spans="1:3" x14ac:dyDescent="0.25">
      <c r="A88" t="s">
        <v>1337</v>
      </c>
      <c r="B88" t="s">
        <v>1378</v>
      </c>
      <c r="C88" t="s">
        <v>1338</v>
      </c>
    </row>
    <row r="89" spans="1:3" x14ac:dyDescent="0.25">
      <c r="A89" t="s">
        <v>1336</v>
      </c>
      <c r="B89" t="s">
        <v>1379</v>
      </c>
      <c r="C89" t="s">
        <v>1340</v>
      </c>
    </row>
    <row r="90" spans="1:3" x14ac:dyDescent="0.25">
      <c r="A90" t="s">
        <v>1336</v>
      </c>
      <c r="B90" t="s">
        <v>1380</v>
      </c>
      <c r="C90" t="s">
        <v>1340</v>
      </c>
    </row>
    <row r="91" spans="1:3" x14ac:dyDescent="0.25">
      <c r="A91" t="s">
        <v>1336</v>
      </c>
      <c r="B91" t="s">
        <v>1381</v>
      </c>
      <c r="C91" t="s">
        <v>1340</v>
      </c>
    </row>
    <row r="92" spans="1:3" x14ac:dyDescent="0.25">
      <c r="A92" t="s">
        <v>1336</v>
      </c>
      <c r="B92" t="s">
        <v>1382</v>
      </c>
      <c r="C92" t="s">
        <v>1340</v>
      </c>
    </row>
    <row r="93" spans="1:3" x14ac:dyDescent="0.25">
      <c r="A93" t="s">
        <v>1336</v>
      </c>
      <c r="B93" t="s">
        <v>1383</v>
      </c>
      <c r="C93" t="s">
        <v>1340</v>
      </c>
    </row>
    <row r="94" spans="1:3" x14ac:dyDescent="0.25">
      <c r="A94" t="s">
        <v>1336</v>
      </c>
      <c r="B94" t="s">
        <v>1384</v>
      </c>
      <c r="C94" t="s">
        <v>1340</v>
      </c>
    </row>
    <row r="95" spans="1:3" x14ac:dyDescent="0.25">
      <c r="A95" t="s">
        <v>1336</v>
      </c>
      <c r="B95" t="s">
        <v>1385</v>
      </c>
      <c r="C95" t="s">
        <v>1340</v>
      </c>
    </row>
    <row r="96" spans="1:3" x14ac:dyDescent="0.25">
      <c r="A96" t="s">
        <v>1336</v>
      </c>
      <c r="B96" t="s">
        <v>1386</v>
      </c>
      <c r="C96" t="s">
        <v>1340</v>
      </c>
    </row>
    <row r="97" spans="1:3" x14ac:dyDescent="0.25">
      <c r="A97" t="s">
        <v>1336</v>
      </c>
      <c r="B97" t="s">
        <v>1387</v>
      </c>
      <c r="C97" t="s">
        <v>1340</v>
      </c>
    </row>
    <row r="98" spans="1:3" x14ac:dyDescent="0.25">
      <c r="A98" t="s">
        <v>1336</v>
      </c>
      <c r="B98" t="s">
        <v>1388</v>
      </c>
      <c r="C98" t="s">
        <v>1340</v>
      </c>
    </row>
    <row r="99" spans="1:3" x14ac:dyDescent="0.25">
      <c r="A99" t="s">
        <v>1336</v>
      </c>
      <c r="B99" t="s">
        <v>1389</v>
      </c>
      <c r="C99" t="s">
        <v>1340</v>
      </c>
    </row>
    <row r="100" spans="1:3" x14ac:dyDescent="0.25">
      <c r="A100" t="s">
        <v>1336</v>
      </c>
      <c r="B100" t="s">
        <v>1390</v>
      </c>
      <c r="C100" t="s">
        <v>1340</v>
      </c>
    </row>
    <row r="101" spans="1:3" x14ac:dyDescent="0.25">
      <c r="A101" t="s">
        <v>1336</v>
      </c>
      <c r="B101" t="s">
        <v>1391</v>
      </c>
      <c r="C101" t="s">
        <v>1340</v>
      </c>
    </row>
    <row r="102" spans="1:3" x14ac:dyDescent="0.25">
      <c r="A102" t="s">
        <v>1336</v>
      </c>
      <c r="B102" t="s">
        <v>1392</v>
      </c>
      <c r="C102" t="s">
        <v>1340</v>
      </c>
    </row>
    <row r="103" spans="1:3" x14ac:dyDescent="0.25">
      <c r="A103" t="s">
        <v>1336</v>
      </c>
      <c r="B103" t="s">
        <v>1393</v>
      </c>
      <c r="C103" t="s">
        <v>1340</v>
      </c>
    </row>
    <row r="104" spans="1:3" x14ac:dyDescent="0.25">
      <c r="A104" t="s">
        <v>1336</v>
      </c>
      <c r="B104" t="s">
        <v>1394</v>
      </c>
      <c r="C104" t="s">
        <v>1340</v>
      </c>
    </row>
    <row r="105" spans="1:3" x14ac:dyDescent="0.25">
      <c r="A105" t="s">
        <v>1336</v>
      </c>
      <c r="B105" t="s">
        <v>1395</v>
      </c>
      <c r="C105" t="s">
        <v>1340</v>
      </c>
    </row>
    <row r="106" spans="1:3" x14ac:dyDescent="0.25">
      <c r="A106" t="s">
        <v>1336</v>
      </c>
      <c r="B106" t="s">
        <v>1396</v>
      </c>
      <c r="C106" t="s">
        <v>1340</v>
      </c>
    </row>
    <row r="107" spans="1:3" x14ac:dyDescent="0.25">
      <c r="A107" t="s">
        <v>1336</v>
      </c>
      <c r="B107" t="s">
        <v>1397</v>
      </c>
      <c r="C107" t="s">
        <v>1340</v>
      </c>
    </row>
    <row r="108" spans="1:3" x14ac:dyDescent="0.25">
      <c r="A108" t="s">
        <v>1336</v>
      </c>
      <c r="B108" t="s">
        <v>1398</v>
      </c>
      <c r="C108" t="s">
        <v>1340</v>
      </c>
    </row>
    <row r="109" spans="1:3" x14ac:dyDescent="0.25">
      <c r="A109" t="s">
        <v>1336</v>
      </c>
      <c r="B109" t="s">
        <v>1399</v>
      </c>
      <c r="C109" t="s">
        <v>1340</v>
      </c>
    </row>
    <row r="110" spans="1:3" x14ac:dyDescent="0.25">
      <c r="A110" t="s">
        <v>1336</v>
      </c>
      <c r="B110" t="s">
        <v>1400</v>
      </c>
      <c r="C110" t="s">
        <v>1340</v>
      </c>
    </row>
    <row r="111" spans="1:3" x14ac:dyDescent="0.25">
      <c r="A111" t="s">
        <v>1336</v>
      </c>
      <c r="B111" t="s">
        <v>1401</v>
      </c>
      <c r="C111" t="s">
        <v>1340</v>
      </c>
    </row>
    <row r="112" spans="1:3" x14ac:dyDescent="0.25">
      <c r="A112" t="s">
        <v>1336</v>
      </c>
      <c r="B112" t="s">
        <v>1402</v>
      </c>
      <c r="C112" t="s">
        <v>1340</v>
      </c>
    </row>
    <row r="113" spans="1:3" x14ac:dyDescent="0.25">
      <c r="A113" t="s">
        <v>1336</v>
      </c>
      <c r="B113" t="s">
        <v>1403</v>
      </c>
      <c r="C113" t="s">
        <v>1340</v>
      </c>
    </row>
    <row r="114" spans="1:3" x14ac:dyDescent="0.25">
      <c r="A114" t="s">
        <v>1336</v>
      </c>
      <c r="B114" t="s">
        <v>1404</v>
      </c>
      <c r="C114" t="s">
        <v>1340</v>
      </c>
    </row>
    <row r="115" spans="1:3" x14ac:dyDescent="0.25">
      <c r="A115" t="s">
        <v>1336</v>
      </c>
      <c r="B115" t="s">
        <v>1405</v>
      </c>
      <c r="C115" t="s">
        <v>1340</v>
      </c>
    </row>
    <row r="116" spans="1:3" x14ac:dyDescent="0.25">
      <c r="A116" t="s">
        <v>1336</v>
      </c>
      <c r="B116" t="s">
        <v>1406</v>
      </c>
      <c r="C116" t="s">
        <v>1340</v>
      </c>
    </row>
    <row r="117" spans="1:3" x14ac:dyDescent="0.25">
      <c r="A117" t="s">
        <v>1336</v>
      </c>
      <c r="B117" t="s">
        <v>1407</v>
      </c>
      <c r="C117" t="s">
        <v>1340</v>
      </c>
    </row>
    <row r="118" spans="1:3" x14ac:dyDescent="0.25">
      <c r="A118" t="s">
        <v>1336</v>
      </c>
      <c r="B118" t="s">
        <v>1408</v>
      </c>
      <c r="C118" t="s">
        <v>1340</v>
      </c>
    </row>
    <row r="119" spans="1:3" x14ac:dyDescent="0.25">
      <c r="A119" t="s">
        <v>1336</v>
      </c>
      <c r="B119" t="s">
        <v>1409</v>
      </c>
      <c r="C119" t="s">
        <v>1340</v>
      </c>
    </row>
    <row r="120" spans="1:3" x14ac:dyDescent="0.25">
      <c r="A120" t="s">
        <v>1336</v>
      </c>
      <c r="B120" t="s">
        <v>1410</v>
      </c>
      <c r="C120" t="s">
        <v>1340</v>
      </c>
    </row>
    <row r="121" spans="1:3" x14ac:dyDescent="0.25">
      <c r="A121" t="s">
        <v>1336</v>
      </c>
      <c r="B121" t="s">
        <v>1411</v>
      </c>
      <c r="C121" t="s">
        <v>1340</v>
      </c>
    </row>
    <row r="122" spans="1:3" x14ac:dyDescent="0.25">
      <c r="A122" t="s">
        <v>1336</v>
      </c>
      <c r="B122" t="s">
        <v>1412</v>
      </c>
      <c r="C122" t="s">
        <v>1340</v>
      </c>
    </row>
    <row r="123" spans="1:3" x14ac:dyDescent="0.25">
      <c r="A123" t="s">
        <v>1336</v>
      </c>
      <c r="B123" t="s">
        <v>1413</v>
      </c>
      <c r="C123" t="s">
        <v>1340</v>
      </c>
    </row>
    <row r="124" spans="1:3" x14ac:dyDescent="0.25">
      <c r="A124" t="s">
        <v>1337</v>
      </c>
      <c r="B124" t="s">
        <v>1414</v>
      </c>
      <c r="C124" t="s">
        <v>1338</v>
      </c>
    </row>
    <row r="125" spans="1:3" x14ac:dyDescent="0.25">
      <c r="A125" t="s">
        <v>1336</v>
      </c>
      <c r="B125" t="s">
        <v>1415</v>
      </c>
      <c r="C125" t="s">
        <v>1340</v>
      </c>
    </row>
    <row r="126" spans="1:3" x14ac:dyDescent="0.25">
      <c r="A126" t="s">
        <v>1336</v>
      </c>
      <c r="B126" t="s">
        <v>1416</v>
      </c>
      <c r="C126" t="s">
        <v>1340</v>
      </c>
    </row>
    <row r="127" spans="1:3" x14ac:dyDescent="0.25">
      <c r="A127" t="s">
        <v>1336</v>
      </c>
      <c r="B127" t="s">
        <v>1417</v>
      </c>
      <c r="C127" t="s">
        <v>1340</v>
      </c>
    </row>
    <row r="128" spans="1:3" x14ac:dyDescent="0.25">
      <c r="A128" t="s">
        <v>1336</v>
      </c>
      <c r="B128" t="s">
        <v>1418</v>
      </c>
      <c r="C128" t="s">
        <v>1340</v>
      </c>
    </row>
    <row r="129" spans="1:3" x14ac:dyDescent="0.25">
      <c r="A129" t="s">
        <v>1336</v>
      </c>
      <c r="B129" t="s">
        <v>1419</v>
      </c>
      <c r="C129" t="s">
        <v>1340</v>
      </c>
    </row>
    <row r="130" spans="1:3" x14ac:dyDescent="0.25">
      <c r="A130" t="s">
        <v>1336</v>
      </c>
      <c r="B130" t="s">
        <v>1420</v>
      </c>
      <c r="C130" t="s">
        <v>1340</v>
      </c>
    </row>
    <row r="131" spans="1:3" x14ac:dyDescent="0.25">
      <c r="A131" t="s">
        <v>1336</v>
      </c>
      <c r="B131" t="s">
        <v>1421</v>
      </c>
      <c r="C131" t="s">
        <v>1340</v>
      </c>
    </row>
    <row r="132" spans="1:3" x14ac:dyDescent="0.25">
      <c r="A132" t="s">
        <v>1336</v>
      </c>
      <c r="B132" t="s">
        <v>1422</v>
      </c>
      <c r="C132" t="s">
        <v>1340</v>
      </c>
    </row>
    <row r="133" spans="1:3" x14ac:dyDescent="0.25">
      <c r="A133" t="s">
        <v>1336</v>
      </c>
      <c r="B133" t="s">
        <v>1423</v>
      </c>
      <c r="C133" t="s">
        <v>1340</v>
      </c>
    </row>
    <row r="134" spans="1:3" x14ac:dyDescent="0.25">
      <c r="A134" t="s">
        <v>1336</v>
      </c>
      <c r="B134" t="s">
        <v>1424</v>
      </c>
      <c r="C134" t="s">
        <v>1340</v>
      </c>
    </row>
    <row r="135" spans="1:3" x14ac:dyDescent="0.25">
      <c r="A135" t="s">
        <v>1336</v>
      </c>
      <c r="B135" t="s">
        <v>1425</v>
      </c>
      <c r="C135" t="s">
        <v>1340</v>
      </c>
    </row>
    <row r="136" spans="1:3" x14ac:dyDescent="0.25">
      <c r="A136" t="s">
        <v>1336</v>
      </c>
      <c r="B136" t="s">
        <v>1426</v>
      </c>
      <c r="C136" t="s">
        <v>1340</v>
      </c>
    </row>
    <row r="137" spans="1:3" x14ac:dyDescent="0.25">
      <c r="A137" t="s">
        <v>1336</v>
      </c>
      <c r="B137" t="s">
        <v>1427</v>
      </c>
      <c r="C137" t="s">
        <v>1340</v>
      </c>
    </row>
    <row r="138" spans="1:3" x14ac:dyDescent="0.25">
      <c r="A138" t="s">
        <v>1336</v>
      </c>
      <c r="B138" t="s">
        <v>1428</v>
      </c>
      <c r="C138" t="s">
        <v>1340</v>
      </c>
    </row>
    <row r="139" spans="1:3" x14ac:dyDescent="0.25">
      <c r="A139" t="s">
        <v>1336</v>
      </c>
      <c r="B139" t="s">
        <v>1429</v>
      </c>
      <c r="C139" t="s">
        <v>1340</v>
      </c>
    </row>
    <row r="140" spans="1:3" x14ac:dyDescent="0.25">
      <c r="A140" t="s">
        <v>1336</v>
      </c>
      <c r="B140" t="s">
        <v>1430</v>
      </c>
      <c r="C140" t="s">
        <v>1340</v>
      </c>
    </row>
    <row r="141" spans="1:3" x14ac:dyDescent="0.25">
      <c r="A141" t="s">
        <v>1336</v>
      </c>
      <c r="B141" t="s">
        <v>1431</v>
      </c>
      <c r="C141" t="s">
        <v>1340</v>
      </c>
    </row>
    <row r="142" spans="1:3" x14ac:dyDescent="0.25">
      <c r="A142" t="s">
        <v>1336</v>
      </c>
      <c r="B142" t="s">
        <v>1432</v>
      </c>
      <c r="C142" t="s">
        <v>1340</v>
      </c>
    </row>
    <row r="143" spans="1:3" x14ac:dyDescent="0.25">
      <c r="A143" t="s">
        <v>1336</v>
      </c>
      <c r="B143" t="s">
        <v>1433</v>
      </c>
      <c r="C143" t="s">
        <v>1340</v>
      </c>
    </row>
    <row r="144" spans="1:3" x14ac:dyDescent="0.25">
      <c r="A144" t="s">
        <v>1336</v>
      </c>
      <c r="B144" t="s">
        <v>1434</v>
      </c>
      <c r="C144" t="s">
        <v>1340</v>
      </c>
    </row>
    <row r="145" spans="1:3" x14ac:dyDescent="0.25">
      <c r="A145" t="s">
        <v>1336</v>
      </c>
      <c r="B145" t="s">
        <v>1435</v>
      </c>
      <c r="C145" t="s">
        <v>1340</v>
      </c>
    </row>
    <row r="146" spans="1:3" x14ac:dyDescent="0.25">
      <c r="A146" t="s">
        <v>1336</v>
      </c>
      <c r="B146" t="s">
        <v>1436</v>
      </c>
      <c r="C146" t="s">
        <v>1340</v>
      </c>
    </row>
    <row r="147" spans="1:3" x14ac:dyDescent="0.25">
      <c r="A147" t="s">
        <v>1336</v>
      </c>
      <c r="B147" t="s">
        <v>1437</v>
      </c>
      <c r="C147" t="s">
        <v>1340</v>
      </c>
    </row>
    <row r="148" spans="1:3" x14ac:dyDescent="0.25">
      <c r="A148" t="s">
        <v>1336</v>
      </c>
      <c r="B148" t="s">
        <v>1438</v>
      </c>
      <c r="C148" t="s">
        <v>1340</v>
      </c>
    </row>
    <row r="149" spans="1:3" x14ac:dyDescent="0.25">
      <c r="A149" t="s">
        <v>1336</v>
      </c>
      <c r="B149" t="s">
        <v>1439</v>
      </c>
      <c r="C149" t="s">
        <v>1340</v>
      </c>
    </row>
    <row r="150" spans="1:3" x14ac:dyDescent="0.25">
      <c r="A150" t="s">
        <v>1336</v>
      </c>
      <c r="B150" t="s">
        <v>1440</v>
      </c>
      <c r="C150" t="s">
        <v>1340</v>
      </c>
    </row>
    <row r="151" spans="1:3" x14ac:dyDescent="0.25">
      <c r="A151" t="s">
        <v>1336</v>
      </c>
      <c r="B151" t="s">
        <v>1441</v>
      </c>
      <c r="C151" t="s">
        <v>1340</v>
      </c>
    </row>
    <row r="152" spans="1:3" x14ac:dyDescent="0.25">
      <c r="A152" t="s">
        <v>1336</v>
      </c>
      <c r="B152" t="s">
        <v>1442</v>
      </c>
      <c r="C152" t="s">
        <v>1340</v>
      </c>
    </row>
    <row r="153" spans="1:3" x14ac:dyDescent="0.25">
      <c r="A153" t="s">
        <v>1336</v>
      </c>
      <c r="B153" t="s">
        <v>1443</v>
      </c>
      <c r="C153" t="s">
        <v>1340</v>
      </c>
    </row>
    <row r="154" spans="1:3" x14ac:dyDescent="0.25">
      <c r="A154" t="s">
        <v>1336</v>
      </c>
      <c r="B154" t="s">
        <v>1444</v>
      </c>
      <c r="C154" t="s">
        <v>1340</v>
      </c>
    </row>
    <row r="155" spans="1:3" x14ac:dyDescent="0.25">
      <c r="A155" t="s">
        <v>1336</v>
      </c>
      <c r="B155" t="s">
        <v>1445</v>
      </c>
      <c r="C155" t="s">
        <v>1340</v>
      </c>
    </row>
    <row r="156" spans="1:3" x14ac:dyDescent="0.25">
      <c r="A156" t="s">
        <v>1336</v>
      </c>
      <c r="B156" t="s">
        <v>1446</v>
      </c>
      <c r="C156" t="s">
        <v>1340</v>
      </c>
    </row>
    <row r="157" spans="1:3" x14ac:dyDescent="0.25">
      <c r="A157" t="s">
        <v>1336</v>
      </c>
      <c r="B157" t="s">
        <v>1447</v>
      </c>
      <c r="C157" t="s">
        <v>1340</v>
      </c>
    </row>
    <row r="158" spans="1:3" x14ac:dyDescent="0.25">
      <c r="A158" t="s">
        <v>1337</v>
      </c>
      <c r="B158" t="s">
        <v>1448</v>
      </c>
      <c r="C158" t="s">
        <v>1338</v>
      </c>
    </row>
    <row r="159" spans="1:3" x14ac:dyDescent="0.25">
      <c r="A159" t="s">
        <v>1336</v>
      </c>
      <c r="B159" t="s">
        <v>1449</v>
      </c>
      <c r="C159" t="s">
        <v>1340</v>
      </c>
    </row>
    <row r="160" spans="1:3" x14ac:dyDescent="0.25">
      <c r="A160" t="s">
        <v>1336</v>
      </c>
      <c r="B160" t="s">
        <v>1450</v>
      </c>
      <c r="C160" t="s">
        <v>1340</v>
      </c>
    </row>
    <row r="161" spans="1:3" x14ac:dyDescent="0.25">
      <c r="A161" t="s">
        <v>1336</v>
      </c>
      <c r="B161" t="s">
        <v>1451</v>
      </c>
      <c r="C161" t="s">
        <v>1340</v>
      </c>
    </row>
    <row r="162" spans="1:3" x14ac:dyDescent="0.25">
      <c r="A162" t="s">
        <v>1336</v>
      </c>
      <c r="B162" t="s">
        <v>1452</v>
      </c>
      <c r="C162" t="s">
        <v>1340</v>
      </c>
    </row>
    <row r="163" spans="1:3" x14ac:dyDescent="0.25">
      <c r="A163" t="s">
        <v>1336</v>
      </c>
      <c r="B163" t="s">
        <v>1453</v>
      </c>
      <c r="C163" t="s">
        <v>1340</v>
      </c>
    </row>
    <row r="164" spans="1:3" x14ac:dyDescent="0.25">
      <c r="A164" t="s">
        <v>1336</v>
      </c>
      <c r="B164" t="s">
        <v>1454</v>
      </c>
      <c r="C164" t="s">
        <v>1340</v>
      </c>
    </row>
    <row r="165" spans="1:3" x14ac:dyDescent="0.25">
      <c r="A165" t="s">
        <v>1336</v>
      </c>
      <c r="B165" t="s">
        <v>1455</v>
      </c>
      <c r="C165" t="s">
        <v>1340</v>
      </c>
    </row>
    <row r="166" spans="1:3" x14ac:dyDescent="0.25">
      <c r="A166" t="s">
        <v>1336</v>
      </c>
      <c r="B166" t="s">
        <v>1456</v>
      </c>
      <c r="C166" t="s">
        <v>1340</v>
      </c>
    </row>
    <row r="167" spans="1:3" x14ac:dyDescent="0.25">
      <c r="A167" t="s">
        <v>1336</v>
      </c>
      <c r="B167" t="s">
        <v>1457</v>
      </c>
      <c r="C167" t="s">
        <v>1340</v>
      </c>
    </row>
    <row r="168" spans="1:3" x14ac:dyDescent="0.25">
      <c r="A168" t="s">
        <v>1336</v>
      </c>
      <c r="B168" t="s">
        <v>1458</v>
      </c>
      <c r="C168" t="s">
        <v>1340</v>
      </c>
    </row>
    <row r="169" spans="1:3" x14ac:dyDescent="0.25">
      <c r="A169" t="s">
        <v>1336</v>
      </c>
      <c r="B169" t="s">
        <v>1459</v>
      </c>
      <c r="C169" t="s">
        <v>1340</v>
      </c>
    </row>
    <row r="170" spans="1:3" x14ac:dyDescent="0.25">
      <c r="A170" t="s">
        <v>1336</v>
      </c>
      <c r="B170" t="s">
        <v>1460</v>
      </c>
      <c r="C170" t="s">
        <v>1340</v>
      </c>
    </row>
    <row r="171" spans="1:3" x14ac:dyDescent="0.25">
      <c r="A171" t="s">
        <v>1336</v>
      </c>
      <c r="B171" t="s">
        <v>1461</v>
      </c>
      <c r="C171" t="s">
        <v>1340</v>
      </c>
    </row>
    <row r="172" spans="1:3" x14ac:dyDescent="0.25">
      <c r="A172" t="s">
        <v>1336</v>
      </c>
      <c r="B172" t="s">
        <v>1462</v>
      </c>
      <c r="C172" t="s">
        <v>1340</v>
      </c>
    </row>
    <row r="173" spans="1:3" x14ac:dyDescent="0.25">
      <c r="A173" t="s">
        <v>1336</v>
      </c>
      <c r="B173" t="s">
        <v>1463</v>
      </c>
      <c r="C173" t="s">
        <v>1340</v>
      </c>
    </row>
    <row r="174" spans="1:3" x14ac:dyDescent="0.25">
      <c r="A174" t="s">
        <v>1336</v>
      </c>
      <c r="B174" t="s">
        <v>1464</v>
      </c>
      <c r="C174" t="s">
        <v>1340</v>
      </c>
    </row>
    <row r="175" spans="1:3" x14ac:dyDescent="0.25">
      <c r="A175" t="s">
        <v>1336</v>
      </c>
      <c r="B175" t="s">
        <v>1465</v>
      </c>
      <c r="C175" t="s">
        <v>1340</v>
      </c>
    </row>
    <row r="176" spans="1:3" x14ac:dyDescent="0.25">
      <c r="A176" t="s">
        <v>1336</v>
      </c>
      <c r="B176" t="s">
        <v>1466</v>
      </c>
      <c r="C176" t="s">
        <v>1340</v>
      </c>
    </row>
    <row r="177" spans="1:3" x14ac:dyDescent="0.25">
      <c r="A177" t="s">
        <v>1336</v>
      </c>
      <c r="B177" t="s">
        <v>1467</v>
      </c>
      <c r="C177" t="s">
        <v>1340</v>
      </c>
    </row>
    <row r="178" spans="1:3" x14ac:dyDescent="0.25">
      <c r="A178" t="s">
        <v>1336</v>
      </c>
      <c r="B178" t="s">
        <v>1468</v>
      </c>
      <c r="C178" t="s">
        <v>1340</v>
      </c>
    </row>
    <row r="179" spans="1:3" x14ac:dyDescent="0.25">
      <c r="A179" t="s">
        <v>1336</v>
      </c>
      <c r="B179" t="s">
        <v>1469</v>
      </c>
      <c r="C179" t="s">
        <v>1340</v>
      </c>
    </row>
    <row r="180" spans="1:3" x14ac:dyDescent="0.25">
      <c r="A180" t="s">
        <v>1336</v>
      </c>
      <c r="B180" t="s">
        <v>1470</v>
      </c>
      <c r="C180" t="s">
        <v>1340</v>
      </c>
    </row>
    <row r="181" spans="1:3" x14ac:dyDescent="0.25">
      <c r="A181" t="s">
        <v>1336</v>
      </c>
      <c r="B181" t="s">
        <v>1471</v>
      </c>
      <c r="C181" t="s">
        <v>1340</v>
      </c>
    </row>
    <row r="182" spans="1:3" x14ac:dyDescent="0.25">
      <c r="A182" t="s">
        <v>1336</v>
      </c>
      <c r="B182" t="s">
        <v>1472</v>
      </c>
      <c r="C182" t="s">
        <v>1340</v>
      </c>
    </row>
    <row r="183" spans="1:3" x14ac:dyDescent="0.25">
      <c r="A183" t="s">
        <v>1336</v>
      </c>
      <c r="B183" t="s">
        <v>1473</v>
      </c>
      <c r="C183" t="s">
        <v>1340</v>
      </c>
    </row>
    <row r="184" spans="1:3" x14ac:dyDescent="0.25">
      <c r="A184" t="s">
        <v>1336</v>
      </c>
      <c r="B184" t="s">
        <v>1474</v>
      </c>
      <c r="C184" t="s">
        <v>1340</v>
      </c>
    </row>
    <row r="185" spans="1:3" x14ac:dyDescent="0.25">
      <c r="A185" t="s">
        <v>1336</v>
      </c>
      <c r="B185" t="s">
        <v>1475</v>
      </c>
      <c r="C185" t="s">
        <v>1340</v>
      </c>
    </row>
    <row r="186" spans="1:3" x14ac:dyDescent="0.25">
      <c r="A186" t="s">
        <v>1336</v>
      </c>
      <c r="B186" t="s">
        <v>1476</v>
      </c>
      <c r="C186" t="s">
        <v>1340</v>
      </c>
    </row>
    <row r="187" spans="1:3" x14ac:dyDescent="0.25">
      <c r="A187" t="s">
        <v>1336</v>
      </c>
      <c r="B187" t="s">
        <v>1477</v>
      </c>
      <c r="C187" t="s">
        <v>1340</v>
      </c>
    </row>
    <row r="188" spans="1:3" x14ac:dyDescent="0.25">
      <c r="A188" t="s">
        <v>1336</v>
      </c>
      <c r="B188" t="s">
        <v>1478</v>
      </c>
      <c r="C188" t="s">
        <v>1340</v>
      </c>
    </row>
    <row r="189" spans="1:3" x14ac:dyDescent="0.25">
      <c r="A189" t="s">
        <v>1336</v>
      </c>
      <c r="B189" t="s">
        <v>1479</v>
      </c>
      <c r="C189" t="s">
        <v>1340</v>
      </c>
    </row>
    <row r="190" spans="1:3" x14ac:dyDescent="0.25">
      <c r="A190" t="s">
        <v>1336</v>
      </c>
      <c r="B190" t="s">
        <v>1480</v>
      </c>
      <c r="C190" t="s">
        <v>1340</v>
      </c>
    </row>
    <row r="191" spans="1:3" x14ac:dyDescent="0.25">
      <c r="A191" t="s">
        <v>1336</v>
      </c>
      <c r="B191" t="s">
        <v>1481</v>
      </c>
      <c r="C191" t="s">
        <v>1340</v>
      </c>
    </row>
    <row r="192" spans="1:3" x14ac:dyDescent="0.25">
      <c r="A192" t="s">
        <v>1336</v>
      </c>
      <c r="B192" t="s">
        <v>1482</v>
      </c>
      <c r="C192" t="s">
        <v>1340</v>
      </c>
    </row>
    <row r="193" spans="1:3" x14ac:dyDescent="0.25">
      <c r="A193" t="s">
        <v>1337</v>
      </c>
      <c r="B193" t="s">
        <v>1483</v>
      </c>
      <c r="C193" t="s">
        <v>1338</v>
      </c>
    </row>
    <row r="194" spans="1:3" x14ac:dyDescent="0.25">
      <c r="A194" t="s">
        <v>1336</v>
      </c>
      <c r="B194" t="s">
        <v>1484</v>
      </c>
      <c r="C194" t="s">
        <v>1340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topLeftCell="A28" zoomScale="70" zoomScaleNormal="70" workbookViewId="0">
      <selection activeCell="E39" sqref="E39:F43"/>
    </sheetView>
  </sheetViews>
  <sheetFormatPr defaultRowHeight="15" x14ac:dyDescent="0.25"/>
  <cols>
    <col min="1" max="1" width="24" customWidth="1"/>
    <col min="2" max="2" width="26.85546875" customWidth="1"/>
    <col min="3" max="3" width="4" customWidth="1"/>
    <col min="4" max="4" width="2.28515625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1" spans="1:24" ht="18.75" x14ac:dyDescent="0.3">
      <c r="A1" s="180" t="s">
        <v>1295</v>
      </c>
      <c r="B1" s="180"/>
      <c r="C1" s="180"/>
      <c r="D1" s="180"/>
      <c r="E1" s="180"/>
      <c r="F1" s="180"/>
      <c r="G1" s="180"/>
      <c r="H1" s="180"/>
      <c r="I1" s="180"/>
    </row>
    <row r="2" spans="1:24" x14ac:dyDescent="0.25">
      <c r="A2" s="11"/>
      <c r="B2" s="89"/>
      <c r="D2" s="14"/>
    </row>
    <row r="3" spans="1:24" ht="15.75" thickBot="1" x14ac:dyDescent="0.3">
      <c r="A3" s="8" t="s">
        <v>1126</v>
      </c>
      <c r="B3" t="s">
        <v>1127</v>
      </c>
      <c r="G3" s="12" t="s">
        <v>959</v>
      </c>
    </row>
    <row r="4" spans="1:24" x14ac:dyDescent="0.25">
      <c r="D4" s="181" t="s">
        <v>278</v>
      </c>
      <c r="E4" s="182"/>
      <c r="F4" s="116" t="s">
        <v>886</v>
      </c>
      <c r="G4" s="88">
        <f t="shared" ref="G4:G13" si="0">SUMIFS($B$5:$B$77,$A$5:$A$77,F4)</f>
        <v>2.3419704861112223</v>
      </c>
    </row>
    <row r="5" spans="1:24" ht="15" customHeight="1" x14ac:dyDescent="0.25">
      <c r="A5" s="8" t="s">
        <v>1121</v>
      </c>
      <c r="B5" t="s">
        <v>856</v>
      </c>
      <c r="C5" s="12"/>
      <c r="D5" s="185" t="s">
        <v>887</v>
      </c>
      <c r="E5" s="186"/>
      <c r="F5" s="121" t="s">
        <v>885</v>
      </c>
      <c r="G5" s="88">
        <f t="shared" si="0"/>
        <v>3.099897119341525</v>
      </c>
    </row>
    <row r="6" spans="1:24" x14ac:dyDescent="0.25">
      <c r="A6" s="10" t="s">
        <v>885</v>
      </c>
      <c r="B6" s="89">
        <v>3.099897119341525</v>
      </c>
      <c r="C6" s="13"/>
      <c r="D6" s="185"/>
      <c r="E6" s="186"/>
      <c r="F6" s="121" t="s">
        <v>272</v>
      </c>
      <c r="G6" s="88">
        <f t="shared" si="0"/>
        <v>22.488304093568189</v>
      </c>
    </row>
    <row r="7" spans="1:24" x14ac:dyDescent="0.25">
      <c r="A7" s="10" t="s">
        <v>896</v>
      </c>
      <c r="B7" s="89">
        <v>8.6041666666668402</v>
      </c>
      <c r="C7" s="13"/>
      <c r="D7" s="185"/>
      <c r="E7" s="186"/>
      <c r="F7" s="121" t="s">
        <v>892</v>
      </c>
      <c r="G7" s="88">
        <f t="shared" si="0"/>
        <v>9.9357940821257369</v>
      </c>
    </row>
    <row r="8" spans="1:24" ht="15" customHeight="1" x14ac:dyDescent="0.25">
      <c r="A8" s="10" t="s">
        <v>272</v>
      </c>
      <c r="B8" s="89">
        <v>22.488304093568189</v>
      </c>
      <c r="C8" s="13"/>
      <c r="D8" s="185"/>
      <c r="E8" s="186"/>
      <c r="F8" s="121" t="s">
        <v>893</v>
      </c>
      <c r="G8" s="88">
        <f t="shared" si="0"/>
        <v>23.999826388889232</v>
      </c>
    </row>
    <row r="9" spans="1:24" x14ac:dyDescent="0.25">
      <c r="A9" s="10" t="s">
        <v>886</v>
      </c>
      <c r="B9" s="89">
        <v>2.3419704861112223</v>
      </c>
      <c r="C9" s="13"/>
      <c r="D9" s="185"/>
      <c r="E9" s="186"/>
      <c r="F9" s="121" t="s">
        <v>894</v>
      </c>
      <c r="G9" s="88">
        <f t="shared" si="0"/>
        <v>4.6644965277769188</v>
      </c>
    </row>
    <row r="10" spans="1:24" x14ac:dyDescent="0.25">
      <c r="A10" s="10" t="s">
        <v>899</v>
      </c>
      <c r="B10" s="89">
        <v>11.384280303029795</v>
      </c>
      <c r="D10" s="183" t="s">
        <v>895</v>
      </c>
      <c r="E10" s="184"/>
      <c r="F10" s="122" t="s">
        <v>896</v>
      </c>
      <c r="G10" s="88">
        <f t="shared" si="0"/>
        <v>8.6041666666668402</v>
      </c>
    </row>
    <row r="11" spans="1:24" x14ac:dyDescent="0.25">
      <c r="A11" s="10" t="s">
        <v>892</v>
      </c>
      <c r="B11" s="89">
        <v>9.9357940821257369</v>
      </c>
      <c r="D11" s="183"/>
      <c r="E11" s="184"/>
      <c r="F11" s="122" t="s">
        <v>897</v>
      </c>
      <c r="G11" s="88">
        <f t="shared" si="0"/>
        <v>3.2626736111105856</v>
      </c>
    </row>
    <row r="12" spans="1:24" ht="16.5" customHeight="1" x14ac:dyDescent="0.25">
      <c r="A12" s="10" t="s">
        <v>893</v>
      </c>
      <c r="B12" s="89">
        <v>23.999826388889232</v>
      </c>
      <c r="D12" s="183"/>
      <c r="E12" s="184"/>
      <c r="F12" s="122" t="s">
        <v>899</v>
      </c>
      <c r="G12" s="88">
        <f t="shared" si="0"/>
        <v>11.384280303029795</v>
      </c>
    </row>
    <row r="13" spans="1:24" ht="30" x14ac:dyDescent="0.25">
      <c r="A13" s="10" t="s">
        <v>894</v>
      </c>
      <c r="B13" s="89">
        <v>4.6644965277769188</v>
      </c>
      <c r="D13" s="183"/>
      <c r="E13" s="184"/>
      <c r="F13" s="124" t="s">
        <v>902</v>
      </c>
      <c r="G13" s="88">
        <f t="shared" si="0"/>
        <v>2.7852623456791559</v>
      </c>
      <c r="H13" s="84" t="s">
        <v>1124</v>
      </c>
      <c r="O13" s="11"/>
      <c r="P13" s="12"/>
      <c r="Q13" s="12"/>
      <c r="R13" s="12"/>
      <c r="U13" s="11"/>
      <c r="V13" s="12"/>
      <c r="W13" s="12"/>
      <c r="X13" s="12"/>
    </row>
    <row r="14" spans="1:24" x14ac:dyDescent="0.25">
      <c r="A14" s="10" t="s">
        <v>897</v>
      </c>
      <c r="B14" s="89">
        <v>3.2626736111105856</v>
      </c>
      <c r="E14" s="125"/>
      <c r="F14" s="126"/>
      <c r="G14" s="88"/>
      <c r="H14" s="86"/>
      <c r="O14" s="11"/>
      <c r="P14" s="9"/>
      <c r="Q14" s="13"/>
      <c r="R14" s="14"/>
      <c r="U14" s="11"/>
      <c r="V14" s="9"/>
      <c r="W14" s="13"/>
      <c r="X14" s="14"/>
    </row>
    <row r="15" spans="1:24" x14ac:dyDescent="0.25">
      <c r="A15" s="10" t="s">
        <v>902</v>
      </c>
      <c r="B15" s="89">
        <v>2.7852623456791559</v>
      </c>
      <c r="E15" s="23" t="s">
        <v>1123</v>
      </c>
      <c r="F15" s="24"/>
      <c r="H15" s="86">
        <v>1.1709852430556111</v>
      </c>
      <c r="O15" s="11"/>
      <c r="P15" s="9"/>
      <c r="Q15" s="13"/>
      <c r="R15" s="14"/>
      <c r="U15" s="11"/>
      <c r="V15" s="9"/>
      <c r="W15" s="13"/>
      <c r="X15" s="14"/>
    </row>
    <row r="16" spans="1:24" ht="73.5" customHeight="1" x14ac:dyDescent="0.25">
      <c r="A16" s="10" t="s">
        <v>1122</v>
      </c>
      <c r="B16" s="89">
        <v>7.0853142486011293</v>
      </c>
      <c r="E16" s="25" t="s">
        <v>952</v>
      </c>
      <c r="F16" s="157">
        <f>GETPIVOTDATA("Tempo TOTAL (Dias) =Lead Time",'Estudo Inicial PADs'!$C$52)</f>
        <v>149.92105263157896</v>
      </c>
      <c r="H16" s="86"/>
      <c r="O16" s="11"/>
      <c r="P16" s="9"/>
      <c r="Q16" s="13"/>
      <c r="R16" s="14"/>
      <c r="U16" s="11"/>
      <c r="V16" s="9"/>
      <c r="W16" s="13"/>
      <c r="X16" s="14"/>
    </row>
    <row r="17" spans="5:13" ht="30" x14ac:dyDescent="0.25">
      <c r="E17" s="26" t="s">
        <v>953</v>
      </c>
      <c r="F17" s="27">
        <f>AVERAGE(G4:G4)</f>
        <v>2.3419704861112223</v>
      </c>
      <c r="H17" s="86">
        <v>0.99533745659726947</v>
      </c>
    </row>
    <row r="18" spans="5:13" x14ac:dyDescent="0.25">
      <c r="E18" s="28" t="s">
        <v>954</v>
      </c>
      <c r="F18" s="29">
        <v>0.15</v>
      </c>
      <c r="H18" s="86">
        <v>0.17564778645834167</v>
      </c>
    </row>
    <row r="19" spans="5:13" x14ac:dyDescent="0.25">
      <c r="E19" s="28" t="s">
        <v>955</v>
      </c>
      <c r="F19" s="56">
        <f>F17-(F18*F17)</f>
        <v>1.9906749131945389</v>
      </c>
      <c r="H19" s="85"/>
      <c r="M19" s="31"/>
    </row>
    <row r="20" spans="5:13" x14ac:dyDescent="0.25">
      <c r="E20" s="28" t="s">
        <v>956</v>
      </c>
      <c r="F20" s="77">
        <f>F17-F19</f>
        <v>0.35129557291668334</v>
      </c>
      <c r="H20" s="86"/>
    </row>
    <row r="21" spans="5:13" x14ac:dyDescent="0.25">
      <c r="E21" s="24"/>
      <c r="F21" s="24"/>
      <c r="H21" s="86">
        <v>12.826143205236253</v>
      </c>
    </row>
    <row r="22" spans="5:13" x14ac:dyDescent="0.25">
      <c r="E22" s="25" t="s">
        <v>952</v>
      </c>
      <c r="F22" s="157">
        <f>GETPIVOTDATA("Tempo TOTAL (Dias) =Lead Time",'Estudo Inicial PADs'!$C$52)</f>
        <v>149.92105263157896</v>
      </c>
      <c r="H22" s="86"/>
    </row>
    <row r="23" spans="5:13" ht="15" customHeight="1" x14ac:dyDescent="0.25">
      <c r="E23" s="117" t="s">
        <v>957</v>
      </c>
      <c r="F23" s="118">
        <f>AVERAGE(G5:G9)</f>
        <v>12.837663642340321</v>
      </c>
      <c r="H23" s="86">
        <v>10.902221724450815</v>
      </c>
    </row>
    <row r="24" spans="5:13" x14ac:dyDescent="0.25">
      <c r="E24" s="28" t="s">
        <v>954</v>
      </c>
      <c r="F24" s="29">
        <v>0.15</v>
      </c>
      <c r="H24" s="86">
        <v>1.9239214807854381</v>
      </c>
    </row>
    <row r="25" spans="5:13" x14ac:dyDescent="0.25">
      <c r="E25" s="28" t="s">
        <v>955</v>
      </c>
      <c r="F25" s="57">
        <f>F23-(F24*F23)</f>
        <v>10.912014095989273</v>
      </c>
      <c r="H25" s="87"/>
    </row>
    <row r="26" spans="5:13" x14ac:dyDescent="0.25">
      <c r="E26" s="28" t="s">
        <v>956</v>
      </c>
      <c r="F26" s="57">
        <f>F23-F25</f>
        <v>1.9256495463510479</v>
      </c>
      <c r="H26" s="87"/>
    </row>
    <row r="27" spans="5:13" x14ac:dyDescent="0.25">
      <c r="E27" s="24"/>
      <c r="F27" s="24"/>
      <c r="H27" s="87"/>
    </row>
    <row r="28" spans="5:13" x14ac:dyDescent="0.25">
      <c r="E28" s="24"/>
      <c r="F28" s="24"/>
      <c r="H28" s="87"/>
    </row>
    <row r="29" spans="5:13" x14ac:dyDescent="0.25">
      <c r="E29" s="24"/>
      <c r="F29" s="24"/>
      <c r="H29" s="86"/>
    </row>
    <row r="30" spans="5:13" x14ac:dyDescent="0.25">
      <c r="E30" s="83"/>
      <c r="F30" s="24"/>
      <c r="H30" s="86">
        <v>4.097653880070709</v>
      </c>
    </row>
    <row r="31" spans="5:13" x14ac:dyDescent="0.25">
      <c r="E31" s="25" t="s">
        <v>952</v>
      </c>
      <c r="F31" s="157">
        <f>GETPIVOTDATA("Tempo TOTAL (Dias) =Lead Time",'Estudo Inicial PADs'!$C$52)</f>
        <v>149.92105263157896</v>
      </c>
      <c r="H31" s="86"/>
    </row>
    <row r="32" spans="5:13" ht="30" x14ac:dyDescent="0.25">
      <c r="E32" s="119" t="s">
        <v>1128</v>
      </c>
      <c r="F32" s="120">
        <f>AVERAGE(G10:G13)</f>
        <v>6.5090957316215938</v>
      </c>
      <c r="H32" s="86">
        <v>3.4830057980601028</v>
      </c>
    </row>
    <row r="33" spans="5:8" x14ac:dyDescent="0.25">
      <c r="E33" s="28" t="s">
        <v>954</v>
      </c>
      <c r="F33" s="30">
        <v>0.15</v>
      </c>
      <c r="H33" s="86">
        <v>0.61464808201060617</v>
      </c>
    </row>
    <row r="34" spans="5:8" x14ac:dyDescent="0.25">
      <c r="E34" s="28" t="s">
        <v>955</v>
      </c>
      <c r="F34" s="57">
        <f>F32-(F33*F32)</f>
        <v>5.5327313718783548</v>
      </c>
    </row>
    <row r="35" spans="5:8" x14ac:dyDescent="0.25">
      <c r="E35" s="28" t="s">
        <v>956</v>
      </c>
      <c r="F35" s="57">
        <f>F32-F34</f>
        <v>0.97636435974323899</v>
      </c>
    </row>
    <row r="39" spans="5:8" x14ac:dyDescent="0.25">
      <c r="E39" s="158" t="s">
        <v>1322</v>
      </c>
      <c r="F39" s="159">
        <f>GETPIVOTDATA("Tempo TOTAL (Dias) =Lead Time",'Estudo Inicial PADs'!$C$52)</f>
        <v>149.92105263157896</v>
      </c>
    </row>
    <row r="40" spans="5:8" x14ac:dyDescent="0.25">
      <c r="E40" s="158" t="s">
        <v>1323</v>
      </c>
      <c r="F40" s="160">
        <v>0.15</v>
      </c>
    </row>
    <row r="41" spans="5:8" x14ac:dyDescent="0.25">
      <c r="E41" s="158" t="s">
        <v>1119</v>
      </c>
      <c r="F41" s="159">
        <f>SUM(F32,F23,F17) - (SUM(F32,F23,F17)*F40)</f>
        <v>18.435420381062169</v>
      </c>
    </row>
    <row r="42" spans="5:8" x14ac:dyDescent="0.25">
      <c r="E42" s="158" t="s">
        <v>1118</v>
      </c>
      <c r="F42" s="159">
        <f>SUM(F32,F23,F17)</f>
        <v>21.688729860073138</v>
      </c>
    </row>
    <row r="43" spans="5:8" x14ac:dyDescent="0.25">
      <c r="E43" s="158" t="s">
        <v>1120</v>
      </c>
      <c r="F43" s="159">
        <f>F42-F41</f>
        <v>3.2533094790109693</v>
      </c>
    </row>
  </sheetData>
  <mergeCells count="4">
    <mergeCell ref="A1:I1"/>
    <mergeCell ref="D4:E4"/>
    <mergeCell ref="D10:E13"/>
    <mergeCell ref="D5:E9"/>
  </mergeCells>
  <pageMargins left="0.511811024" right="0.511811024" top="0.78740157499999996" bottom="0.78740157499999996" header="0.31496062000000002" footer="0.31496062000000002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1"/>
  <sheetViews>
    <sheetView showGridLines="0" topLeftCell="A53" zoomScale="70" zoomScaleNormal="70" workbookViewId="0">
      <selection activeCell="C30" sqref="C30:M50"/>
    </sheetView>
  </sheetViews>
  <sheetFormatPr defaultRowHeight="15" x14ac:dyDescent="0.25"/>
  <cols>
    <col min="1" max="1" width="24" customWidth="1"/>
    <col min="2" max="2" width="7.85546875" customWidth="1"/>
    <col min="3" max="3" width="24" customWidth="1"/>
    <col min="4" max="4" width="26.85546875" customWidth="1"/>
    <col min="5" max="5" width="7.28515625" customWidth="1"/>
    <col min="6" max="6" width="11" customWidth="1"/>
    <col min="7" max="7" width="12" bestFit="1" customWidth="1"/>
    <col min="8" max="8" width="24" customWidth="1"/>
    <col min="9" max="9" width="9.5703125" customWidth="1"/>
    <col min="10" max="10" width="12" bestFit="1" customWidth="1"/>
    <col min="11" max="12" width="7" bestFit="1" customWidth="1"/>
    <col min="13" max="13" width="24" customWidth="1"/>
    <col min="14" max="14" width="11.7109375" customWidth="1"/>
    <col min="15" max="15" width="12" bestFit="1" customWidth="1"/>
    <col min="16" max="16" width="17.85546875" customWidth="1"/>
    <col min="17" max="17" width="24" customWidth="1"/>
    <col min="18" max="18" width="26.85546875" customWidth="1"/>
    <col min="19" max="19" width="20.42578125" customWidth="1"/>
    <col min="20" max="24" width="26.7109375" customWidth="1"/>
    <col min="25" max="28" width="12" customWidth="1"/>
    <col min="29" max="60" width="12" bestFit="1" customWidth="1"/>
    <col min="61" max="61" width="8" bestFit="1" customWidth="1"/>
    <col min="62" max="70" width="12" bestFit="1" customWidth="1"/>
    <col min="71" max="71" width="6" bestFit="1" customWidth="1"/>
    <col min="72" max="77" width="12" bestFit="1" customWidth="1"/>
    <col min="78" max="78" width="6" bestFit="1" customWidth="1"/>
    <col min="79" max="89" width="12" bestFit="1" customWidth="1"/>
    <col min="90" max="90" width="7" bestFit="1" customWidth="1"/>
    <col min="91" max="94" width="12" bestFit="1" customWidth="1"/>
    <col min="95" max="95" width="7" bestFit="1" customWidth="1"/>
    <col min="96" max="100" width="12" bestFit="1" customWidth="1"/>
    <col min="101" max="101" width="6" bestFit="1" customWidth="1"/>
    <col min="102" max="110" width="12" bestFit="1" customWidth="1"/>
    <col min="111" max="111" width="7" bestFit="1" customWidth="1"/>
    <col min="112" max="115" width="12" bestFit="1" customWidth="1"/>
    <col min="116" max="116" width="5.5703125" bestFit="1" customWidth="1"/>
    <col min="117" max="117" width="12" bestFit="1" customWidth="1"/>
    <col min="118" max="118" width="6" bestFit="1" customWidth="1"/>
    <col min="119" max="137" width="12" bestFit="1" customWidth="1"/>
    <col min="138" max="138" width="7" bestFit="1" customWidth="1"/>
    <col min="139" max="140" width="12" bestFit="1" customWidth="1"/>
    <col min="141" max="141" width="5.5703125" bestFit="1" customWidth="1"/>
    <col min="142" max="158" width="12" bestFit="1" customWidth="1"/>
    <col min="159" max="159" width="6" bestFit="1" customWidth="1"/>
    <col min="160" max="161" width="12" bestFit="1" customWidth="1"/>
    <col min="162" max="162" width="7" bestFit="1" customWidth="1"/>
    <col min="163" max="163" width="12" bestFit="1" customWidth="1"/>
    <col min="164" max="164" width="8" bestFit="1" customWidth="1"/>
    <col min="165" max="168" width="12" bestFit="1" customWidth="1"/>
    <col min="169" max="169" width="5.5703125" bestFit="1" customWidth="1"/>
    <col min="170" max="171" width="12" bestFit="1" customWidth="1"/>
    <col min="172" max="172" width="8" bestFit="1" customWidth="1"/>
    <col min="173" max="176" width="12" bestFit="1" customWidth="1"/>
    <col min="177" max="177" width="8" bestFit="1" customWidth="1"/>
    <col min="178" max="181" width="12" bestFit="1" customWidth="1"/>
    <col min="182" max="182" width="8" bestFit="1" customWidth="1"/>
    <col min="183" max="186" width="12" bestFit="1" customWidth="1"/>
    <col min="187" max="187" width="7" bestFit="1" customWidth="1"/>
    <col min="188" max="188" width="5.5703125" bestFit="1" customWidth="1"/>
    <col min="189" max="206" width="12" bestFit="1" customWidth="1"/>
    <col min="207" max="207" width="5.5703125" bestFit="1" customWidth="1"/>
    <col min="208" max="208" width="12" bestFit="1" customWidth="1"/>
    <col min="209" max="209" width="8" bestFit="1" customWidth="1"/>
    <col min="210" max="211" width="12" bestFit="1" customWidth="1"/>
    <col min="212" max="212" width="8" bestFit="1" customWidth="1"/>
    <col min="213" max="218" width="12" bestFit="1" customWidth="1"/>
    <col min="219" max="219" width="5.5703125" bestFit="1" customWidth="1"/>
    <col min="220" max="229" width="12" bestFit="1" customWidth="1"/>
    <col min="230" max="230" width="6.5703125" bestFit="1" customWidth="1"/>
    <col min="231" max="231" width="12" bestFit="1" customWidth="1"/>
    <col min="232" max="232" width="9" bestFit="1" customWidth="1"/>
    <col min="233" max="242" width="12" bestFit="1" customWidth="1"/>
    <col min="243" max="243" width="6.5703125" bestFit="1" customWidth="1"/>
    <col min="244" max="246" width="12" bestFit="1" customWidth="1"/>
    <col min="247" max="247" width="6.5703125" bestFit="1" customWidth="1"/>
    <col min="248" max="250" width="12" bestFit="1" customWidth="1"/>
    <col min="251" max="251" width="9" bestFit="1" customWidth="1"/>
    <col min="252" max="253" width="12" bestFit="1" customWidth="1"/>
    <col min="254" max="254" width="8" bestFit="1" customWidth="1"/>
    <col min="255" max="255" width="12" bestFit="1" customWidth="1"/>
    <col min="256" max="256" width="6.5703125" bestFit="1" customWidth="1"/>
    <col min="257" max="257" width="9" bestFit="1" customWidth="1"/>
    <col min="258" max="258" width="12" bestFit="1" customWidth="1"/>
    <col min="259" max="259" width="6.5703125" bestFit="1" customWidth="1"/>
    <col min="260" max="263" width="12" bestFit="1" customWidth="1"/>
  </cols>
  <sheetData>
    <row r="1" spans="3:4" x14ac:dyDescent="0.25">
      <c r="C1" s="8" t="s">
        <v>1126</v>
      </c>
      <c r="D1" t="s">
        <v>1127</v>
      </c>
    </row>
    <row r="3" spans="3:4" x14ac:dyDescent="0.25">
      <c r="C3" s="8" t="s">
        <v>1121</v>
      </c>
      <c r="D3" t="s">
        <v>856</v>
      </c>
    </row>
    <row r="4" spans="3:4" x14ac:dyDescent="0.25">
      <c r="C4" s="10" t="s">
        <v>885</v>
      </c>
      <c r="D4" s="9">
        <v>3.099897119341525</v>
      </c>
    </row>
    <row r="5" spans="3:4" x14ac:dyDescent="0.25">
      <c r="C5" s="10" t="s">
        <v>896</v>
      </c>
      <c r="D5" s="9">
        <v>8.6041666666668402</v>
      </c>
    </row>
    <row r="6" spans="3:4" x14ac:dyDescent="0.25">
      <c r="C6" s="10" t="s">
        <v>272</v>
      </c>
      <c r="D6" s="9">
        <v>22.488304093568189</v>
      </c>
    </row>
    <row r="7" spans="3:4" x14ac:dyDescent="0.25">
      <c r="C7" s="10" t="s">
        <v>886</v>
      </c>
      <c r="D7" s="9">
        <v>2.3419704861112223</v>
      </c>
    </row>
    <row r="8" spans="3:4" x14ac:dyDescent="0.25">
      <c r="C8" s="10" t="s">
        <v>899</v>
      </c>
      <c r="D8" s="9">
        <v>11.384280303029795</v>
      </c>
    </row>
    <row r="9" spans="3:4" x14ac:dyDescent="0.25">
      <c r="C9" s="10" t="s">
        <v>892</v>
      </c>
      <c r="D9" s="9">
        <v>9.9357940821257369</v>
      </c>
    </row>
    <row r="10" spans="3:4" x14ac:dyDescent="0.25">
      <c r="C10" s="10" t="s">
        <v>893</v>
      </c>
      <c r="D10" s="9">
        <v>23.999826388889232</v>
      </c>
    </row>
    <row r="11" spans="3:4" x14ac:dyDescent="0.25">
      <c r="C11" s="10" t="s">
        <v>894</v>
      </c>
      <c r="D11" s="9">
        <v>4.6644965277769188</v>
      </c>
    </row>
    <row r="12" spans="3:4" x14ac:dyDescent="0.25">
      <c r="C12" s="10" t="s">
        <v>897</v>
      </c>
      <c r="D12" s="9">
        <v>3.2626736111105856</v>
      </c>
    </row>
    <row r="13" spans="3:4" x14ac:dyDescent="0.25">
      <c r="C13" s="10" t="s">
        <v>902</v>
      </c>
      <c r="D13" s="9">
        <v>2.7852623456791559</v>
      </c>
    </row>
    <row r="14" spans="3:4" x14ac:dyDescent="0.25">
      <c r="C14" s="10" t="s">
        <v>1122</v>
      </c>
      <c r="D14" s="9">
        <v>7.0853142486011293</v>
      </c>
    </row>
    <row r="30" spans="3:13" x14ac:dyDescent="0.25">
      <c r="C30" s="191" t="s">
        <v>1319</v>
      </c>
      <c r="D30" s="192"/>
      <c r="E30" s="192"/>
      <c r="F30" s="192"/>
      <c r="G30" s="192"/>
      <c r="H30" s="192"/>
      <c r="I30" s="192"/>
      <c r="J30" s="192"/>
      <c r="K30" s="192"/>
      <c r="L30" s="192"/>
      <c r="M30" s="193"/>
    </row>
    <row r="31" spans="3:13" x14ac:dyDescent="0.25"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</row>
    <row r="32" spans="3:13" x14ac:dyDescent="0.25">
      <c r="C32" s="140"/>
      <c r="D32" s="140"/>
      <c r="E32" s="140"/>
      <c r="F32" s="140"/>
      <c r="G32" s="140"/>
      <c r="H32" s="140"/>
      <c r="I32" s="140"/>
      <c r="J32" s="140"/>
      <c r="K32" s="140"/>
      <c r="L32" s="141"/>
      <c r="M32" s="141"/>
    </row>
    <row r="33" spans="3:14" x14ac:dyDescent="0.25">
      <c r="C33" s="140"/>
      <c r="D33" s="140"/>
      <c r="E33" s="140"/>
      <c r="F33" s="140"/>
      <c r="G33" s="140"/>
      <c r="H33" s="140"/>
      <c r="I33" s="140"/>
      <c r="J33" s="140"/>
      <c r="K33" s="140"/>
      <c r="L33" s="150" t="s">
        <v>1296</v>
      </c>
      <c r="M33" s="150" t="s">
        <v>1297</v>
      </c>
    </row>
    <row r="34" spans="3:14" x14ac:dyDescent="0.25">
      <c r="C34" s="143"/>
      <c r="D34" s="143"/>
      <c r="E34" s="143"/>
      <c r="F34" s="143"/>
      <c r="G34" s="143"/>
      <c r="H34" s="143"/>
      <c r="I34" s="143"/>
      <c r="J34" s="143"/>
      <c r="K34" s="143" t="s">
        <v>1129</v>
      </c>
      <c r="L34" s="144">
        <f>AVERAGE(F37:F40)</f>
        <v>6.5090957316215938</v>
      </c>
      <c r="M34" s="144">
        <f>L34*24</f>
        <v>156.21829755891827</v>
      </c>
      <c r="N34" s="88"/>
    </row>
    <row r="35" spans="3:14" x14ac:dyDescent="0.25">
      <c r="C35" s="143"/>
      <c r="D35" s="143"/>
      <c r="E35" s="143"/>
      <c r="F35" s="143"/>
      <c r="G35" s="143"/>
      <c r="H35" s="143"/>
      <c r="I35" s="143"/>
      <c r="J35" s="143"/>
      <c r="K35" s="143" t="s">
        <v>1130</v>
      </c>
      <c r="L35" s="144">
        <f>CalculoGanhoDias!F34</f>
        <v>5.5327313718783548</v>
      </c>
      <c r="M35" s="144">
        <f t="shared" ref="M35:M36" si="0">L35*24</f>
        <v>132.78555292508051</v>
      </c>
      <c r="N35" s="88"/>
    </row>
    <row r="36" spans="3:14" ht="30" x14ac:dyDescent="0.25">
      <c r="C36" s="142"/>
      <c r="D36" s="142"/>
      <c r="E36" s="142"/>
      <c r="F36" s="145" t="s">
        <v>1131</v>
      </c>
      <c r="G36" s="145" t="s">
        <v>1125</v>
      </c>
      <c r="H36" s="149" t="s">
        <v>1298</v>
      </c>
      <c r="I36" s="142"/>
      <c r="J36" s="200" t="s">
        <v>1132</v>
      </c>
      <c r="K36" s="200"/>
      <c r="L36" s="146">
        <f>AVERAGE(H37:H40)</f>
        <v>5.5195206448160672</v>
      </c>
      <c r="M36" s="146">
        <f t="shared" si="0"/>
        <v>132.4684954755856</v>
      </c>
      <c r="N36" s="88"/>
    </row>
    <row r="37" spans="3:14" ht="15" customHeight="1" x14ac:dyDescent="0.25">
      <c r="C37" s="194" t="s">
        <v>895</v>
      </c>
      <c r="D37" s="195"/>
      <c r="E37" s="153" t="s">
        <v>896</v>
      </c>
      <c r="F37" s="144">
        <v>8.6041666666668402</v>
      </c>
      <c r="G37" s="148">
        <v>0.15</v>
      </c>
      <c r="H37" s="144">
        <f>F37-(F37*G37)</f>
        <v>7.313541666666814</v>
      </c>
      <c r="I37" s="142"/>
      <c r="J37" s="92"/>
      <c r="K37" s="92"/>
      <c r="L37" s="92"/>
      <c r="M37" s="147"/>
    </row>
    <row r="38" spans="3:14" x14ac:dyDescent="0.25">
      <c r="C38" s="196"/>
      <c r="D38" s="197"/>
      <c r="E38" s="153" t="s">
        <v>897</v>
      </c>
      <c r="F38" s="144">
        <v>3.2626736111105856</v>
      </c>
      <c r="G38" s="148">
        <v>0.05</v>
      </c>
      <c r="H38" s="144">
        <f>F38-(F38*G38)</f>
        <v>3.0995399305550562</v>
      </c>
      <c r="I38" s="142"/>
      <c r="J38" s="142"/>
      <c r="K38" s="142"/>
      <c r="L38" s="142"/>
      <c r="M38" s="147"/>
    </row>
    <row r="39" spans="3:14" x14ac:dyDescent="0.25">
      <c r="C39" s="196"/>
      <c r="D39" s="197"/>
      <c r="E39" s="153" t="s">
        <v>899</v>
      </c>
      <c r="F39" s="144">
        <v>11.384280303029795</v>
      </c>
      <c r="G39" s="148">
        <v>0.22</v>
      </c>
      <c r="H39" s="144">
        <f>F39-(F39*G39)</f>
        <v>8.8797386363632409</v>
      </c>
      <c r="I39" s="142"/>
      <c r="J39" s="142"/>
      <c r="K39" s="142"/>
      <c r="L39" s="142"/>
      <c r="M39" s="147"/>
    </row>
    <row r="40" spans="3:14" x14ac:dyDescent="0.25">
      <c r="C40" s="198"/>
      <c r="D40" s="199"/>
      <c r="E40" s="153" t="s">
        <v>902</v>
      </c>
      <c r="F40" s="144">
        <v>2.7852623456791559</v>
      </c>
      <c r="G40" s="148"/>
      <c r="H40" s="144">
        <f>F40-(F40*G40)</f>
        <v>2.7852623456791559</v>
      </c>
      <c r="I40" s="142"/>
      <c r="J40" s="142"/>
      <c r="K40" s="142"/>
      <c r="L40" s="142"/>
      <c r="M40" s="147"/>
    </row>
    <row r="41" spans="3:14" x14ac:dyDescent="0.25">
      <c r="C41" s="142"/>
      <c r="D41" s="142"/>
      <c r="E41" s="154"/>
      <c r="F41" s="142"/>
      <c r="G41" s="142"/>
      <c r="H41" s="142"/>
      <c r="I41" s="142"/>
      <c r="J41" s="142"/>
      <c r="K41" s="142"/>
      <c r="L41" s="150" t="s">
        <v>1296</v>
      </c>
      <c r="M41" s="150" t="s">
        <v>1297</v>
      </c>
    </row>
    <row r="42" spans="3:14" x14ac:dyDescent="0.25">
      <c r="C42" s="143"/>
      <c r="D42" s="143"/>
      <c r="E42" s="155"/>
      <c r="F42" s="143"/>
      <c r="G42" s="143"/>
      <c r="H42" s="143"/>
      <c r="I42" s="143"/>
      <c r="J42" s="143"/>
      <c r="K42" s="143" t="s">
        <v>1133</v>
      </c>
      <c r="L42" s="151">
        <f>AVERAGE(F46:F50)</f>
        <v>12.837663642340321</v>
      </c>
      <c r="M42" s="144">
        <f>L42*24</f>
        <v>308.10392741616772</v>
      </c>
      <c r="N42" s="88"/>
    </row>
    <row r="43" spans="3:14" x14ac:dyDescent="0.25">
      <c r="C43" s="143"/>
      <c r="D43" s="143"/>
      <c r="E43" s="155"/>
      <c r="F43" s="143"/>
      <c r="G43" s="143"/>
      <c r="H43" s="143"/>
      <c r="I43" s="143"/>
      <c r="J43" s="143"/>
      <c r="K43" s="143" t="s">
        <v>1134</v>
      </c>
      <c r="L43" s="151">
        <f>CalculoGanhoDias!F25</f>
        <v>10.912014095989273</v>
      </c>
      <c r="M43" s="144">
        <f>L43*24</f>
        <v>261.88833830374256</v>
      </c>
      <c r="N43" s="88"/>
    </row>
    <row r="44" spans="3:14" x14ac:dyDescent="0.25">
      <c r="C44" s="142"/>
      <c r="D44" s="142"/>
      <c r="E44" s="154"/>
      <c r="F44" s="202" t="s">
        <v>1131</v>
      </c>
      <c r="G44" s="201" t="s">
        <v>1125</v>
      </c>
      <c r="H44" s="201" t="s">
        <v>1298</v>
      </c>
      <c r="I44" s="142"/>
      <c r="J44" s="200" t="s">
        <v>1132</v>
      </c>
      <c r="K44" s="200"/>
      <c r="L44" s="189">
        <f>AVERAGE(H46:H50)</f>
        <v>10.819165717728012</v>
      </c>
      <c r="M44" s="189">
        <f>L44*24</f>
        <v>259.65997722547229</v>
      </c>
    </row>
    <row r="45" spans="3:14" x14ac:dyDescent="0.25">
      <c r="C45" s="142"/>
      <c r="D45" s="142"/>
      <c r="E45" s="154"/>
      <c r="F45" s="202"/>
      <c r="G45" s="201"/>
      <c r="H45" s="201"/>
      <c r="I45" s="142"/>
      <c r="J45" s="200"/>
      <c r="K45" s="200"/>
      <c r="L45" s="190"/>
      <c r="M45" s="189"/>
    </row>
    <row r="46" spans="3:14" ht="15" customHeight="1" x14ac:dyDescent="0.25">
      <c r="C46" s="203" t="s">
        <v>887</v>
      </c>
      <c r="D46" s="204"/>
      <c r="E46" s="156" t="s">
        <v>885</v>
      </c>
      <c r="F46" s="144">
        <v>3.099897119341525</v>
      </c>
      <c r="G46" s="152"/>
      <c r="H46" s="144">
        <f>F46-(F46*G46)</f>
        <v>3.099897119341525</v>
      </c>
      <c r="I46" s="142"/>
      <c r="J46" s="142"/>
      <c r="K46" s="142"/>
      <c r="L46" s="142"/>
      <c r="M46" s="140"/>
    </row>
    <row r="47" spans="3:14" x14ac:dyDescent="0.25">
      <c r="C47" s="205"/>
      <c r="D47" s="206"/>
      <c r="E47" s="156" t="s">
        <v>272</v>
      </c>
      <c r="F47" s="144">
        <v>22.488304093568189</v>
      </c>
      <c r="G47" s="152">
        <v>0.2</v>
      </c>
      <c r="H47" s="144">
        <f>F47-(F47*G47)</f>
        <v>17.990643274854552</v>
      </c>
      <c r="I47" s="142"/>
      <c r="J47" s="142"/>
      <c r="K47" s="142"/>
      <c r="L47" s="142"/>
      <c r="M47" s="140"/>
    </row>
    <row r="48" spans="3:14" x14ac:dyDescent="0.25">
      <c r="C48" s="205"/>
      <c r="D48" s="206"/>
      <c r="E48" s="156" t="s">
        <v>892</v>
      </c>
      <c r="F48" s="144">
        <v>9.9357940821257369</v>
      </c>
      <c r="G48" s="152">
        <v>0.08</v>
      </c>
      <c r="H48" s="144">
        <f>F48-(F48*G48)</f>
        <v>9.140930555555677</v>
      </c>
      <c r="I48" s="142"/>
      <c r="J48" s="142"/>
      <c r="K48" s="142"/>
      <c r="L48" s="142"/>
      <c r="M48" s="140"/>
    </row>
    <row r="49" spans="3:29" x14ac:dyDescent="0.25">
      <c r="C49" s="205"/>
      <c r="D49" s="206"/>
      <c r="E49" s="156" t="s">
        <v>893</v>
      </c>
      <c r="F49" s="144">
        <v>23.999826388889232</v>
      </c>
      <c r="G49" s="152">
        <v>0.2</v>
      </c>
      <c r="H49" s="144">
        <f t="shared" ref="H49:H50" si="1">F49-(F49*G49)</f>
        <v>19.199861111111385</v>
      </c>
      <c r="I49" s="140"/>
      <c r="J49" s="140"/>
      <c r="K49" s="140"/>
      <c r="L49" s="140"/>
      <c r="M49" s="140"/>
    </row>
    <row r="50" spans="3:29" x14ac:dyDescent="0.25">
      <c r="C50" s="207"/>
      <c r="D50" s="208"/>
      <c r="E50" s="156" t="s">
        <v>894</v>
      </c>
      <c r="F50" s="144">
        <v>4.6644965277769188</v>
      </c>
      <c r="G50" s="152"/>
      <c r="H50" s="144">
        <f t="shared" si="1"/>
        <v>4.6644965277769188</v>
      </c>
      <c r="I50" s="140"/>
      <c r="J50" s="140"/>
      <c r="K50" s="140"/>
      <c r="L50" s="140"/>
      <c r="M50" s="140"/>
    </row>
    <row r="51" spans="3:29" x14ac:dyDescent="0.25">
      <c r="F51" s="88"/>
    </row>
    <row r="52" spans="3:29" x14ac:dyDescent="0.25">
      <c r="C52" s="176" t="s">
        <v>1305</v>
      </c>
      <c r="D52" s="176"/>
      <c r="E52" s="176"/>
      <c r="F52" s="176"/>
      <c r="G52" s="176"/>
      <c r="H52" s="176"/>
      <c r="I52" s="176"/>
      <c r="J52" s="176"/>
      <c r="K52" s="176"/>
      <c r="L52" s="176"/>
    </row>
    <row r="53" spans="3:29" x14ac:dyDescent="0.25">
      <c r="C53" t="s">
        <v>1306</v>
      </c>
    </row>
    <row r="55" spans="3:29" x14ac:dyDescent="0.25">
      <c r="C55" t="s">
        <v>1299</v>
      </c>
    </row>
    <row r="61" spans="3:29" x14ac:dyDescent="0.25">
      <c r="F61" t="s">
        <v>1300</v>
      </c>
      <c r="I61" t="s">
        <v>1303</v>
      </c>
    </row>
    <row r="62" spans="3:29" x14ac:dyDescent="0.25">
      <c r="J62" t="s">
        <v>1304</v>
      </c>
      <c r="AC62" t="s">
        <v>1303</v>
      </c>
    </row>
    <row r="63" spans="3:29" x14ac:dyDescent="0.25">
      <c r="C63" t="s">
        <v>1308</v>
      </c>
      <c r="F63" t="s">
        <v>1301</v>
      </c>
      <c r="I63" t="s">
        <v>1303</v>
      </c>
      <c r="K63" t="s">
        <v>1307</v>
      </c>
    </row>
    <row r="66" spans="1:29" x14ac:dyDescent="0.25">
      <c r="F66" t="s">
        <v>1302</v>
      </c>
      <c r="I66" t="s">
        <v>1303</v>
      </c>
    </row>
    <row r="67" spans="1:29" x14ac:dyDescent="0.25">
      <c r="J67" t="s">
        <v>1304</v>
      </c>
      <c r="AC67" t="s">
        <v>1303</v>
      </c>
    </row>
    <row r="68" spans="1:29" x14ac:dyDescent="0.25">
      <c r="F68" t="s">
        <v>1301</v>
      </c>
      <c r="I68" t="s">
        <v>1303</v>
      </c>
      <c r="K68" t="s">
        <v>1307</v>
      </c>
    </row>
    <row r="71" spans="1:29" x14ac:dyDescent="0.25">
      <c r="A71" s="8" t="s">
        <v>1121</v>
      </c>
      <c r="B71" t="s">
        <v>1219</v>
      </c>
      <c r="C71" s="94" t="s">
        <v>1309</v>
      </c>
      <c r="D71" s="94" t="s">
        <v>1310</v>
      </c>
      <c r="E71" s="133"/>
    </row>
    <row r="72" spans="1:29" x14ac:dyDescent="0.25">
      <c r="A72" s="10" t="s">
        <v>895</v>
      </c>
      <c r="B72" s="88">
        <v>169.66666666666666</v>
      </c>
      <c r="C72" s="137" t="s">
        <v>895</v>
      </c>
      <c r="D72" s="93">
        <f>L34</f>
        <v>6.5090957316215938</v>
      </c>
      <c r="E72" s="134"/>
    </row>
    <row r="73" spans="1:29" x14ac:dyDescent="0.25">
      <c r="A73" s="10" t="s">
        <v>278</v>
      </c>
      <c r="B73" s="88">
        <v>143.79310344827587</v>
      </c>
      <c r="C73" s="137" t="s">
        <v>278</v>
      </c>
      <c r="D73" s="93">
        <f>L42</f>
        <v>12.837663642340321</v>
      </c>
      <c r="E73" s="134"/>
    </row>
    <row r="74" spans="1:29" x14ac:dyDescent="0.25">
      <c r="A74" s="10" t="s">
        <v>1122</v>
      </c>
      <c r="B74" s="88">
        <v>149.92105263157896</v>
      </c>
      <c r="C74" s="135"/>
      <c r="D74" s="136">
        <f>AVERAGE(D72:D73)</f>
        <v>9.6733796869809581</v>
      </c>
      <c r="E74" s="129"/>
    </row>
    <row r="75" spans="1:29" x14ac:dyDescent="0.25">
      <c r="C75" s="127"/>
      <c r="D75" s="128"/>
      <c r="E75" s="129"/>
    </row>
    <row r="76" spans="1:29" x14ac:dyDescent="0.25">
      <c r="C76" s="127"/>
      <c r="D76" s="128"/>
      <c r="E76" s="129"/>
    </row>
    <row r="77" spans="1:29" x14ac:dyDescent="0.25">
      <c r="C77" s="127"/>
      <c r="D77" s="128"/>
      <c r="E77" s="129"/>
    </row>
    <row r="78" spans="1:29" x14ac:dyDescent="0.25">
      <c r="C78" s="127"/>
      <c r="D78" s="128"/>
      <c r="E78" s="129"/>
    </row>
    <row r="79" spans="1:29" x14ac:dyDescent="0.25">
      <c r="C79" s="127"/>
      <c r="D79" s="128"/>
      <c r="E79" s="129"/>
    </row>
    <row r="80" spans="1:29" x14ac:dyDescent="0.25">
      <c r="C80" s="127"/>
      <c r="D80" s="128"/>
      <c r="E80" s="129"/>
    </row>
    <row r="81" spans="3:5" x14ac:dyDescent="0.25">
      <c r="C81" s="127"/>
      <c r="D81" s="128"/>
      <c r="E81" s="129"/>
    </row>
    <row r="82" spans="3:5" x14ac:dyDescent="0.25">
      <c r="C82" s="127"/>
      <c r="D82" s="128"/>
      <c r="E82" s="129"/>
    </row>
    <row r="83" spans="3:5" x14ac:dyDescent="0.25">
      <c r="C83" s="127"/>
      <c r="D83" s="128"/>
      <c r="E83" s="129"/>
    </row>
    <row r="84" spans="3:5" x14ac:dyDescent="0.25">
      <c r="C84" s="127"/>
      <c r="D84" s="128"/>
      <c r="E84" s="129"/>
    </row>
    <row r="85" spans="3:5" x14ac:dyDescent="0.25">
      <c r="C85" s="127"/>
      <c r="D85" s="128"/>
      <c r="E85" s="129"/>
    </row>
    <row r="86" spans="3:5" x14ac:dyDescent="0.25">
      <c r="C86" s="127"/>
      <c r="D86" s="128"/>
      <c r="E86" s="129"/>
    </row>
    <row r="87" spans="3:5" x14ac:dyDescent="0.25">
      <c r="C87" s="127"/>
      <c r="D87" s="128"/>
      <c r="E87" s="129"/>
    </row>
    <row r="88" spans="3:5" x14ac:dyDescent="0.25">
      <c r="C88" s="130"/>
      <c r="D88" s="131"/>
      <c r="E88" s="132"/>
    </row>
    <row r="98" spans="1:24" ht="120" x14ac:dyDescent="0.25">
      <c r="A98" s="8" t="s">
        <v>958</v>
      </c>
      <c r="B98" s="123" t="s">
        <v>6</v>
      </c>
      <c r="P98" s="187" t="s">
        <v>1314</v>
      </c>
      <c r="Q98" t="s">
        <v>1311</v>
      </c>
    </row>
    <row r="99" spans="1:24" x14ac:dyDescent="0.25">
      <c r="A99" s="8" t="s">
        <v>1126</v>
      </c>
      <c r="B99" t="s">
        <v>1127</v>
      </c>
      <c r="P99" s="187"/>
      <c r="Q99" s="8" t="s">
        <v>855</v>
      </c>
      <c r="R99" t="s">
        <v>899</v>
      </c>
    </row>
    <row r="100" spans="1:24" x14ac:dyDescent="0.25">
      <c r="P100" s="187"/>
      <c r="Q100" s="8" t="s">
        <v>1126</v>
      </c>
      <c r="R100" t="s">
        <v>1127</v>
      </c>
    </row>
    <row r="101" spans="1:24" x14ac:dyDescent="0.25">
      <c r="A101" s="8" t="s">
        <v>1121</v>
      </c>
      <c r="B101" t="s">
        <v>856</v>
      </c>
      <c r="P101" s="187"/>
    </row>
    <row r="102" spans="1:24" x14ac:dyDescent="0.25">
      <c r="A102" s="10" t="s">
        <v>902</v>
      </c>
      <c r="B102" s="88">
        <v>2.7852623456791559</v>
      </c>
      <c r="P102" s="187"/>
      <c r="Q102" s="8" t="s">
        <v>1121</v>
      </c>
      <c r="R102" t="s">
        <v>856</v>
      </c>
    </row>
    <row r="103" spans="1:24" x14ac:dyDescent="0.25">
      <c r="A103" s="10" t="s">
        <v>885</v>
      </c>
      <c r="B103" s="88">
        <v>2.8484259259251608</v>
      </c>
      <c r="P103" s="187"/>
      <c r="Q103" s="10" t="s">
        <v>8</v>
      </c>
      <c r="R103" s="88">
        <v>11.384280303029795</v>
      </c>
    </row>
    <row r="104" spans="1:24" x14ac:dyDescent="0.25">
      <c r="A104" s="10" t="s">
        <v>896</v>
      </c>
      <c r="B104" s="88">
        <v>8.6041666666668402</v>
      </c>
      <c r="P104" s="187"/>
      <c r="Q104" s="10" t="s">
        <v>1122</v>
      </c>
      <c r="R104" s="88">
        <v>11.384280303029795</v>
      </c>
      <c r="S104" s="9"/>
      <c r="T104" s="9"/>
      <c r="U104" s="9"/>
      <c r="V104" s="9"/>
      <c r="W104" s="9"/>
      <c r="X104" s="9"/>
    </row>
    <row r="105" spans="1:24" x14ac:dyDescent="0.25">
      <c r="A105" s="10" t="s">
        <v>899</v>
      </c>
      <c r="B105" s="88">
        <v>11.384280303029795</v>
      </c>
      <c r="P105" s="187"/>
      <c r="S105" s="9"/>
      <c r="T105" s="9"/>
      <c r="U105" s="9"/>
      <c r="V105" s="9"/>
      <c r="W105" s="9"/>
      <c r="X105" s="9"/>
    </row>
    <row r="106" spans="1:24" x14ac:dyDescent="0.25">
      <c r="A106" s="10" t="s">
        <v>897</v>
      </c>
      <c r="B106" s="88">
        <v>3.2626736111105856</v>
      </c>
      <c r="P106" s="187"/>
      <c r="S106" s="9"/>
      <c r="T106" s="9"/>
      <c r="U106" s="9"/>
      <c r="V106" s="9"/>
      <c r="W106" s="9"/>
      <c r="X106" s="9"/>
    </row>
    <row r="107" spans="1:24" x14ac:dyDescent="0.25">
      <c r="A107" s="10" t="s">
        <v>1122</v>
      </c>
      <c r="B107" s="88">
        <v>7.058702256944116</v>
      </c>
      <c r="P107" s="187"/>
      <c r="S107" s="9"/>
      <c r="T107" s="9"/>
      <c r="U107" s="9"/>
      <c r="V107" s="9"/>
      <c r="W107" s="9"/>
      <c r="X107" s="9"/>
    </row>
    <row r="108" spans="1:24" x14ac:dyDescent="0.25">
      <c r="P108" s="187"/>
      <c r="S108" s="9"/>
      <c r="T108" s="9"/>
      <c r="U108" s="9"/>
      <c r="V108" s="9"/>
      <c r="W108" s="9"/>
      <c r="X108" s="9"/>
    </row>
    <row r="109" spans="1:24" x14ac:dyDescent="0.25">
      <c r="P109" s="187"/>
      <c r="T109" s="9"/>
      <c r="U109" s="9"/>
      <c r="V109" s="9"/>
      <c r="W109" s="9"/>
      <c r="X109" s="9"/>
    </row>
    <row r="110" spans="1:24" x14ac:dyDescent="0.25">
      <c r="P110" s="187"/>
      <c r="T110" s="9"/>
      <c r="U110" s="9"/>
      <c r="V110" s="9"/>
      <c r="W110" s="9"/>
      <c r="X110" s="9"/>
    </row>
    <row r="111" spans="1:24" x14ac:dyDescent="0.25">
      <c r="P111" s="187"/>
      <c r="T111" s="9"/>
      <c r="U111" s="9"/>
      <c r="V111" s="9"/>
      <c r="W111" s="9"/>
      <c r="X111" s="9"/>
    </row>
    <row r="112" spans="1:24" x14ac:dyDescent="0.25">
      <c r="P112" s="187"/>
      <c r="T112" s="9"/>
      <c r="U112" s="9"/>
      <c r="V112" s="9"/>
      <c r="W112" s="9"/>
      <c r="X112" s="9"/>
    </row>
    <row r="113" spans="1:24" x14ac:dyDescent="0.25">
      <c r="P113" s="187"/>
      <c r="T113" s="9"/>
      <c r="U113" s="9"/>
      <c r="V113" s="9"/>
      <c r="W113" s="9"/>
      <c r="X113" s="9"/>
    </row>
    <row r="114" spans="1:24" x14ac:dyDescent="0.25">
      <c r="P114" s="187"/>
      <c r="T114" s="9"/>
      <c r="U114" s="9"/>
      <c r="V114" s="9"/>
      <c r="W114" s="9"/>
      <c r="X114" s="9"/>
    </row>
    <row r="115" spans="1:24" x14ac:dyDescent="0.25">
      <c r="A115" s="8" t="s">
        <v>1126</v>
      </c>
      <c r="B115" t="s">
        <v>1127</v>
      </c>
      <c r="P115" s="187"/>
      <c r="T115" s="9"/>
      <c r="U115" s="9"/>
      <c r="V115" s="9"/>
      <c r="W115" s="9"/>
      <c r="X115" s="9"/>
    </row>
    <row r="116" spans="1:24" x14ac:dyDescent="0.25">
      <c r="A116" s="8" t="s">
        <v>958</v>
      </c>
      <c r="B116" t="s">
        <v>278</v>
      </c>
      <c r="P116" s="187"/>
      <c r="T116" s="9"/>
      <c r="U116" s="9"/>
      <c r="V116" s="9"/>
      <c r="W116" s="9"/>
      <c r="X116" s="9"/>
    </row>
    <row r="117" spans="1:24" x14ac:dyDescent="0.25">
      <c r="P117" s="187"/>
      <c r="T117" s="9"/>
      <c r="U117" s="9"/>
      <c r="V117" s="9"/>
      <c r="W117" s="9"/>
      <c r="X117" s="9"/>
    </row>
    <row r="118" spans="1:24" x14ac:dyDescent="0.25">
      <c r="A118" s="8" t="s">
        <v>1121</v>
      </c>
      <c r="B118" t="s">
        <v>856</v>
      </c>
      <c r="P118" s="187"/>
      <c r="T118" s="9"/>
      <c r="U118" s="9"/>
      <c r="V118" s="9"/>
      <c r="W118" s="9"/>
      <c r="X118" s="9"/>
    </row>
    <row r="119" spans="1:24" x14ac:dyDescent="0.25">
      <c r="A119" s="10" t="s">
        <v>885</v>
      </c>
      <c r="B119" s="88">
        <v>3.1404569892473901</v>
      </c>
      <c r="P119" s="187"/>
      <c r="T119" s="9"/>
      <c r="U119" s="9"/>
      <c r="V119" s="138"/>
      <c r="W119" s="9"/>
      <c r="X119" s="9"/>
    </row>
    <row r="120" spans="1:24" x14ac:dyDescent="0.25">
      <c r="A120" s="10" t="s">
        <v>272</v>
      </c>
      <c r="B120" s="88">
        <v>22.488304093568189</v>
      </c>
      <c r="P120" s="187"/>
      <c r="T120" s="9"/>
      <c r="U120" s="9"/>
      <c r="V120" s="9"/>
      <c r="W120" s="9"/>
      <c r="X120" s="9"/>
    </row>
    <row r="121" spans="1:24" x14ac:dyDescent="0.25">
      <c r="A121" s="10" t="s">
        <v>892</v>
      </c>
      <c r="B121" s="88">
        <v>9.9357940821257369</v>
      </c>
      <c r="P121" s="187"/>
      <c r="T121" s="9"/>
      <c r="U121" s="9"/>
      <c r="V121" s="9"/>
      <c r="W121" s="9"/>
      <c r="X121" s="9"/>
    </row>
    <row r="122" spans="1:24" x14ac:dyDescent="0.25">
      <c r="A122" s="10" t="s">
        <v>893</v>
      </c>
      <c r="B122" s="88">
        <v>23.999826388889232</v>
      </c>
      <c r="P122" s="187"/>
      <c r="Q122" t="s">
        <v>1312</v>
      </c>
      <c r="T122" s="9"/>
      <c r="U122" s="9"/>
      <c r="V122" s="9"/>
      <c r="W122" s="9"/>
      <c r="X122" s="9"/>
    </row>
    <row r="123" spans="1:24" x14ac:dyDescent="0.25">
      <c r="A123" s="10" t="s">
        <v>894</v>
      </c>
      <c r="B123" s="88">
        <v>4.6644965277769188</v>
      </c>
      <c r="P123" s="187"/>
      <c r="Q123" s="8" t="s">
        <v>855</v>
      </c>
      <c r="R123" t="s">
        <v>896</v>
      </c>
      <c r="T123" s="9"/>
      <c r="U123" s="9"/>
      <c r="V123" s="9"/>
      <c r="W123" s="9"/>
      <c r="X123" s="9"/>
    </row>
    <row r="124" spans="1:24" x14ac:dyDescent="0.25">
      <c r="A124" s="10" t="s">
        <v>1122</v>
      </c>
      <c r="B124" s="88">
        <v>7.9286668192919301</v>
      </c>
      <c r="P124" s="187"/>
      <c r="Q124" s="8" t="s">
        <v>1126</v>
      </c>
      <c r="R124" t="s">
        <v>1127</v>
      </c>
      <c r="T124" s="9"/>
      <c r="U124" s="9"/>
      <c r="V124" s="9"/>
      <c r="W124" s="9"/>
      <c r="X124" s="9"/>
    </row>
    <row r="125" spans="1:24" x14ac:dyDescent="0.25">
      <c r="A125" s="8" t="s">
        <v>1126</v>
      </c>
      <c r="B125" t="s">
        <v>1127</v>
      </c>
      <c r="P125" s="187"/>
      <c r="T125" s="9"/>
      <c r="U125" s="9"/>
      <c r="V125" s="9"/>
      <c r="W125" s="9"/>
      <c r="X125" s="9"/>
    </row>
    <row r="126" spans="1:24" x14ac:dyDescent="0.25">
      <c r="A126" s="8" t="s">
        <v>958</v>
      </c>
      <c r="B126" t="s">
        <v>278</v>
      </c>
      <c r="P126" s="187"/>
      <c r="Q126" s="8" t="s">
        <v>1121</v>
      </c>
      <c r="R126" t="s">
        <v>856</v>
      </c>
      <c r="T126" s="9"/>
      <c r="U126" s="9"/>
      <c r="V126" s="9"/>
      <c r="W126" s="9"/>
      <c r="X126" s="9"/>
    </row>
    <row r="127" spans="1:24" x14ac:dyDescent="0.25">
      <c r="P127" s="187"/>
      <c r="Q127" s="10" t="s">
        <v>8</v>
      </c>
      <c r="R127" s="88">
        <v>5.7211111111100763</v>
      </c>
      <c r="T127" s="9"/>
      <c r="U127" s="9"/>
      <c r="V127" s="9"/>
      <c r="W127" s="9"/>
      <c r="X127" s="9"/>
    </row>
    <row r="128" spans="1:24" x14ac:dyDescent="0.25">
      <c r="A128" s="8" t="s">
        <v>1121</v>
      </c>
      <c r="B128" t="s">
        <v>856</v>
      </c>
      <c r="P128" s="187"/>
      <c r="Q128" s="10" t="s">
        <v>270</v>
      </c>
      <c r="R128" s="88">
        <v>10.205864197531708</v>
      </c>
      <c r="T128" s="9"/>
      <c r="U128" s="9"/>
      <c r="V128" s="9"/>
      <c r="W128" s="9"/>
      <c r="X128" s="9"/>
    </row>
    <row r="129" spans="1:24" x14ac:dyDescent="0.25">
      <c r="A129" s="10" t="s">
        <v>885</v>
      </c>
      <c r="B129" s="88">
        <v>3.1404569892473901</v>
      </c>
      <c r="P129" s="187"/>
      <c r="Q129" s="10" t="s">
        <v>1122</v>
      </c>
      <c r="R129" s="88">
        <v>8.6041666666668402</v>
      </c>
      <c r="T129" s="9"/>
      <c r="U129" s="9"/>
      <c r="V129" s="9"/>
      <c r="W129" s="9"/>
      <c r="X129" s="9"/>
    </row>
    <row r="130" spans="1:24" x14ac:dyDescent="0.25">
      <c r="A130" s="10" t="s">
        <v>886</v>
      </c>
      <c r="B130" s="88">
        <v>2.3419704861112223</v>
      </c>
      <c r="P130" s="187"/>
      <c r="T130" s="9"/>
      <c r="U130" s="9"/>
      <c r="V130" s="9"/>
      <c r="W130" s="9"/>
      <c r="X130" s="9"/>
    </row>
    <row r="131" spans="1:24" x14ac:dyDescent="0.25">
      <c r="A131" s="10" t="s">
        <v>892</v>
      </c>
      <c r="B131" s="88">
        <v>9.9357940821257369</v>
      </c>
      <c r="P131" s="187"/>
      <c r="T131" s="9"/>
      <c r="U131" s="9"/>
      <c r="V131" s="9"/>
      <c r="W131" s="9"/>
      <c r="X131" s="9"/>
    </row>
    <row r="132" spans="1:24" x14ac:dyDescent="0.25">
      <c r="A132" s="10" t="s">
        <v>893</v>
      </c>
      <c r="B132" s="88">
        <v>23.999826388889232</v>
      </c>
      <c r="P132" s="187"/>
      <c r="T132" s="9"/>
      <c r="U132" s="9"/>
      <c r="V132" s="9"/>
      <c r="W132" s="9"/>
      <c r="X132" s="9"/>
    </row>
    <row r="133" spans="1:24" x14ac:dyDescent="0.25">
      <c r="A133" s="10" t="s">
        <v>1122</v>
      </c>
      <c r="B133" s="88">
        <v>5.6762608628182356</v>
      </c>
      <c r="P133" s="187"/>
      <c r="T133" s="9"/>
      <c r="U133" s="9"/>
      <c r="V133" s="9"/>
      <c r="W133" s="9"/>
      <c r="X133" s="9"/>
    </row>
    <row r="134" spans="1:24" x14ac:dyDescent="0.25">
      <c r="P134" s="187"/>
      <c r="T134" s="9"/>
      <c r="U134" s="9"/>
      <c r="V134" s="9"/>
      <c r="W134" s="9"/>
      <c r="X134" s="9"/>
    </row>
    <row r="135" spans="1:24" x14ac:dyDescent="0.25">
      <c r="P135" s="187"/>
      <c r="T135" s="9"/>
      <c r="U135" s="9"/>
      <c r="V135" s="9"/>
      <c r="W135" s="9"/>
      <c r="X135" s="9"/>
    </row>
    <row r="136" spans="1:24" x14ac:dyDescent="0.25">
      <c r="P136" s="187"/>
      <c r="T136" s="9"/>
      <c r="U136" s="9"/>
      <c r="V136" s="9"/>
      <c r="W136" s="9"/>
      <c r="X136" s="9"/>
    </row>
    <row r="137" spans="1:24" x14ac:dyDescent="0.25">
      <c r="P137" s="187"/>
      <c r="T137" s="9"/>
      <c r="U137" s="9"/>
      <c r="V137" s="9"/>
      <c r="W137" s="9"/>
      <c r="X137" s="9"/>
    </row>
    <row r="138" spans="1:24" x14ac:dyDescent="0.25">
      <c r="P138" s="187"/>
      <c r="T138" s="9"/>
      <c r="U138" s="9"/>
      <c r="V138" s="9"/>
      <c r="W138" s="9"/>
      <c r="X138" s="9"/>
    </row>
    <row r="139" spans="1:24" x14ac:dyDescent="0.25">
      <c r="P139" s="187"/>
      <c r="T139" s="9"/>
      <c r="U139" s="9"/>
      <c r="V139" s="9"/>
      <c r="W139" s="9"/>
      <c r="X139" s="9"/>
    </row>
    <row r="140" spans="1:24" x14ac:dyDescent="0.25">
      <c r="P140" s="187"/>
      <c r="S140" s="9"/>
      <c r="T140" s="9"/>
      <c r="U140" s="9"/>
      <c r="V140" s="9"/>
      <c r="W140" s="9"/>
      <c r="X140" s="9"/>
    </row>
    <row r="141" spans="1:24" x14ac:dyDescent="0.25">
      <c r="P141" s="187"/>
      <c r="S141" s="9"/>
      <c r="T141" s="9"/>
      <c r="U141" s="9"/>
      <c r="V141" s="9"/>
      <c r="W141" s="9"/>
      <c r="X141" s="9"/>
    </row>
    <row r="142" spans="1:24" x14ac:dyDescent="0.25">
      <c r="P142" s="187"/>
      <c r="S142" s="9"/>
      <c r="T142" s="9"/>
      <c r="U142" s="9"/>
      <c r="V142" s="9"/>
      <c r="W142" s="9"/>
      <c r="X142" s="9"/>
    </row>
    <row r="143" spans="1:24" x14ac:dyDescent="0.25">
      <c r="P143" s="187"/>
      <c r="S143" s="9"/>
      <c r="T143" s="9"/>
      <c r="U143" s="9"/>
      <c r="V143" s="9"/>
      <c r="W143" s="9"/>
      <c r="X143" s="9"/>
    </row>
    <row r="144" spans="1:24" x14ac:dyDescent="0.25">
      <c r="P144" s="187"/>
      <c r="S144" s="9"/>
      <c r="T144" s="9"/>
      <c r="U144" s="9"/>
      <c r="V144" s="9"/>
      <c r="W144" s="9"/>
      <c r="X144" s="9"/>
    </row>
    <row r="145" spans="1:24" x14ac:dyDescent="0.25">
      <c r="P145" s="187"/>
      <c r="Q145" t="s">
        <v>1313</v>
      </c>
      <c r="S145" s="9"/>
      <c r="T145" s="9"/>
      <c r="U145" s="9"/>
      <c r="V145" s="9"/>
      <c r="W145" s="9"/>
      <c r="X145" s="9"/>
    </row>
    <row r="146" spans="1:24" x14ac:dyDescent="0.25">
      <c r="P146" s="187"/>
      <c r="Q146" s="8" t="s">
        <v>1126</v>
      </c>
      <c r="R146" t="s">
        <v>1127</v>
      </c>
      <c r="S146" s="9"/>
      <c r="T146" s="9"/>
      <c r="U146" s="9"/>
      <c r="V146" s="9"/>
      <c r="W146" s="9"/>
      <c r="X146" s="9"/>
    </row>
    <row r="147" spans="1:24" x14ac:dyDescent="0.25">
      <c r="P147" s="187"/>
      <c r="Q147" s="8" t="s">
        <v>855</v>
      </c>
      <c r="R147" t="s">
        <v>897</v>
      </c>
      <c r="S147" s="9"/>
      <c r="T147" s="9"/>
      <c r="U147" s="9"/>
      <c r="V147" s="9"/>
      <c r="W147" s="9"/>
      <c r="X147" s="9"/>
    </row>
    <row r="148" spans="1:24" x14ac:dyDescent="0.25">
      <c r="P148" s="187"/>
      <c r="S148" s="9"/>
      <c r="T148" s="9"/>
      <c r="U148" s="9"/>
      <c r="V148" s="9"/>
      <c r="W148" s="9"/>
      <c r="X148" s="9"/>
    </row>
    <row r="149" spans="1:24" x14ac:dyDescent="0.25">
      <c r="P149" s="187"/>
      <c r="Q149" s="8" t="s">
        <v>1121</v>
      </c>
      <c r="R149" t="s">
        <v>856</v>
      </c>
      <c r="S149" s="9"/>
      <c r="T149" s="9"/>
      <c r="U149" s="9"/>
      <c r="V149" s="9"/>
      <c r="W149" s="9"/>
      <c r="X149" s="9"/>
    </row>
    <row r="150" spans="1:24" x14ac:dyDescent="0.25">
      <c r="P150" s="187"/>
      <c r="Q150" s="10" t="s">
        <v>270</v>
      </c>
      <c r="R150" s="88">
        <v>3.2626736111105856</v>
      </c>
      <c r="S150" s="9"/>
      <c r="T150" s="9"/>
      <c r="U150" s="9"/>
      <c r="V150" s="9"/>
      <c r="W150" s="9"/>
      <c r="X150" s="9"/>
    </row>
    <row r="151" spans="1:24" x14ac:dyDescent="0.25">
      <c r="P151" s="187"/>
      <c r="Q151" s="10" t="s">
        <v>1122</v>
      </c>
      <c r="R151" s="88">
        <v>3.2626736111105856</v>
      </c>
      <c r="S151" s="9"/>
      <c r="T151" s="9"/>
      <c r="U151" s="9"/>
      <c r="V151" s="9"/>
      <c r="W151" s="9"/>
      <c r="X151" s="9"/>
    </row>
    <row r="152" spans="1:24" x14ac:dyDescent="0.25">
      <c r="P152" s="9"/>
      <c r="S152" s="9"/>
      <c r="T152" s="9"/>
      <c r="U152" s="9"/>
      <c r="V152" s="9"/>
      <c r="W152" s="9"/>
      <c r="X152" s="9"/>
    </row>
    <row r="153" spans="1:24" x14ac:dyDescent="0.25">
      <c r="P153" s="9"/>
      <c r="S153" s="9"/>
      <c r="T153" s="9"/>
      <c r="U153" s="9"/>
      <c r="V153" s="9"/>
      <c r="W153" s="9"/>
      <c r="X153" s="9"/>
    </row>
    <row r="154" spans="1:24" x14ac:dyDescent="0.25">
      <c r="P154" s="9"/>
      <c r="S154" s="9"/>
      <c r="T154" s="9"/>
      <c r="U154" s="9"/>
      <c r="V154" s="9"/>
      <c r="W154" s="9"/>
      <c r="X154" s="9"/>
    </row>
    <row r="155" spans="1:24" x14ac:dyDescent="0.25">
      <c r="P155" s="9"/>
      <c r="S155" s="9"/>
      <c r="T155" s="9"/>
      <c r="U155" s="9"/>
      <c r="V155" s="9"/>
      <c r="W155" s="9"/>
      <c r="X155" s="9"/>
    </row>
    <row r="156" spans="1:24" x14ac:dyDescent="0.25">
      <c r="P156" s="9"/>
      <c r="S156" s="9"/>
      <c r="T156" s="9"/>
      <c r="U156" s="9"/>
      <c r="V156" s="9"/>
      <c r="W156" s="9"/>
      <c r="X156" s="9"/>
    </row>
    <row r="157" spans="1:24" x14ac:dyDescent="0.25">
      <c r="A157" s="12" t="s">
        <v>1320</v>
      </c>
      <c r="P157" s="9"/>
      <c r="S157" s="9"/>
      <c r="T157" s="9"/>
      <c r="U157" s="9"/>
      <c r="V157" s="9"/>
      <c r="W157" s="9"/>
      <c r="X157" s="9"/>
    </row>
    <row r="158" spans="1:24" x14ac:dyDescent="0.25">
      <c r="P158" s="9"/>
      <c r="S158" s="9"/>
      <c r="T158" s="9"/>
      <c r="U158" s="9"/>
      <c r="V158" s="9"/>
      <c r="W158" s="9"/>
      <c r="X158" s="9"/>
    </row>
    <row r="159" spans="1:24" x14ac:dyDescent="0.25">
      <c r="P159" s="9"/>
      <c r="S159" s="9"/>
      <c r="T159" s="9"/>
      <c r="U159" s="9"/>
      <c r="V159" s="9"/>
      <c r="W159" s="9"/>
      <c r="X159" s="9"/>
    </row>
    <row r="160" spans="1:24" x14ac:dyDescent="0.25">
      <c r="P160" s="9"/>
      <c r="S160" s="9"/>
      <c r="T160" s="9"/>
      <c r="U160" s="9"/>
      <c r="V160" s="9"/>
      <c r="W160" s="9"/>
      <c r="X160" s="9"/>
    </row>
    <row r="161" spans="1:24" x14ac:dyDescent="0.25">
      <c r="P161" s="9"/>
      <c r="S161" s="9"/>
      <c r="T161" s="9"/>
      <c r="U161" s="9"/>
      <c r="V161" s="9"/>
      <c r="W161" s="9"/>
      <c r="X161" s="9"/>
    </row>
    <row r="162" spans="1:24" x14ac:dyDescent="0.25">
      <c r="D162" s="8" t="s">
        <v>1126</v>
      </c>
      <c r="E162" t="s">
        <v>1127</v>
      </c>
      <c r="P162" s="9"/>
      <c r="S162" s="9"/>
      <c r="T162" s="9"/>
      <c r="U162" s="9"/>
      <c r="V162" s="9"/>
      <c r="W162" s="9"/>
      <c r="X162" s="9"/>
    </row>
    <row r="163" spans="1:24" x14ac:dyDescent="0.25">
      <c r="D163" s="8" t="s">
        <v>855</v>
      </c>
      <c r="E163" t="s">
        <v>897</v>
      </c>
      <c r="P163" s="9"/>
      <c r="S163" s="9"/>
      <c r="T163" s="9"/>
      <c r="U163" s="9"/>
      <c r="V163" s="9"/>
      <c r="W163" s="9"/>
      <c r="X163" s="9"/>
    </row>
    <row r="164" spans="1:24" x14ac:dyDescent="0.25">
      <c r="P164" s="9"/>
      <c r="S164" s="9"/>
      <c r="T164" s="9"/>
      <c r="U164" s="9"/>
      <c r="V164" s="9"/>
      <c r="W164" s="9"/>
      <c r="X164" s="9"/>
    </row>
    <row r="165" spans="1:24" x14ac:dyDescent="0.25">
      <c r="A165" s="8" t="s">
        <v>1126</v>
      </c>
      <c r="B165" t="s">
        <v>1127</v>
      </c>
      <c r="D165" s="8" t="s">
        <v>1121</v>
      </c>
      <c r="P165" s="9"/>
      <c r="S165" s="9"/>
      <c r="T165" s="9"/>
      <c r="U165" s="9"/>
      <c r="V165" s="9"/>
      <c r="W165" s="9"/>
      <c r="X165" s="9"/>
    </row>
    <row r="166" spans="1:24" x14ac:dyDescent="0.25">
      <c r="A166" s="8" t="s">
        <v>855</v>
      </c>
      <c r="B166" t="s">
        <v>896</v>
      </c>
      <c r="D166" s="139">
        <v>1.4583333329937886E-2</v>
      </c>
      <c r="P166" s="9"/>
      <c r="S166" s="9"/>
      <c r="T166" s="9"/>
      <c r="U166" s="9"/>
      <c r="V166" s="9"/>
      <c r="W166" s="9"/>
      <c r="X166" s="9"/>
    </row>
    <row r="167" spans="1:24" x14ac:dyDescent="0.25">
      <c r="D167" s="139">
        <v>0.14444444444961846</v>
      </c>
      <c r="P167" s="9"/>
      <c r="T167" s="9"/>
      <c r="U167" s="9"/>
      <c r="V167" s="9"/>
      <c r="W167" s="9"/>
      <c r="X167" s="9"/>
    </row>
    <row r="168" spans="1:24" x14ac:dyDescent="0.25">
      <c r="A168" s="8" t="s">
        <v>1121</v>
      </c>
      <c r="D168" s="139">
        <v>0.89166666666278616</v>
      </c>
      <c r="P168" s="188" t="s">
        <v>1317</v>
      </c>
      <c r="Q168" t="s">
        <v>1315</v>
      </c>
      <c r="T168" s="9"/>
      <c r="U168" s="9"/>
      <c r="V168" s="9"/>
      <c r="W168" s="9"/>
      <c r="X168" s="9"/>
    </row>
    <row r="169" spans="1:24" x14ac:dyDescent="0.25">
      <c r="A169" s="139">
        <v>1.2500000004365575E-2</v>
      </c>
      <c r="D169" s="139">
        <v>12</v>
      </c>
      <c r="P169" s="188"/>
      <c r="Q169" s="8" t="s">
        <v>1126</v>
      </c>
      <c r="R169" t="s">
        <v>1127</v>
      </c>
      <c r="S169" s="9"/>
      <c r="T169" s="9"/>
      <c r="U169" s="9"/>
      <c r="V169" s="9"/>
      <c r="W169" s="9"/>
      <c r="X169" s="9"/>
    </row>
    <row r="170" spans="1:24" x14ac:dyDescent="0.25">
      <c r="A170" s="139">
        <v>4.4444444443797693E-2</v>
      </c>
      <c r="D170" s="139" t="s">
        <v>1122</v>
      </c>
      <c r="P170" s="188"/>
      <c r="Q170" s="8" t="s">
        <v>855</v>
      </c>
      <c r="R170" t="s">
        <v>272</v>
      </c>
      <c r="T170" s="9"/>
      <c r="U170" s="9"/>
      <c r="V170" s="9"/>
      <c r="W170" s="9"/>
      <c r="X170" s="9"/>
    </row>
    <row r="171" spans="1:24" x14ac:dyDescent="0.25">
      <c r="A171" s="139">
        <v>7.7777777776645962E-2</v>
      </c>
      <c r="P171" s="188"/>
      <c r="T171" s="9"/>
      <c r="U171" s="9"/>
      <c r="V171" s="9"/>
      <c r="W171" s="9"/>
      <c r="X171" s="9"/>
    </row>
    <row r="172" spans="1:24" x14ac:dyDescent="0.25">
      <c r="A172" s="139">
        <v>0.12152777778101154</v>
      </c>
      <c r="P172" s="188"/>
      <c r="Q172" s="8" t="s">
        <v>1121</v>
      </c>
      <c r="R172" t="s">
        <v>856</v>
      </c>
      <c r="T172" s="9"/>
      <c r="U172" s="9"/>
      <c r="V172" s="9"/>
      <c r="W172" s="9"/>
      <c r="X172" s="9"/>
    </row>
    <row r="173" spans="1:24" x14ac:dyDescent="0.25">
      <c r="A173" s="139">
        <v>2.8791666666729725</v>
      </c>
      <c r="P173" s="188"/>
      <c r="Q173" s="10" t="s">
        <v>270</v>
      </c>
      <c r="R173" s="88">
        <v>22.488304093568189</v>
      </c>
      <c r="T173" s="9"/>
      <c r="U173" s="9"/>
      <c r="V173" s="9"/>
      <c r="W173" s="9"/>
      <c r="X173" s="9"/>
    </row>
    <row r="174" spans="1:24" x14ac:dyDescent="0.25">
      <c r="A174" s="139">
        <v>2.9375</v>
      </c>
      <c r="P174" s="188"/>
      <c r="Q174" s="10" t="s">
        <v>1122</v>
      </c>
      <c r="R174" s="88">
        <v>22.488304093568189</v>
      </c>
      <c r="T174" s="9"/>
      <c r="U174" s="9"/>
      <c r="V174" s="9"/>
      <c r="W174" s="9"/>
      <c r="X174" s="9"/>
    </row>
    <row r="175" spans="1:24" x14ac:dyDescent="0.25">
      <c r="A175" s="139">
        <v>3.6902777777722804</v>
      </c>
      <c r="H175" s="8" t="s">
        <v>1126</v>
      </c>
      <c r="I175" t="s">
        <v>1127</v>
      </c>
      <c r="P175" s="188"/>
      <c r="T175" s="9"/>
      <c r="U175" s="9"/>
      <c r="V175" s="9"/>
      <c r="W175" s="9"/>
      <c r="X175" s="9"/>
    </row>
    <row r="176" spans="1:24" x14ac:dyDescent="0.25">
      <c r="A176" s="139">
        <v>4.0381944444452529</v>
      </c>
      <c r="H176" s="8" t="s">
        <v>855</v>
      </c>
      <c r="I176" t="s">
        <v>272</v>
      </c>
      <c r="P176" s="188"/>
      <c r="T176" s="9"/>
      <c r="U176" s="9"/>
      <c r="V176" s="9"/>
      <c r="W176" s="9"/>
      <c r="X176" s="9"/>
    </row>
    <row r="177" spans="1:24" x14ac:dyDescent="0.25">
      <c r="A177" s="139">
        <v>4.929166666661331</v>
      </c>
      <c r="P177" s="188"/>
      <c r="T177" s="9"/>
      <c r="U177" s="9"/>
      <c r="V177" s="9"/>
      <c r="W177" s="9"/>
      <c r="X177" s="9"/>
    </row>
    <row r="178" spans="1:24" x14ac:dyDescent="0.25">
      <c r="A178" s="139">
        <v>6.0111111111109494</v>
      </c>
      <c r="D178" s="8" t="s">
        <v>1126</v>
      </c>
      <c r="E178" t="s">
        <v>1127</v>
      </c>
      <c r="H178" s="8" t="s">
        <v>1121</v>
      </c>
      <c r="P178" s="188"/>
      <c r="T178" s="9"/>
      <c r="U178" s="9"/>
      <c r="V178" s="9"/>
      <c r="W178" s="9"/>
      <c r="X178" s="9"/>
    </row>
    <row r="179" spans="1:24" x14ac:dyDescent="0.25">
      <c r="A179" s="139">
        <v>6.9812499999970896</v>
      </c>
      <c r="D179" s="8" t="s">
        <v>855</v>
      </c>
      <c r="E179" t="s">
        <v>899</v>
      </c>
      <c r="H179" s="139">
        <v>4.8611111124046147E-3</v>
      </c>
      <c r="P179" s="188"/>
      <c r="T179" s="9"/>
      <c r="U179" s="9"/>
      <c r="V179" s="9"/>
      <c r="W179" s="9"/>
      <c r="X179" s="9"/>
    </row>
    <row r="180" spans="1:24" x14ac:dyDescent="0.25">
      <c r="A180" s="139">
        <v>15.826388888890506</v>
      </c>
      <c r="H180" s="139">
        <v>4.3055555557657499E-2</v>
      </c>
      <c r="P180" s="188"/>
      <c r="T180" s="9"/>
      <c r="U180" s="9"/>
      <c r="V180" s="9"/>
      <c r="W180" s="9"/>
      <c r="X180" s="9"/>
    </row>
    <row r="181" spans="1:24" x14ac:dyDescent="0.25">
      <c r="A181" s="139">
        <v>20.969444444446708</v>
      </c>
      <c r="D181" s="8" t="s">
        <v>1121</v>
      </c>
      <c r="H181" s="139">
        <v>0.22152777777955635</v>
      </c>
      <c r="P181" s="188"/>
      <c r="T181" s="9"/>
      <c r="U181" s="9"/>
      <c r="V181" s="9"/>
      <c r="W181" s="9"/>
      <c r="X181" s="9"/>
    </row>
    <row r="182" spans="1:24" x14ac:dyDescent="0.25">
      <c r="A182" s="139">
        <v>51.939583333332848</v>
      </c>
      <c r="D182" s="139">
        <v>3.8888888884685002E-2</v>
      </c>
      <c r="H182" s="139">
        <v>0.88541666667151731</v>
      </c>
      <c r="P182" s="188"/>
      <c r="T182" s="9"/>
      <c r="U182" s="9"/>
      <c r="V182" s="9"/>
      <c r="W182" s="9"/>
      <c r="X182" s="9"/>
    </row>
    <row r="183" spans="1:24" x14ac:dyDescent="0.25">
      <c r="A183" s="139" t="s">
        <v>1122</v>
      </c>
      <c r="D183" s="139">
        <v>0.88750000000436557</v>
      </c>
      <c r="H183" s="139">
        <v>0.91180555555911269</v>
      </c>
      <c r="P183" s="188"/>
      <c r="T183" s="9"/>
      <c r="U183" s="9"/>
      <c r="V183" s="9"/>
      <c r="W183" s="9"/>
      <c r="X183" s="9"/>
    </row>
    <row r="184" spans="1:24" x14ac:dyDescent="0.25">
      <c r="D184" s="139">
        <v>0.94652777777810115</v>
      </c>
      <c r="H184" s="139">
        <v>0.92847222222189885</v>
      </c>
      <c r="P184" s="188"/>
      <c r="T184" s="9"/>
      <c r="U184" s="9"/>
      <c r="V184" s="9"/>
      <c r="W184" s="9"/>
      <c r="X184" s="9"/>
    </row>
    <row r="185" spans="1:24" x14ac:dyDescent="0.25">
      <c r="D185" s="139">
        <v>1.7854166666656965</v>
      </c>
      <c r="H185" s="139">
        <v>0.98819444444961846</v>
      </c>
      <c r="P185" s="188"/>
      <c r="T185" s="9"/>
      <c r="U185" s="9"/>
      <c r="V185" s="9"/>
      <c r="W185" s="9"/>
      <c r="X185" s="9"/>
    </row>
    <row r="186" spans="1:24" x14ac:dyDescent="0.25">
      <c r="D186" s="139">
        <v>1.9895833333284827</v>
      </c>
      <c r="H186" s="139">
        <v>1</v>
      </c>
      <c r="P186" s="188"/>
      <c r="Q186" t="s">
        <v>1316</v>
      </c>
      <c r="T186" s="9"/>
      <c r="U186" s="9"/>
      <c r="V186" s="9"/>
      <c r="W186" s="9"/>
      <c r="X186" s="9"/>
    </row>
    <row r="187" spans="1:24" x14ac:dyDescent="0.25">
      <c r="D187" s="139">
        <v>2.047222222223354</v>
      </c>
      <c r="H187" s="139">
        <v>1.1965277777781012</v>
      </c>
      <c r="P187" s="188"/>
      <c r="T187" s="9"/>
      <c r="U187" s="9"/>
      <c r="V187" s="9"/>
      <c r="W187" s="9"/>
      <c r="X187" s="9"/>
    </row>
    <row r="188" spans="1:24" x14ac:dyDescent="0.25">
      <c r="D188" s="139">
        <v>2.1229166666671517</v>
      </c>
      <c r="H188" s="139">
        <v>3.9854166666700621</v>
      </c>
      <c r="P188" s="188"/>
      <c r="Q188" s="8" t="s">
        <v>1126</v>
      </c>
      <c r="R188" t="s">
        <v>1127</v>
      </c>
      <c r="T188" s="9"/>
      <c r="U188" s="9"/>
      <c r="V188" s="9"/>
      <c r="W188" s="9"/>
      <c r="X188" s="9"/>
    </row>
    <row r="189" spans="1:24" x14ac:dyDescent="0.25">
      <c r="D189" s="139">
        <v>2.929861111108039</v>
      </c>
      <c r="H189" s="139">
        <v>5.952777777776646</v>
      </c>
      <c r="P189" s="188"/>
      <c r="Q189" s="8" t="s">
        <v>855</v>
      </c>
      <c r="R189" t="s">
        <v>894</v>
      </c>
      <c r="T189" s="9"/>
      <c r="U189" s="9"/>
      <c r="V189" s="9"/>
      <c r="W189" s="9"/>
      <c r="X189" s="9"/>
    </row>
    <row r="190" spans="1:24" x14ac:dyDescent="0.25">
      <c r="D190" s="139">
        <v>4.0583333333343035</v>
      </c>
      <c r="H190" s="139">
        <v>17.336111111108039</v>
      </c>
      <c r="P190" s="188"/>
      <c r="S190" s="9"/>
      <c r="T190" s="9"/>
      <c r="U190" s="9"/>
      <c r="V190" s="9"/>
      <c r="W190" s="9"/>
      <c r="X190" s="9"/>
    </row>
    <row r="191" spans="1:24" x14ac:dyDescent="0.25">
      <c r="D191" s="139">
        <v>4.0812499999956344</v>
      </c>
      <c r="H191" s="139">
        <v>29.770833333335759</v>
      </c>
      <c r="P191" s="188"/>
      <c r="Q191" s="8" t="s">
        <v>1121</v>
      </c>
      <c r="R191" t="s">
        <v>856</v>
      </c>
      <c r="T191" s="9"/>
      <c r="U191" s="9"/>
      <c r="V191" s="9"/>
      <c r="W191" s="9"/>
      <c r="X191" s="9"/>
    </row>
    <row r="192" spans="1:24" x14ac:dyDescent="0.25">
      <c r="D192" s="139">
        <v>4.9625000000014552</v>
      </c>
      <c r="H192" s="139">
        <v>52.097916666665697</v>
      </c>
      <c r="P192" s="188"/>
      <c r="Q192" s="10" t="s">
        <v>8</v>
      </c>
      <c r="R192" s="88">
        <v>6.5734374999983629</v>
      </c>
      <c r="T192" s="9"/>
      <c r="U192" s="9"/>
      <c r="V192" s="9"/>
      <c r="W192" s="9"/>
      <c r="X192" s="9"/>
    </row>
    <row r="193" spans="1:24" x14ac:dyDescent="0.25">
      <c r="D193" s="139">
        <v>5.1923611111124046</v>
      </c>
      <c r="H193" s="139">
        <v>56.013194444443798</v>
      </c>
      <c r="P193" s="188"/>
      <c r="Q193" s="10" t="s">
        <v>270</v>
      </c>
      <c r="R193" s="88">
        <v>2.7555555555554747</v>
      </c>
      <c r="T193" s="9"/>
      <c r="U193" s="9"/>
      <c r="V193" s="9"/>
      <c r="W193" s="9"/>
      <c r="X193" s="9"/>
    </row>
    <row r="194" spans="1:24" x14ac:dyDescent="0.25">
      <c r="D194" s="139">
        <v>8.0902777777737356</v>
      </c>
      <c r="H194" s="139">
        <v>92.855555555557657</v>
      </c>
      <c r="P194" s="188"/>
      <c r="Q194" s="10" t="s">
        <v>1122</v>
      </c>
      <c r="R194" s="88">
        <v>4.6644965277769188</v>
      </c>
      <c r="T194" s="9"/>
      <c r="U194" s="9"/>
      <c r="V194" s="9"/>
      <c r="W194" s="9"/>
      <c r="X194" s="9"/>
    </row>
    <row r="195" spans="1:24" x14ac:dyDescent="0.25">
      <c r="D195" s="139">
        <v>9.1680555555576575</v>
      </c>
      <c r="H195" s="139">
        <v>161.08611111110804</v>
      </c>
      <c r="P195" s="188"/>
      <c r="T195" s="9"/>
      <c r="U195" s="9"/>
      <c r="V195" s="9"/>
      <c r="W195" s="9"/>
      <c r="X195" s="9"/>
    </row>
    <row r="196" spans="1:24" x14ac:dyDescent="0.25">
      <c r="D196" s="139">
        <v>11.204861111109494</v>
      </c>
      <c r="H196" s="139" t="s">
        <v>1122</v>
      </c>
      <c r="P196" s="9"/>
      <c r="T196" s="9"/>
      <c r="U196" s="9"/>
      <c r="V196" s="9"/>
      <c r="W196" s="9"/>
      <c r="X196" s="9"/>
    </row>
    <row r="197" spans="1:24" x14ac:dyDescent="0.25">
      <c r="D197" s="139">
        <v>11.793055555557657</v>
      </c>
      <c r="P197" s="9"/>
      <c r="T197" s="9"/>
      <c r="U197" s="9"/>
      <c r="V197" s="9"/>
      <c r="W197" s="9"/>
      <c r="X197" s="9"/>
    </row>
    <row r="198" spans="1:24" x14ac:dyDescent="0.25">
      <c r="D198" s="139">
        <v>13.900694444448163</v>
      </c>
      <c r="P198" s="9"/>
      <c r="T198" s="9"/>
      <c r="U198" s="9"/>
      <c r="V198" s="9"/>
      <c r="W198" s="9"/>
      <c r="X198" s="9"/>
    </row>
    <row r="199" spans="1:24" x14ac:dyDescent="0.25">
      <c r="D199" s="139">
        <v>19.961805555554747</v>
      </c>
      <c r="M199" s="8" t="s">
        <v>1126</v>
      </c>
      <c r="N199" t="s">
        <v>1127</v>
      </c>
      <c r="P199" s="9"/>
      <c r="T199" s="9"/>
      <c r="U199" s="9"/>
      <c r="V199" s="9"/>
      <c r="W199" s="9"/>
      <c r="X199" s="9"/>
    </row>
    <row r="200" spans="1:24" x14ac:dyDescent="0.25">
      <c r="D200" s="139">
        <v>20.679166666668607</v>
      </c>
      <c r="M200" s="8" t="s">
        <v>855</v>
      </c>
      <c r="N200" t="s">
        <v>886</v>
      </c>
      <c r="P200" s="9"/>
      <c r="T200" s="9"/>
      <c r="U200" s="9"/>
      <c r="V200" s="9"/>
      <c r="W200" s="9"/>
      <c r="X200" s="9"/>
    </row>
    <row r="201" spans="1:24" x14ac:dyDescent="0.25">
      <c r="D201" s="139">
        <v>23.911111111112405</v>
      </c>
      <c r="P201" s="9"/>
      <c r="T201" s="9"/>
      <c r="U201" s="9"/>
      <c r="V201" s="9"/>
      <c r="W201" s="9"/>
      <c r="X201" s="9"/>
    </row>
    <row r="202" spans="1:24" x14ac:dyDescent="0.25">
      <c r="D202" s="139">
        <v>31.896527777775191</v>
      </c>
      <c r="H202" s="8" t="s">
        <v>1126</v>
      </c>
      <c r="I202" t="s">
        <v>1127</v>
      </c>
      <c r="M202" s="8" t="s">
        <v>1121</v>
      </c>
      <c r="P202" s="9"/>
      <c r="T202" s="9"/>
      <c r="U202" s="9"/>
      <c r="V202" s="9"/>
      <c r="W202" s="9"/>
      <c r="X202" s="9"/>
    </row>
    <row r="203" spans="1:24" x14ac:dyDescent="0.25">
      <c r="A203" s="8" t="s">
        <v>1126</v>
      </c>
      <c r="B203" t="s">
        <v>1127</v>
      </c>
      <c r="D203" s="139">
        <v>68.806249999994179</v>
      </c>
      <c r="H203" s="8" t="s">
        <v>855</v>
      </c>
      <c r="I203" t="s">
        <v>894</v>
      </c>
      <c r="M203" s="139">
        <v>2.7777777795563452E-3</v>
      </c>
      <c r="P203" s="9"/>
      <c r="T203" s="9"/>
      <c r="U203" s="9"/>
      <c r="V203" s="9"/>
      <c r="W203" s="9"/>
      <c r="X203" s="9"/>
    </row>
    <row r="204" spans="1:24" x14ac:dyDescent="0.25">
      <c r="A204" s="8" t="s">
        <v>855</v>
      </c>
      <c r="B204" t="s">
        <v>885</v>
      </c>
      <c r="D204" s="139" t="s">
        <v>1122</v>
      </c>
      <c r="M204" s="139">
        <v>1.0416666664241347E-2</v>
      </c>
      <c r="P204" s="9"/>
      <c r="T204" s="9"/>
      <c r="U204" s="9"/>
      <c r="V204" s="9"/>
      <c r="W204" s="9"/>
      <c r="X204" s="9"/>
    </row>
    <row r="205" spans="1:24" x14ac:dyDescent="0.25">
      <c r="H205" s="8" t="s">
        <v>1121</v>
      </c>
      <c r="M205" s="139">
        <v>1.5277777776645962E-2</v>
      </c>
      <c r="P205" s="9"/>
      <c r="T205" s="9"/>
      <c r="U205" s="9"/>
      <c r="V205" s="9"/>
      <c r="W205" s="9"/>
      <c r="X205" s="9"/>
    </row>
    <row r="206" spans="1:24" x14ac:dyDescent="0.25">
      <c r="A206" s="8" t="s">
        <v>1121</v>
      </c>
      <c r="H206" s="139">
        <v>2.7777777781011537E-2</v>
      </c>
      <c r="M206" s="139">
        <v>2.9166666667151731E-2</v>
      </c>
      <c r="P206" s="9"/>
      <c r="Q206" s="10" t="s">
        <v>1321</v>
      </c>
      <c r="T206" s="9"/>
      <c r="U206" s="9"/>
      <c r="V206" s="9"/>
      <c r="W206" s="9"/>
      <c r="X206" s="9"/>
    </row>
    <row r="207" spans="1:24" x14ac:dyDescent="0.25">
      <c r="A207" s="139">
        <v>7.6388888846850023E-3</v>
      </c>
      <c r="H207" s="139">
        <v>0.10347222221753327</v>
      </c>
      <c r="M207" s="139">
        <v>4.2361111110949423E-2</v>
      </c>
      <c r="P207" s="9"/>
      <c r="T207" s="9"/>
      <c r="U207" s="9"/>
      <c r="V207" s="9"/>
      <c r="W207" s="9"/>
      <c r="X207" s="9"/>
    </row>
    <row r="208" spans="1:24" x14ac:dyDescent="0.25">
      <c r="A208" s="139">
        <v>1.2499999997089617E-2</v>
      </c>
      <c r="H208" s="139">
        <v>0.14374999999563443</v>
      </c>
      <c r="M208" s="139">
        <v>4.7916666662786156E-2</v>
      </c>
      <c r="P208" s="9"/>
      <c r="T208" s="9"/>
      <c r="U208" s="9"/>
      <c r="V208" s="9"/>
      <c r="W208" s="9"/>
      <c r="X208" s="9"/>
    </row>
    <row r="209" spans="1:24" x14ac:dyDescent="0.25">
      <c r="A209" s="139">
        <v>1.3194444443797693E-2</v>
      </c>
      <c r="H209" s="139">
        <v>0.14583333333575865</v>
      </c>
      <c r="M209" s="139">
        <v>5.7638888887595385E-2</v>
      </c>
      <c r="P209" s="9"/>
      <c r="Q209" s="8" t="s">
        <v>1126</v>
      </c>
      <c r="R209" t="s">
        <v>1127</v>
      </c>
      <c r="S209" s="9"/>
      <c r="T209" s="9"/>
      <c r="U209" s="9"/>
      <c r="V209" s="9"/>
      <c r="W209" s="9"/>
      <c r="X209" s="9"/>
    </row>
    <row r="210" spans="1:24" x14ac:dyDescent="0.25">
      <c r="A210" s="139">
        <v>1.4583333329937886E-2</v>
      </c>
      <c r="H210" s="139">
        <v>1</v>
      </c>
      <c r="M210" s="139">
        <v>9.3055555553291924E-2</v>
      </c>
      <c r="P210" s="9"/>
      <c r="Q210" s="8" t="s">
        <v>855</v>
      </c>
      <c r="R210" t="s">
        <v>893</v>
      </c>
      <c r="S210" s="9"/>
      <c r="T210" s="9"/>
      <c r="U210" s="9"/>
      <c r="V210" s="9"/>
      <c r="W210" s="9"/>
      <c r="X210" s="9"/>
    </row>
    <row r="211" spans="1:24" x14ac:dyDescent="0.25">
      <c r="A211" s="139">
        <v>1.4583333337213844E-2</v>
      </c>
      <c r="H211" s="139">
        <v>1.0645833333328483</v>
      </c>
      <c r="M211" s="139">
        <v>0.12777777777955635</v>
      </c>
      <c r="P211" s="9"/>
      <c r="T211" s="9"/>
      <c r="U211" s="9"/>
      <c r="V211" s="9"/>
      <c r="W211" s="9"/>
      <c r="X211" s="9"/>
    </row>
    <row r="212" spans="1:24" x14ac:dyDescent="0.25">
      <c r="A212" s="139">
        <v>1.597222221607808E-2</v>
      </c>
      <c r="H212" s="139">
        <v>1.820138888884685</v>
      </c>
      <c r="M212" s="139">
        <v>0.13958333332993789</v>
      </c>
      <c r="P212" s="9"/>
      <c r="Q212" s="8" t="s">
        <v>1121</v>
      </c>
      <c r="R212" t="s">
        <v>856</v>
      </c>
      <c r="T212" s="9"/>
      <c r="U212" s="9"/>
      <c r="V212" s="9"/>
      <c r="W212" s="9"/>
      <c r="X212" s="9"/>
    </row>
    <row r="213" spans="1:24" x14ac:dyDescent="0.25">
      <c r="A213" s="139">
        <v>2.0833333328482695E-2</v>
      </c>
      <c r="H213" s="139">
        <v>2.1145833333284827</v>
      </c>
      <c r="M213" s="139">
        <v>0.13958333333721384</v>
      </c>
      <c r="P213" s="9"/>
      <c r="Q213" s="10" t="s">
        <v>8</v>
      </c>
      <c r="R213" s="88">
        <v>38.273090277776646</v>
      </c>
      <c r="T213" s="9"/>
      <c r="U213" s="9"/>
      <c r="V213" s="9"/>
      <c r="W213" s="9"/>
      <c r="X213" s="9"/>
    </row>
    <row r="214" spans="1:24" x14ac:dyDescent="0.25">
      <c r="A214" s="139">
        <v>2.3611111115314998E-2</v>
      </c>
      <c r="H214" s="139">
        <v>13.899305555562023</v>
      </c>
      <c r="M214" s="139">
        <v>0.19722222222480923</v>
      </c>
      <c r="P214" s="9"/>
      <c r="Q214" s="10" t="s">
        <v>578</v>
      </c>
      <c r="R214" s="88">
        <v>9.726562500001819</v>
      </c>
      <c r="T214" s="9"/>
      <c r="U214" s="9"/>
      <c r="V214" s="9"/>
      <c r="W214" s="9"/>
      <c r="X214" s="9"/>
    </row>
    <row r="215" spans="1:24" x14ac:dyDescent="0.25">
      <c r="A215" s="139">
        <v>2.7083333334303461E-2</v>
      </c>
      <c r="H215" s="139">
        <v>14.113194444442343</v>
      </c>
      <c r="M215" s="139">
        <v>0.19861111111094942</v>
      </c>
      <c r="P215" s="9"/>
      <c r="Q215" s="10" t="s">
        <v>1122</v>
      </c>
      <c r="R215" s="88">
        <v>23.999826388889232</v>
      </c>
      <c r="T215" s="9"/>
      <c r="U215" s="9"/>
      <c r="V215" s="9"/>
      <c r="W215" s="9"/>
      <c r="X215" s="9"/>
    </row>
    <row r="216" spans="1:24" x14ac:dyDescent="0.25">
      <c r="A216" s="139">
        <v>2.9166666667151731E-2</v>
      </c>
      <c r="H216" s="139">
        <v>35.199305555550382</v>
      </c>
      <c r="M216" s="139">
        <v>0.70555555555620231</v>
      </c>
      <c r="P216" s="9"/>
      <c r="T216" s="9"/>
      <c r="U216" s="9"/>
      <c r="V216" s="9"/>
      <c r="W216" s="9"/>
      <c r="X216" s="9"/>
    </row>
    <row r="217" spans="1:24" x14ac:dyDescent="0.25">
      <c r="A217" s="139">
        <v>3.6111111112404615E-2</v>
      </c>
      <c r="D217" s="8" t="s">
        <v>1126</v>
      </c>
      <c r="E217" t="s">
        <v>1127</v>
      </c>
      <c r="H217" s="139" t="s">
        <v>1122</v>
      </c>
      <c r="M217" s="139">
        <v>0.78194444444670808</v>
      </c>
      <c r="P217" s="9"/>
      <c r="T217" s="9"/>
      <c r="U217" s="9"/>
      <c r="V217" s="9"/>
      <c r="W217" s="9"/>
      <c r="X217" s="9"/>
    </row>
    <row r="218" spans="1:24" x14ac:dyDescent="0.25">
      <c r="A218" s="139">
        <v>4.722222221607808E-2</v>
      </c>
      <c r="D218" s="8" t="s">
        <v>855</v>
      </c>
      <c r="E218" t="s">
        <v>893</v>
      </c>
      <c r="M218" s="139">
        <v>0.86249999999563443</v>
      </c>
      <c r="P218" s="9"/>
      <c r="T218" s="9"/>
      <c r="U218" s="9"/>
      <c r="V218" s="9"/>
      <c r="W218" s="9"/>
      <c r="X218" s="9"/>
    </row>
    <row r="219" spans="1:24" x14ac:dyDescent="0.25">
      <c r="A219" s="139">
        <v>5.1388888889050577E-2</v>
      </c>
      <c r="M219" s="139">
        <v>0.87777777777228039</v>
      </c>
      <c r="P219" s="9"/>
      <c r="T219" s="9"/>
      <c r="U219" s="9"/>
      <c r="V219" s="9"/>
      <c r="W219" s="9"/>
      <c r="X219" s="9"/>
    </row>
    <row r="220" spans="1:24" x14ac:dyDescent="0.25">
      <c r="A220" s="139">
        <v>6.1805555553291924E-2</v>
      </c>
      <c r="D220" s="8" t="s">
        <v>1121</v>
      </c>
      <c r="M220" s="139">
        <v>0.88888888889050577</v>
      </c>
      <c r="P220" s="9"/>
      <c r="T220" s="9"/>
      <c r="U220" s="9"/>
      <c r="V220" s="9"/>
      <c r="W220" s="9"/>
      <c r="X220" s="9"/>
    </row>
    <row r="221" spans="1:24" x14ac:dyDescent="0.25">
      <c r="A221" s="139">
        <v>6.6666666672972497E-2</v>
      </c>
      <c r="D221" s="139">
        <v>1</v>
      </c>
      <c r="M221" s="139">
        <v>1.7729166666686069</v>
      </c>
      <c r="P221" s="9"/>
      <c r="T221" s="9"/>
      <c r="U221" s="9"/>
      <c r="V221" s="9"/>
      <c r="W221" s="9"/>
      <c r="X221" s="9"/>
    </row>
    <row r="222" spans="1:24" x14ac:dyDescent="0.25">
      <c r="A222" s="139">
        <v>7.7777777776645962E-2</v>
      </c>
      <c r="D222" s="139">
        <v>1.929861111108039</v>
      </c>
      <c r="H222" s="8" t="s">
        <v>1126</v>
      </c>
      <c r="I222" t="s">
        <v>1127</v>
      </c>
      <c r="M222" s="139">
        <v>1.9256944444423425</v>
      </c>
      <c r="P222" s="9"/>
      <c r="T222" s="9"/>
      <c r="U222" s="9"/>
      <c r="V222" s="9"/>
      <c r="W222" s="9"/>
      <c r="X222" s="9"/>
    </row>
    <row r="223" spans="1:24" x14ac:dyDescent="0.25">
      <c r="A223" s="139">
        <v>9.5833333332848269E-2</v>
      </c>
      <c r="D223" s="139">
        <v>2.8798611111124046</v>
      </c>
      <c r="H223" s="8" t="s">
        <v>855</v>
      </c>
      <c r="I223" t="s">
        <v>892</v>
      </c>
      <c r="M223" s="139">
        <v>1.9583333333357587</v>
      </c>
      <c r="P223" s="9"/>
      <c r="T223" s="9"/>
      <c r="U223" s="9"/>
      <c r="V223" s="9"/>
      <c r="W223" s="9"/>
      <c r="X223" s="9"/>
    </row>
    <row r="224" spans="1:24" x14ac:dyDescent="0.25">
      <c r="A224" s="139">
        <v>0.10555555555038154</v>
      </c>
      <c r="D224" s="139">
        <v>10.036111111112405</v>
      </c>
      <c r="M224" s="139">
        <v>1.9645833333343035</v>
      </c>
      <c r="P224" s="9"/>
      <c r="T224" s="9"/>
      <c r="U224" s="9"/>
      <c r="V224" s="9"/>
      <c r="W224" s="9"/>
      <c r="X224" s="9"/>
    </row>
    <row r="225" spans="1:24" x14ac:dyDescent="0.25">
      <c r="A225" s="139">
        <v>0.11041666667006211</v>
      </c>
      <c r="D225" s="139">
        <v>24.990277777782467</v>
      </c>
      <c r="H225" s="8" t="s">
        <v>1121</v>
      </c>
      <c r="M225" s="139">
        <v>2.1423611111167702</v>
      </c>
      <c r="P225" s="9"/>
      <c r="T225" s="9"/>
      <c r="U225" s="9"/>
      <c r="V225" s="9"/>
      <c r="W225" s="9"/>
      <c r="X225" s="9"/>
    </row>
    <row r="226" spans="1:24" x14ac:dyDescent="0.25">
      <c r="A226" s="139">
        <v>0.12569444444670808</v>
      </c>
      <c r="D226" s="139">
        <v>53.162499999998545</v>
      </c>
      <c r="H226" s="139">
        <v>3.4722222262644209E-3</v>
      </c>
      <c r="M226" s="139">
        <v>2.9034722222204437</v>
      </c>
      <c r="P226" s="9"/>
      <c r="T226" s="9"/>
      <c r="U226" s="9"/>
      <c r="V226" s="9"/>
      <c r="W226" s="9"/>
      <c r="X226" s="9"/>
    </row>
    <row r="227" spans="1:24" x14ac:dyDescent="0.25">
      <c r="A227" s="139">
        <v>0.13958333333721384</v>
      </c>
      <c r="D227" s="139">
        <v>97</v>
      </c>
      <c r="H227" s="139">
        <v>8.333333331393078E-3</v>
      </c>
      <c r="M227" s="139">
        <v>2.921527777776646</v>
      </c>
      <c r="P227" s="9"/>
      <c r="T227" s="9"/>
      <c r="U227" s="9"/>
      <c r="V227" s="9"/>
      <c r="W227" s="9"/>
      <c r="X227" s="9"/>
    </row>
    <row r="228" spans="1:24" x14ac:dyDescent="0.25">
      <c r="A228" s="139">
        <v>0.14236111110949423</v>
      </c>
      <c r="D228" s="139" t="s">
        <v>1122</v>
      </c>
      <c r="H228" s="139">
        <v>1.1805555550381541E-2</v>
      </c>
      <c r="M228" s="139">
        <v>3.6694444444437977</v>
      </c>
      <c r="P228" s="9"/>
      <c r="T228" s="9"/>
      <c r="U228" s="9"/>
      <c r="V228" s="9"/>
      <c r="W228" s="9"/>
      <c r="X228" s="9"/>
    </row>
    <row r="229" spans="1:24" x14ac:dyDescent="0.25">
      <c r="A229" s="139">
        <v>0.26458333332993789</v>
      </c>
      <c r="H229" s="139">
        <v>1.3888888883229811E-2</v>
      </c>
      <c r="M229" s="139">
        <v>5.7729166666686069</v>
      </c>
      <c r="P229" s="9"/>
      <c r="T229" s="9"/>
      <c r="U229" s="9"/>
      <c r="V229" s="9"/>
      <c r="W229" s="9"/>
      <c r="X229" s="9"/>
    </row>
    <row r="230" spans="1:24" x14ac:dyDescent="0.25">
      <c r="A230" s="139">
        <v>0.36597222222189885</v>
      </c>
      <c r="H230" s="139">
        <v>3.0555555560567882E-2</v>
      </c>
      <c r="M230" s="139">
        <v>5.922222222223354</v>
      </c>
      <c r="P230" s="9"/>
      <c r="S230" s="9"/>
      <c r="T230" s="9"/>
      <c r="U230" s="9"/>
      <c r="V230" s="9"/>
      <c r="W230" s="9"/>
      <c r="X230" s="9"/>
    </row>
    <row r="231" spans="1:24" x14ac:dyDescent="0.25">
      <c r="A231" s="139">
        <v>0.625</v>
      </c>
      <c r="H231" s="139">
        <v>5.1388888889050577E-2</v>
      </c>
      <c r="M231" s="139">
        <v>6.8451388888934162</v>
      </c>
      <c r="P231" s="9"/>
      <c r="Q231" s="8" t="s">
        <v>1126</v>
      </c>
      <c r="R231" t="s">
        <v>1127</v>
      </c>
      <c r="S231" s="9"/>
      <c r="T231" s="9"/>
      <c r="U231" s="9"/>
      <c r="V231" s="9"/>
      <c r="W231" s="9"/>
      <c r="X231" s="9"/>
    </row>
    <row r="232" spans="1:24" x14ac:dyDescent="0.25">
      <c r="A232" s="139">
        <v>0.62777777777955635</v>
      </c>
      <c r="H232" s="139">
        <v>9.3055555553291924E-2</v>
      </c>
      <c r="M232" s="139">
        <v>6.9791666666642413</v>
      </c>
      <c r="P232" s="9"/>
      <c r="Q232" s="8" t="s">
        <v>855</v>
      </c>
      <c r="R232" t="s">
        <v>892</v>
      </c>
      <c r="S232" s="9"/>
      <c r="T232" s="9"/>
      <c r="U232" s="9"/>
      <c r="V232" s="9"/>
      <c r="W232" s="9"/>
      <c r="X232" s="9"/>
    </row>
    <row r="233" spans="1:24" x14ac:dyDescent="0.25">
      <c r="A233" s="139">
        <v>0.73194444444379769</v>
      </c>
      <c r="H233" s="139">
        <v>0.13402777777810115</v>
      </c>
      <c r="M233" s="139">
        <v>12.090972222220444</v>
      </c>
      <c r="P233" s="9"/>
      <c r="S233" s="9"/>
      <c r="T233" s="9"/>
      <c r="U233" s="9"/>
      <c r="V233" s="9"/>
      <c r="W233" s="9"/>
      <c r="X233" s="9"/>
    </row>
    <row r="234" spans="1:24" x14ac:dyDescent="0.25">
      <c r="A234" s="139">
        <v>0.75069444444670808</v>
      </c>
      <c r="H234" s="139">
        <v>0.15694444444670808</v>
      </c>
      <c r="M234" s="139">
        <v>12.856250000004366</v>
      </c>
      <c r="P234" s="9"/>
      <c r="Q234" s="8" t="s">
        <v>1121</v>
      </c>
      <c r="R234" t="s">
        <v>856</v>
      </c>
      <c r="T234" s="9"/>
      <c r="U234" s="9"/>
      <c r="V234" s="9"/>
      <c r="W234" s="9"/>
      <c r="X234" s="9"/>
    </row>
    <row r="235" spans="1:24" x14ac:dyDescent="0.25">
      <c r="A235" s="139">
        <v>0.75555555555183673</v>
      </c>
      <c r="H235" s="139">
        <v>0.39583333333575865</v>
      </c>
      <c r="M235" s="139" t="s">
        <v>1122</v>
      </c>
      <c r="P235" s="9"/>
      <c r="Q235" s="10" t="s">
        <v>8</v>
      </c>
      <c r="R235" s="88">
        <v>7.7357638888897782</v>
      </c>
      <c r="T235" s="9"/>
      <c r="U235" s="9"/>
      <c r="V235" s="9"/>
      <c r="W235" s="9"/>
      <c r="X235" s="9"/>
    </row>
    <row r="236" spans="1:24" x14ac:dyDescent="0.25">
      <c r="A236" s="139">
        <v>0.77430555555474712</v>
      </c>
      <c r="H236" s="139">
        <v>0.80347222222189885</v>
      </c>
      <c r="P236" s="9"/>
      <c r="Q236" s="10" t="s">
        <v>270</v>
      </c>
      <c r="R236" s="88">
        <v>13.57777777777765</v>
      </c>
      <c r="T236" s="9"/>
      <c r="U236" s="9"/>
      <c r="V236" s="9"/>
      <c r="W236" s="9"/>
      <c r="X236" s="9"/>
    </row>
    <row r="237" spans="1:24" x14ac:dyDescent="0.25">
      <c r="A237" s="139">
        <v>0.77500000000145519</v>
      </c>
      <c r="H237" s="139">
        <v>0.86180555555620231</v>
      </c>
      <c r="P237" s="9"/>
      <c r="Q237" s="10" t="s">
        <v>578</v>
      </c>
      <c r="R237" s="88">
        <v>2.4883012820517671</v>
      </c>
      <c r="T237" s="9"/>
      <c r="U237" s="9"/>
      <c r="V237" s="9"/>
      <c r="W237" s="9"/>
      <c r="X237" s="9"/>
    </row>
    <row r="238" spans="1:24" x14ac:dyDescent="0.25">
      <c r="A238" s="139">
        <v>0.77638888888759539</v>
      </c>
      <c r="H238" s="139">
        <v>0.87361111111385981</v>
      </c>
      <c r="P238" s="9"/>
      <c r="Q238" s="10" t="s">
        <v>1122</v>
      </c>
      <c r="R238" s="88">
        <v>9.9357940821257369</v>
      </c>
      <c r="T238" s="9"/>
      <c r="U238" s="9"/>
      <c r="V238" s="9"/>
      <c r="W238" s="9"/>
      <c r="X238" s="9"/>
    </row>
    <row r="239" spans="1:24" x14ac:dyDescent="0.25">
      <c r="A239" s="139">
        <v>0.78333333333284827</v>
      </c>
      <c r="H239" s="139">
        <v>0.96041666666860692</v>
      </c>
      <c r="P239" s="9"/>
      <c r="T239" s="9"/>
      <c r="U239" s="9"/>
      <c r="V239" s="9"/>
      <c r="W239" s="9"/>
      <c r="X239" s="9"/>
    </row>
    <row r="240" spans="1:24" x14ac:dyDescent="0.25">
      <c r="A240" s="139">
        <v>0.79027777777810115</v>
      </c>
      <c r="H240" s="139">
        <v>0.99027777778246673</v>
      </c>
      <c r="P240" s="9"/>
      <c r="T240" s="9"/>
      <c r="U240" s="9"/>
      <c r="V240" s="9"/>
      <c r="W240" s="9"/>
      <c r="X240" s="9"/>
    </row>
    <row r="241" spans="1:24" x14ac:dyDescent="0.25">
      <c r="A241" s="139">
        <v>0.8006944444423425</v>
      </c>
      <c r="H241" s="139">
        <v>1</v>
      </c>
      <c r="P241" s="9"/>
      <c r="T241" s="9"/>
      <c r="U241" s="9"/>
      <c r="V241" s="9"/>
      <c r="W241" s="9"/>
      <c r="X241" s="9"/>
    </row>
    <row r="242" spans="1:24" x14ac:dyDescent="0.25">
      <c r="A242" s="139">
        <v>0.80277777777519077</v>
      </c>
      <c r="H242" s="139">
        <v>1.1618055555518367</v>
      </c>
      <c r="P242" s="9"/>
      <c r="T242" s="9"/>
      <c r="U242" s="9"/>
      <c r="V242" s="9"/>
      <c r="W242" s="9"/>
      <c r="X242" s="9"/>
    </row>
    <row r="243" spans="1:24" x14ac:dyDescent="0.25">
      <c r="A243" s="139">
        <v>0.80486111110803904</v>
      </c>
      <c r="H243" s="139">
        <v>1.1902777777795563</v>
      </c>
      <c r="P243" s="9"/>
      <c r="T243" s="9"/>
      <c r="U243" s="9"/>
      <c r="V243" s="9"/>
      <c r="W243" s="9"/>
      <c r="X243" s="9"/>
    </row>
    <row r="244" spans="1:24" x14ac:dyDescent="0.25">
      <c r="A244" s="139">
        <v>0.81944444444525288</v>
      </c>
      <c r="H244" s="139">
        <v>1.9131944444452529</v>
      </c>
      <c r="P244" s="9"/>
      <c r="T244" s="9"/>
      <c r="U244" s="9"/>
      <c r="V244" s="9"/>
      <c r="W244" s="9"/>
      <c r="X244" s="9"/>
    </row>
    <row r="245" spans="1:24" x14ac:dyDescent="0.25">
      <c r="A245" s="139">
        <v>0.83888888888759539</v>
      </c>
      <c r="H245" s="139">
        <v>1.9430555555591127</v>
      </c>
      <c r="P245" s="9"/>
      <c r="T245" s="9"/>
      <c r="U245" s="9"/>
      <c r="V245" s="9"/>
      <c r="W245" s="9"/>
      <c r="X245" s="9"/>
    </row>
    <row r="246" spans="1:24" x14ac:dyDescent="0.25">
      <c r="A246" s="139">
        <v>0.88472222221753327</v>
      </c>
      <c r="H246" s="139">
        <v>2</v>
      </c>
      <c r="P246" s="9"/>
      <c r="T246" s="9"/>
      <c r="U246" s="9"/>
      <c r="V246" s="9"/>
      <c r="W246" s="9"/>
      <c r="X246" s="9"/>
    </row>
    <row r="247" spans="1:24" x14ac:dyDescent="0.25">
      <c r="A247" s="139">
        <v>0.89791666666860692</v>
      </c>
      <c r="H247" s="139">
        <v>2.1201388888875954</v>
      </c>
      <c r="P247" s="9"/>
      <c r="T247" s="9"/>
      <c r="U247" s="9"/>
      <c r="V247" s="9"/>
      <c r="W247" s="9"/>
      <c r="X247" s="9"/>
    </row>
    <row r="248" spans="1:24" x14ac:dyDescent="0.25">
      <c r="A248" s="139">
        <v>0.91527777777810115</v>
      </c>
      <c r="H248" s="139">
        <v>2.9263888888890506</v>
      </c>
      <c r="P248" s="9"/>
      <c r="T248" s="9"/>
      <c r="U248" s="9"/>
      <c r="V248" s="9"/>
      <c r="W248" s="9"/>
      <c r="X248" s="9"/>
    </row>
    <row r="249" spans="1:24" x14ac:dyDescent="0.25">
      <c r="A249" s="139">
        <v>0.94027777777955635</v>
      </c>
      <c r="H249" s="139">
        <v>3.2680555555562023</v>
      </c>
      <c r="P249" s="9"/>
      <c r="T249" s="9"/>
      <c r="U249" s="9"/>
      <c r="V249" s="9"/>
      <c r="W249" s="9"/>
      <c r="X249" s="9"/>
    </row>
    <row r="250" spans="1:24" x14ac:dyDescent="0.25">
      <c r="A250" s="139">
        <v>0.94097222222626442</v>
      </c>
      <c r="H250" s="139">
        <v>4.1263888888934162</v>
      </c>
      <c r="P250" s="9"/>
      <c r="T250" s="9"/>
      <c r="U250" s="9"/>
      <c r="V250" s="9"/>
      <c r="W250" s="9"/>
      <c r="X250" s="9"/>
    </row>
    <row r="251" spans="1:24" x14ac:dyDescent="0.25">
      <c r="A251" s="139">
        <v>0.94166666666569654</v>
      </c>
      <c r="H251" s="139">
        <v>4.7277777777781012</v>
      </c>
      <c r="P251" s="9"/>
      <c r="T251" s="9"/>
      <c r="U251" s="9"/>
      <c r="V251" s="9"/>
      <c r="W251" s="9"/>
      <c r="X251" s="9"/>
    </row>
    <row r="252" spans="1:24" x14ac:dyDescent="0.25">
      <c r="A252" s="139">
        <v>0.95138888889050577</v>
      </c>
      <c r="H252" s="139">
        <v>5</v>
      </c>
      <c r="P252" s="9"/>
      <c r="S252" s="9"/>
      <c r="T252" s="9"/>
      <c r="U252" s="9"/>
      <c r="V252" s="9"/>
      <c r="W252" s="9"/>
      <c r="X252" s="9"/>
    </row>
    <row r="253" spans="1:24" x14ac:dyDescent="0.25">
      <c r="A253" s="139">
        <v>0.95416666667006211</v>
      </c>
      <c r="H253" s="139">
        <v>5.2201388888861402</v>
      </c>
      <c r="P253" s="9"/>
      <c r="S253" s="9"/>
      <c r="T253" s="9"/>
      <c r="U253" s="9"/>
      <c r="V253" s="9"/>
      <c r="W253" s="9"/>
      <c r="X253" s="9"/>
    </row>
    <row r="254" spans="1:24" x14ac:dyDescent="0.25">
      <c r="A254" s="139">
        <v>0.95763888888905058</v>
      </c>
      <c r="H254" s="139">
        <v>6.0923611111138598</v>
      </c>
      <c r="P254" s="9"/>
      <c r="S254" s="9"/>
      <c r="T254" s="9"/>
      <c r="U254" s="9"/>
      <c r="V254" s="9"/>
      <c r="W254" s="9"/>
      <c r="X254" s="9"/>
    </row>
    <row r="255" spans="1:24" x14ac:dyDescent="0.25">
      <c r="A255" s="139">
        <v>0.96250000000145519</v>
      </c>
      <c r="H255" s="139">
        <v>6.9888888888890506</v>
      </c>
      <c r="P255" s="9"/>
      <c r="S255" s="9"/>
      <c r="T255" s="9"/>
      <c r="U255" s="9"/>
      <c r="V255" s="9"/>
      <c r="W255" s="9"/>
      <c r="X255" s="9"/>
    </row>
    <row r="256" spans="1:24" x14ac:dyDescent="0.25">
      <c r="A256" s="139">
        <v>0.98333333333721384</v>
      </c>
      <c r="H256" s="139">
        <v>7.1437499999956344</v>
      </c>
      <c r="P256" s="9"/>
      <c r="S256" s="9"/>
      <c r="T256" s="9"/>
      <c r="U256" s="9"/>
      <c r="V256" s="9"/>
      <c r="W256" s="9"/>
      <c r="X256" s="9"/>
    </row>
    <row r="257" spans="1:24" x14ac:dyDescent="0.25">
      <c r="A257" s="139">
        <v>0.98611111110949423</v>
      </c>
      <c r="H257" s="139">
        <v>7.9305555555547471</v>
      </c>
      <c r="P257" s="9"/>
      <c r="S257" s="9"/>
      <c r="T257" s="9"/>
      <c r="U257" s="9"/>
      <c r="V257" s="9"/>
      <c r="W257" s="9"/>
      <c r="X257" s="9"/>
    </row>
    <row r="258" spans="1:24" x14ac:dyDescent="0.25">
      <c r="A258" s="139">
        <v>1.0027777777795563</v>
      </c>
      <c r="H258" s="139">
        <v>9</v>
      </c>
      <c r="P258" s="9"/>
      <c r="S258" s="9"/>
      <c r="T258" s="9"/>
      <c r="U258" s="9"/>
      <c r="V258" s="9"/>
      <c r="W258" s="9"/>
      <c r="X258" s="9"/>
    </row>
    <row r="259" spans="1:24" x14ac:dyDescent="0.25">
      <c r="A259" s="139">
        <v>1.0250000000014552</v>
      </c>
      <c r="H259" s="139">
        <v>21</v>
      </c>
      <c r="P259" s="9"/>
      <c r="S259" s="9"/>
      <c r="T259" s="9"/>
      <c r="U259" s="9"/>
      <c r="V259" s="9"/>
      <c r="W259" s="9"/>
      <c r="X259" s="9"/>
    </row>
    <row r="260" spans="1:24" x14ac:dyDescent="0.25">
      <c r="A260" s="139">
        <v>1.0493055555562023</v>
      </c>
      <c r="H260" s="139">
        <v>27</v>
      </c>
      <c r="P260" s="9"/>
      <c r="S260" s="9"/>
      <c r="T260" s="9"/>
      <c r="U260" s="9"/>
      <c r="V260" s="9"/>
      <c r="W260" s="9"/>
      <c r="X260" s="9"/>
    </row>
    <row r="261" spans="1:24" x14ac:dyDescent="0.25">
      <c r="A261" s="139">
        <v>1.1916666666656965</v>
      </c>
      <c r="H261" s="139">
        <v>51.893749999995634</v>
      </c>
      <c r="P261" s="9"/>
      <c r="S261" s="9"/>
      <c r="T261" s="9"/>
      <c r="U261" s="9"/>
      <c r="V261" s="9"/>
      <c r="W261" s="9"/>
      <c r="X261" s="9"/>
    </row>
    <row r="262" spans="1:24" x14ac:dyDescent="0.25">
      <c r="A262" s="139">
        <v>1.2222222222262644</v>
      </c>
      <c r="H262" s="139">
        <v>63</v>
      </c>
      <c r="P262" s="9"/>
      <c r="S262" s="9"/>
      <c r="T262" s="9"/>
      <c r="U262" s="9"/>
      <c r="V262" s="9"/>
      <c r="W262" s="9"/>
      <c r="X262" s="9"/>
    </row>
    <row r="263" spans="1:24" x14ac:dyDescent="0.25">
      <c r="A263" s="139">
        <v>1.3194444444452529</v>
      </c>
      <c r="H263" s="139">
        <v>98.926388888889051</v>
      </c>
      <c r="P263" s="9"/>
      <c r="Q263" s="8" t="s">
        <v>1126</v>
      </c>
      <c r="R263" t="s">
        <v>1127</v>
      </c>
      <c r="S263" s="9"/>
      <c r="T263" s="9"/>
      <c r="U263" s="9"/>
      <c r="V263" s="9"/>
      <c r="W263" s="9"/>
      <c r="X263" s="9"/>
    </row>
    <row r="264" spans="1:24" x14ac:dyDescent="0.25">
      <c r="A264" s="139">
        <v>1.7472222222204437</v>
      </c>
      <c r="H264" s="139">
        <v>106.03333333333285</v>
      </c>
      <c r="P264" s="9"/>
      <c r="Q264" s="8" t="s">
        <v>855</v>
      </c>
      <c r="R264" t="s">
        <v>886</v>
      </c>
      <c r="S264" s="9"/>
      <c r="T264" s="9"/>
      <c r="U264" s="9"/>
      <c r="V264" s="9"/>
      <c r="W264" s="9"/>
      <c r="X264" s="9"/>
    </row>
    <row r="265" spans="1:24" x14ac:dyDescent="0.25">
      <c r="A265" s="139">
        <v>1.7527777777795563</v>
      </c>
      <c r="H265" s="139" t="s">
        <v>1122</v>
      </c>
      <c r="P265" s="9"/>
      <c r="Q265" t="s">
        <v>1318</v>
      </c>
      <c r="S265" s="9"/>
      <c r="T265" s="9"/>
      <c r="U265" s="9"/>
      <c r="V265" s="9"/>
      <c r="W265" s="9"/>
      <c r="X265" s="9"/>
    </row>
    <row r="266" spans="1:24" x14ac:dyDescent="0.25">
      <c r="A266" s="139">
        <v>1.7770833333343035</v>
      </c>
      <c r="P266" s="9"/>
      <c r="Q266" s="8" t="s">
        <v>1121</v>
      </c>
      <c r="R266" t="s">
        <v>856</v>
      </c>
      <c r="S266" s="9"/>
      <c r="T266" s="9"/>
      <c r="U266" s="9"/>
      <c r="V266" s="9"/>
      <c r="W266" s="9"/>
      <c r="X266" s="9"/>
    </row>
    <row r="267" spans="1:24" x14ac:dyDescent="0.25">
      <c r="A267" s="139">
        <v>1.9624999999941792</v>
      </c>
      <c r="P267" s="9"/>
      <c r="Q267" s="10" t="s">
        <v>8</v>
      </c>
      <c r="R267" s="88">
        <v>3.5618055555549089</v>
      </c>
      <c r="S267" s="9"/>
      <c r="T267" s="9"/>
      <c r="U267" s="9"/>
      <c r="V267" s="9"/>
      <c r="W267" s="9"/>
      <c r="X267" s="9"/>
    </row>
    <row r="268" spans="1:24" x14ac:dyDescent="0.25">
      <c r="A268" s="139">
        <v>2.015277777776646</v>
      </c>
      <c r="P268" s="9"/>
      <c r="Q268" s="10" t="s">
        <v>270</v>
      </c>
      <c r="R268" s="88">
        <v>1.864643719807171</v>
      </c>
      <c r="S268" s="9"/>
      <c r="T268" s="9"/>
      <c r="U268" s="9"/>
      <c r="V268" s="9"/>
      <c r="W268" s="9"/>
      <c r="X268" s="9"/>
    </row>
    <row r="269" spans="1:24" x14ac:dyDescent="0.25">
      <c r="A269" s="139">
        <v>2.0916666666671517</v>
      </c>
      <c r="P269" s="9"/>
      <c r="Q269" s="10" t="s">
        <v>1122</v>
      </c>
      <c r="R269" s="88">
        <v>2.3419704861112223</v>
      </c>
      <c r="S269" s="9"/>
      <c r="T269" s="9"/>
      <c r="U269" s="9"/>
      <c r="V269" s="9"/>
      <c r="W269" s="9"/>
      <c r="X269" s="9"/>
    </row>
    <row r="270" spans="1:24" x14ac:dyDescent="0.25">
      <c r="A270" s="139">
        <v>2.234027777776646</v>
      </c>
      <c r="P270" s="9"/>
      <c r="S270" s="9"/>
      <c r="T270" s="9"/>
      <c r="U270" s="9"/>
      <c r="V270" s="9"/>
      <c r="W270" s="9"/>
      <c r="X270" s="9"/>
    </row>
    <row r="271" spans="1:24" x14ac:dyDescent="0.25">
      <c r="A271" s="139">
        <v>2.7013888888905058</v>
      </c>
      <c r="P271" s="9"/>
      <c r="S271" s="9"/>
      <c r="T271" s="9"/>
      <c r="U271" s="9"/>
      <c r="V271" s="9"/>
      <c r="W271" s="9"/>
      <c r="X271" s="9"/>
    </row>
    <row r="272" spans="1:24" x14ac:dyDescent="0.25">
      <c r="A272" s="139">
        <v>2.7388888888890506</v>
      </c>
      <c r="P272" s="9"/>
      <c r="S272" s="9"/>
      <c r="T272" s="9"/>
      <c r="U272" s="9"/>
      <c r="V272" s="9"/>
      <c r="W272" s="9"/>
      <c r="X272" s="9"/>
    </row>
    <row r="273" spans="1:24" x14ac:dyDescent="0.25">
      <c r="A273" s="139">
        <v>2.7472222222204437</v>
      </c>
      <c r="P273" s="9"/>
      <c r="S273" s="9"/>
      <c r="T273" s="9"/>
      <c r="U273" s="9"/>
      <c r="V273" s="9"/>
      <c r="W273" s="9"/>
      <c r="X273" s="9"/>
    </row>
    <row r="274" spans="1:24" x14ac:dyDescent="0.25">
      <c r="A274" s="139">
        <v>2.8388888888875954</v>
      </c>
      <c r="P274" s="9"/>
      <c r="S274" s="9"/>
      <c r="T274" s="9"/>
      <c r="U274" s="9"/>
      <c r="V274" s="9"/>
      <c r="W274" s="9"/>
      <c r="X274" s="9"/>
    </row>
    <row r="275" spans="1:24" x14ac:dyDescent="0.25">
      <c r="A275" s="139">
        <v>2.8715277777810115</v>
      </c>
      <c r="P275" s="9"/>
      <c r="S275" s="9"/>
      <c r="T275" s="9"/>
      <c r="U275" s="9"/>
      <c r="V275" s="9"/>
      <c r="W275" s="9"/>
      <c r="X275" s="9"/>
    </row>
    <row r="276" spans="1:24" x14ac:dyDescent="0.25">
      <c r="A276" s="139">
        <v>2.9250000000029104</v>
      </c>
      <c r="P276" s="9"/>
      <c r="S276" s="9"/>
      <c r="T276" s="9"/>
      <c r="U276" s="9"/>
      <c r="V276" s="9"/>
      <c r="W276" s="9"/>
      <c r="X276" s="9"/>
    </row>
    <row r="277" spans="1:24" x14ac:dyDescent="0.25">
      <c r="A277" s="139">
        <v>2.945138888891961</v>
      </c>
      <c r="P277" s="9"/>
      <c r="S277" s="9"/>
      <c r="T277" s="9"/>
      <c r="U277" s="9"/>
      <c r="V277" s="9"/>
      <c r="W277" s="9"/>
      <c r="X277" s="9"/>
    </row>
    <row r="278" spans="1:24" x14ac:dyDescent="0.25">
      <c r="A278" s="139">
        <v>2.9812500000043656</v>
      </c>
      <c r="P278" s="9"/>
      <c r="S278" s="9"/>
      <c r="T278" s="9"/>
      <c r="U278" s="9"/>
      <c r="V278" s="9"/>
      <c r="W278" s="9"/>
      <c r="X278" s="9"/>
    </row>
    <row r="279" spans="1:24" x14ac:dyDescent="0.25">
      <c r="A279" s="139">
        <v>3.679861111115315</v>
      </c>
      <c r="P279" s="9"/>
      <c r="S279" s="9"/>
      <c r="T279" s="9"/>
      <c r="U279" s="9"/>
      <c r="V279" s="9"/>
      <c r="W279" s="9"/>
      <c r="X279" s="9"/>
    </row>
    <row r="280" spans="1:24" x14ac:dyDescent="0.25">
      <c r="A280" s="139">
        <v>3.8000000000029104</v>
      </c>
      <c r="P280" s="9"/>
      <c r="S280" s="9"/>
      <c r="T280" s="9"/>
      <c r="U280" s="9"/>
      <c r="V280" s="9"/>
      <c r="W280" s="9"/>
      <c r="X280" s="9"/>
    </row>
    <row r="281" spans="1:24" x14ac:dyDescent="0.25">
      <c r="A281" s="139">
        <v>3.9458333333313931</v>
      </c>
      <c r="P281" s="9"/>
      <c r="S281" s="9"/>
      <c r="T281" s="9"/>
      <c r="U281" s="9"/>
      <c r="V281" s="9"/>
      <c r="W281" s="9"/>
      <c r="X281" s="9"/>
    </row>
    <row r="282" spans="1:24" x14ac:dyDescent="0.25">
      <c r="A282" s="139">
        <v>4.008333333338669</v>
      </c>
      <c r="P282" s="9"/>
      <c r="S282" s="9"/>
      <c r="T282" s="9"/>
      <c r="U282" s="9"/>
      <c r="V282" s="9"/>
      <c r="W282" s="9"/>
      <c r="X282" s="9"/>
    </row>
    <row r="283" spans="1:24" x14ac:dyDescent="0.25">
      <c r="A283" s="139">
        <v>4.8333333333357587</v>
      </c>
      <c r="P283" s="9"/>
      <c r="S283" s="9"/>
      <c r="T283" s="9"/>
      <c r="U283" s="9"/>
      <c r="V283" s="9"/>
      <c r="W283" s="9"/>
      <c r="X283" s="9"/>
    </row>
    <row r="284" spans="1:24" x14ac:dyDescent="0.25">
      <c r="A284" s="139">
        <v>4.8555555555576575</v>
      </c>
      <c r="P284" s="9"/>
      <c r="S284" s="9"/>
      <c r="T284" s="9"/>
      <c r="U284" s="9"/>
      <c r="V284" s="9"/>
      <c r="W284" s="9"/>
      <c r="X284" s="9"/>
    </row>
    <row r="285" spans="1:24" x14ac:dyDescent="0.25">
      <c r="A285" s="139">
        <v>4.8687500000014552</v>
      </c>
      <c r="P285" s="9"/>
      <c r="S285" s="9"/>
      <c r="T285" s="9"/>
      <c r="U285" s="9"/>
      <c r="V285" s="9"/>
      <c r="W285" s="9"/>
      <c r="X285" s="9"/>
    </row>
    <row r="286" spans="1:24" x14ac:dyDescent="0.25">
      <c r="A286" s="139">
        <v>4.8979166666686069</v>
      </c>
      <c r="P286" s="9"/>
      <c r="S286" s="9"/>
      <c r="T286" s="9"/>
      <c r="U286" s="9"/>
      <c r="V286" s="9"/>
      <c r="W286" s="9"/>
      <c r="X286" s="9"/>
    </row>
    <row r="287" spans="1:24" x14ac:dyDescent="0.25">
      <c r="A287" s="139">
        <v>4.9048611111065838</v>
      </c>
      <c r="P287" s="9"/>
      <c r="S287" s="9"/>
      <c r="T287" s="9"/>
      <c r="U287" s="9"/>
      <c r="V287" s="9"/>
      <c r="W287" s="9"/>
      <c r="X287" s="9"/>
    </row>
    <row r="288" spans="1:24" x14ac:dyDescent="0.25">
      <c r="A288" s="139">
        <v>4.9152777777781012</v>
      </c>
      <c r="P288" s="9"/>
      <c r="S288" s="9"/>
      <c r="T288" s="9"/>
      <c r="U288" s="9"/>
      <c r="V288" s="9"/>
      <c r="W288" s="9"/>
      <c r="X288" s="9"/>
    </row>
    <row r="289" spans="1:24" x14ac:dyDescent="0.25">
      <c r="A289" s="139">
        <v>5</v>
      </c>
      <c r="P289" s="9"/>
      <c r="S289" s="9"/>
      <c r="T289" s="9"/>
      <c r="U289" s="9"/>
      <c r="V289" s="9"/>
      <c r="W289" s="9"/>
      <c r="X289" s="9"/>
    </row>
    <row r="290" spans="1:24" x14ac:dyDescent="0.25">
      <c r="A290" s="139">
        <v>5.1243055555532919</v>
      </c>
      <c r="P290" s="9"/>
      <c r="S290" s="9"/>
      <c r="T290" s="9"/>
      <c r="U290" s="9"/>
      <c r="V290" s="9"/>
      <c r="W290" s="9"/>
      <c r="X290" s="9"/>
    </row>
    <row r="291" spans="1:24" x14ac:dyDescent="0.25">
      <c r="A291" s="139">
        <v>5.9097222222262644</v>
      </c>
      <c r="P291" s="9"/>
      <c r="S291" s="9"/>
      <c r="T291" s="9"/>
      <c r="U291" s="9"/>
      <c r="V291" s="9"/>
      <c r="W291" s="9"/>
      <c r="X291" s="9"/>
    </row>
    <row r="292" spans="1:24" x14ac:dyDescent="0.25">
      <c r="A292" s="139">
        <v>5.913888888884685</v>
      </c>
      <c r="P292" s="9"/>
      <c r="S292" s="9"/>
      <c r="T292" s="9"/>
      <c r="U292" s="9"/>
      <c r="V292" s="9"/>
      <c r="W292" s="9"/>
      <c r="X292" s="9"/>
    </row>
    <row r="293" spans="1:24" x14ac:dyDescent="0.25">
      <c r="A293" s="139">
        <v>5.9173611111109494</v>
      </c>
      <c r="P293" s="9"/>
      <c r="S293" s="9"/>
      <c r="T293" s="9"/>
      <c r="U293" s="9"/>
      <c r="V293" s="9"/>
      <c r="W293" s="9"/>
      <c r="X293" s="9"/>
    </row>
    <row r="294" spans="1:24" x14ac:dyDescent="0.25">
      <c r="A294" s="139">
        <v>5.9180555555576575</v>
      </c>
      <c r="P294" s="9"/>
      <c r="S294" s="9"/>
      <c r="T294" s="9"/>
      <c r="U294" s="9"/>
      <c r="V294" s="9"/>
      <c r="W294" s="9"/>
      <c r="X294" s="9"/>
    </row>
    <row r="295" spans="1:24" x14ac:dyDescent="0.25">
      <c r="A295" s="139">
        <v>6.0027777777795563</v>
      </c>
      <c r="P295" s="9"/>
      <c r="S295" s="9"/>
      <c r="T295" s="9"/>
      <c r="U295" s="9"/>
      <c r="V295" s="9"/>
      <c r="W295" s="9"/>
      <c r="X295" s="9"/>
    </row>
    <row r="296" spans="1:24" x14ac:dyDescent="0.25">
      <c r="A296" s="139">
        <v>6.7861111111051287</v>
      </c>
      <c r="P296" s="9"/>
      <c r="S296" s="9"/>
      <c r="T296" s="9"/>
      <c r="U296" s="9"/>
      <c r="V296" s="9"/>
      <c r="W296" s="9"/>
      <c r="X296" s="9"/>
    </row>
    <row r="297" spans="1:24" x14ac:dyDescent="0.25">
      <c r="A297" s="139">
        <v>6.8229166666642413</v>
      </c>
      <c r="P297" s="9"/>
      <c r="S297" s="9"/>
      <c r="T297" s="9"/>
      <c r="U297" s="9"/>
      <c r="V297" s="9"/>
      <c r="W297" s="9"/>
      <c r="X297" s="9"/>
    </row>
    <row r="298" spans="1:24" x14ac:dyDescent="0.25">
      <c r="A298" s="139">
        <v>6.8368055555547471</v>
      </c>
      <c r="P298" s="9"/>
      <c r="S298" s="9"/>
      <c r="T298" s="9"/>
      <c r="U298" s="9"/>
      <c r="V298" s="9"/>
      <c r="W298" s="9"/>
      <c r="X298" s="9"/>
    </row>
    <row r="299" spans="1:24" x14ac:dyDescent="0.25">
      <c r="A299" s="139">
        <v>6.9000000000014552</v>
      </c>
      <c r="P299" s="9"/>
      <c r="S299" s="9"/>
      <c r="T299" s="9"/>
      <c r="U299" s="9"/>
      <c r="V299" s="9"/>
      <c r="W299" s="9"/>
      <c r="X299" s="9"/>
    </row>
    <row r="300" spans="1:24" x14ac:dyDescent="0.25">
      <c r="A300" s="139">
        <v>7.0541666666686069</v>
      </c>
      <c r="P300" s="9"/>
      <c r="S300" s="9"/>
      <c r="T300" s="9"/>
      <c r="U300" s="9"/>
      <c r="V300" s="9"/>
      <c r="W300" s="9"/>
      <c r="X300" s="9"/>
    </row>
    <row r="301" spans="1:24" x14ac:dyDescent="0.25">
      <c r="A301" s="139">
        <v>7.1854166666671517</v>
      </c>
      <c r="P301" s="9"/>
      <c r="S301" s="9"/>
      <c r="T301" s="9"/>
      <c r="U301" s="9"/>
      <c r="V301" s="9"/>
      <c r="W301" s="9"/>
      <c r="X301" s="9"/>
    </row>
    <row r="302" spans="1:24" x14ac:dyDescent="0.25">
      <c r="A302" s="139">
        <v>7.5631944444467081</v>
      </c>
      <c r="P302" s="9"/>
      <c r="S302" s="9"/>
      <c r="T302" s="9"/>
      <c r="U302" s="9"/>
      <c r="V302" s="9"/>
      <c r="W302" s="9"/>
      <c r="X302" s="9"/>
    </row>
    <row r="303" spans="1:24" x14ac:dyDescent="0.25">
      <c r="A303" s="139">
        <v>7.9916666666686069</v>
      </c>
      <c r="P303" s="9"/>
      <c r="S303" s="9"/>
      <c r="T303" s="9"/>
      <c r="U303" s="9"/>
      <c r="V303" s="9"/>
      <c r="W303" s="9"/>
      <c r="X303" s="9"/>
    </row>
    <row r="304" spans="1:24" x14ac:dyDescent="0.25">
      <c r="A304" s="139">
        <v>8.8027777777751908</v>
      </c>
      <c r="P304" s="9"/>
      <c r="S304" s="9"/>
      <c r="T304" s="9"/>
      <c r="U304" s="9"/>
      <c r="V304" s="9"/>
      <c r="W304" s="9"/>
      <c r="X304" s="9"/>
    </row>
    <row r="305" spans="1:24" x14ac:dyDescent="0.25">
      <c r="A305" s="139">
        <v>9.9444444444452529</v>
      </c>
      <c r="P305" s="9"/>
      <c r="S305" s="9"/>
      <c r="T305" s="9"/>
      <c r="U305" s="9"/>
      <c r="V305" s="9"/>
      <c r="W305" s="9"/>
      <c r="X305" s="9"/>
    </row>
    <row r="306" spans="1:24" x14ac:dyDescent="0.25">
      <c r="A306" s="139">
        <v>10.074305555557657</v>
      </c>
      <c r="P306" s="9"/>
      <c r="S306" s="9"/>
      <c r="T306" s="9"/>
      <c r="U306" s="9"/>
      <c r="V306" s="9"/>
      <c r="W306" s="9"/>
      <c r="X306" s="9"/>
    </row>
    <row r="307" spans="1:24" x14ac:dyDescent="0.25">
      <c r="A307" s="139">
        <v>10.853472222224809</v>
      </c>
      <c r="P307" s="9"/>
      <c r="S307" s="9"/>
      <c r="T307" s="9"/>
      <c r="U307" s="9"/>
      <c r="V307" s="9"/>
      <c r="W307" s="9"/>
      <c r="X307" s="9"/>
    </row>
    <row r="308" spans="1:24" x14ac:dyDescent="0.25">
      <c r="A308" s="139">
        <v>10.881944444445253</v>
      </c>
      <c r="P308" s="9"/>
      <c r="S308" s="9"/>
      <c r="T308" s="9"/>
      <c r="U308" s="9"/>
      <c r="V308" s="9"/>
      <c r="W308" s="9"/>
      <c r="X308" s="9"/>
    </row>
    <row r="309" spans="1:24" x14ac:dyDescent="0.25">
      <c r="A309" s="139">
        <v>11.17013888888323</v>
      </c>
      <c r="P309" s="9"/>
      <c r="S309" s="9"/>
      <c r="T309" s="9"/>
      <c r="U309" s="9"/>
      <c r="V309" s="9"/>
      <c r="W309" s="9"/>
      <c r="X309" s="9"/>
    </row>
    <row r="310" spans="1:24" x14ac:dyDescent="0.25">
      <c r="A310" s="139">
        <v>18.903472222220444</v>
      </c>
      <c r="P310" s="9"/>
      <c r="S310" s="9"/>
      <c r="T310" s="9"/>
      <c r="U310" s="9"/>
      <c r="V310" s="9"/>
      <c r="W310" s="9"/>
      <c r="X310" s="9"/>
    </row>
    <row r="311" spans="1:24" x14ac:dyDescent="0.25">
      <c r="A311" s="139">
        <v>19.047916666662786</v>
      </c>
      <c r="P311" s="9"/>
      <c r="S311" s="9"/>
      <c r="T311" s="9"/>
      <c r="U311" s="9"/>
      <c r="V311" s="9"/>
      <c r="W311" s="9"/>
      <c r="X311" s="9"/>
    </row>
    <row r="312" spans="1:24" x14ac:dyDescent="0.25">
      <c r="A312" s="139">
        <v>24.914583333331393</v>
      </c>
      <c r="P312" s="9"/>
      <c r="S312" s="9"/>
      <c r="T312" s="9"/>
      <c r="U312" s="9"/>
      <c r="V312" s="9"/>
      <c r="W312" s="9"/>
      <c r="X312" s="9"/>
    </row>
    <row r="313" spans="1:24" x14ac:dyDescent="0.25">
      <c r="A313" s="139" t="s">
        <v>1122</v>
      </c>
      <c r="P313" s="9"/>
      <c r="S313" s="9"/>
      <c r="T313" s="9"/>
      <c r="U313" s="9"/>
      <c r="V313" s="9"/>
      <c r="W313" s="9"/>
      <c r="X313" s="9"/>
    </row>
    <row r="314" spans="1:24" x14ac:dyDescent="0.25">
      <c r="P314" s="9"/>
      <c r="S314" s="9"/>
      <c r="T314" s="9"/>
      <c r="U314" s="9"/>
      <c r="V314" s="9"/>
      <c r="W314" s="9"/>
      <c r="X314" s="9"/>
    </row>
    <row r="315" spans="1:24" x14ac:dyDescent="0.25">
      <c r="P315" s="9"/>
      <c r="S315" s="9"/>
      <c r="T315" s="9"/>
      <c r="U315" s="9"/>
      <c r="V315" s="9"/>
      <c r="W315" s="9"/>
      <c r="X315" s="9"/>
    </row>
    <row r="316" spans="1:24" x14ac:dyDescent="0.25">
      <c r="P316" s="9"/>
      <c r="S316" s="9"/>
      <c r="T316" s="9"/>
      <c r="U316" s="9"/>
      <c r="V316" s="9"/>
      <c r="W316" s="9"/>
      <c r="X316" s="9"/>
    </row>
    <row r="317" spans="1:24" x14ac:dyDescent="0.25">
      <c r="P317" s="9"/>
      <c r="W317" s="9"/>
      <c r="X317" s="9"/>
    </row>
    <row r="318" spans="1:24" x14ac:dyDescent="0.25">
      <c r="P318" s="9"/>
      <c r="W318" s="9"/>
      <c r="X318" s="9"/>
    </row>
    <row r="319" spans="1:24" x14ac:dyDescent="0.25">
      <c r="P319" s="9"/>
      <c r="W319" s="9"/>
      <c r="X319" s="9"/>
    </row>
    <row r="320" spans="1:24" x14ac:dyDescent="0.25">
      <c r="P320" s="9"/>
      <c r="W320" s="9"/>
      <c r="X320" s="9"/>
    </row>
    <row r="321" spans="16:24" x14ac:dyDescent="0.25">
      <c r="P321" s="9"/>
      <c r="W321" s="9"/>
      <c r="X321" s="9"/>
    </row>
    <row r="322" spans="16:24" x14ac:dyDescent="0.25">
      <c r="P322" s="9"/>
      <c r="W322" s="9"/>
      <c r="X322" s="9"/>
    </row>
    <row r="323" spans="16:24" x14ac:dyDescent="0.25">
      <c r="P323" s="9"/>
      <c r="W323" s="9"/>
      <c r="X323" s="9"/>
    </row>
    <row r="324" spans="16:24" x14ac:dyDescent="0.25">
      <c r="P324" s="9"/>
      <c r="W324" s="9"/>
      <c r="X324" s="9"/>
    </row>
    <row r="325" spans="16:24" x14ac:dyDescent="0.25">
      <c r="P325" s="9"/>
      <c r="W325" s="9"/>
      <c r="X325" s="9"/>
    </row>
    <row r="326" spans="16:24" x14ac:dyDescent="0.25">
      <c r="P326" s="9"/>
      <c r="W326" s="9"/>
      <c r="X326" s="9"/>
    </row>
    <row r="327" spans="16:24" x14ac:dyDescent="0.25">
      <c r="P327" s="9"/>
      <c r="W327" s="9"/>
      <c r="X327" s="9"/>
    </row>
    <row r="328" spans="16:24" x14ac:dyDescent="0.25">
      <c r="P328" s="9"/>
      <c r="W328" s="9"/>
      <c r="X328" s="9"/>
    </row>
    <row r="329" spans="16:24" x14ac:dyDescent="0.25">
      <c r="P329" s="9"/>
      <c r="W329" s="9"/>
      <c r="X329" s="9"/>
    </row>
    <row r="330" spans="16:24" x14ac:dyDescent="0.25">
      <c r="P330" s="9"/>
      <c r="W330" s="9"/>
      <c r="X330" s="9"/>
    </row>
    <row r="331" spans="16:24" x14ac:dyDescent="0.25">
      <c r="P331" s="9"/>
      <c r="W331" s="9"/>
      <c r="X331" s="9"/>
    </row>
  </sheetData>
  <mergeCells count="13">
    <mergeCell ref="P98:P151"/>
    <mergeCell ref="P168:P195"/>
    <mergeCell ref="L44:L45"/>
    <mergeCell ref="C30:M30"/>
    <mergeCell ref="C37:D40"/>
    <mergeCell ref="C52:L52"/>
    <mergeCell ref="J44:K45"/>
    <mergeCell ref="H44:H45"/>
    <mergeCell ref="G44:G45"/>
    <mergeCell ref="F44:F45"/>
    <mergeCell ref="J36:K36"/>
    <mergeCell ref="M44:M45"/>
    <mergeCell ref="C46:D50"/>
  </mergeCells>
  <pageMargins left="0.511811024" right="0.511811024" top="0.78740157499999996" bottom="0.78740157499999996" header="0.31496062000000002" footer="0.31496062000000002"/>
  <pageSetup paperSize="9" orientation="portrait" r:id="rId23"/>
  <drawing r:id="rId2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A22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78" t="s">
        <v>958</v>
      </c>
      <c r="B1" s="79" t="s">
        <v>5</v>
      </c>
      <c r="C1" s="80" t="s">
        <v>4</v>
      </c>
      <c r="D1" s="80" t="s">
        <v>1104</v>
      </c>
      <c r="E1" s="81" t="s">
        <v>855</v>
      </c>
      <c r="F1" s="79" t="s">
        <v>0</v>
      </c>
      <c r="G1" s="79" t="s">
        <v>1</v>
      </c>
      <c r="H1" s="80" t="s">
        <v>3</v>
      </c>
      <c r="I1" s="79" t="s">
        <v>2</v>
      </c>
      <c r="J1" s="82" t="s">
        <v>502</v>
      </c>
    </row>
    <row r="2" spans="1:10" x14ac:dyDescent="0.25">
      <c r="A2" s="44" t="s">
        <v>6</v>
      </c>
      <c r="B2" s="45" t="s">
        <v>9</v>
      </c>
      <c r="C2" s="34" t="s">
        <v>8</v>
      </c>
      <c r="D2" s="66"/>
      <c r="E2" s="35" t="s">
        <v>898</v>
      </c>
      <c r="F2" s="46">
        <v>42118.839583333334</v>
      </c>
      <c r="G2" s="46">
        <v>42138.801388888889</v>
      </c>
      <c r="H2" s="45" t="s">
        <v>11</v>
      </c>
      <c r="I2" s="37">
        <v>19.961805555554747</v>
      </c>
      <c r="J2" s="38">
        <v>19.961805555554747</v>
      </c>
    </row>
    <row r="3" spans="1:10" x14ac:dyDescent="0.25">
      <c r="A3" s="44" t="s">
        <v>6</v>
      </c>
      <c r="B3" s="45" t="s">
        <v>9</v>
      </c>
      <c r="C3" s="34" t="s">
        <v>8</v>
      </c>
      <c r="D3" s="66"/>
      <c r="E3" s="35" t="s">
        <v>888</v>
      </c>
      <c r="F3" s="46">
        <v>42138.801388888889</v>
      </c>
      <c r="G3" s="46">
        <v>42143.670138888891</v>
      </c>
      <c r="H3" s="45" t="s">
        <v>12</v>
      </c>
      <c r="I3" s="37">
        <v>4.8687500000014552</v>
      </c>
      <c r="J3" s="38">
        <v>4.8687500000014552</v>
      </c>
    </row>
    <row r="4" spans="1:10" x14ac:dyDescent="0.25">
      <c r="A4" s="44" t="s">
        <v>6</v>
      </c>
      <c r="B4" s="45" t="s">
        <v>9</v>
      </c>
      <c r="C4" s="34" t="s">
        <v>8</v>
      </c>
      <c r="D4" s="66"/>
      <c r="E4" s="35" t="s">
        <v>898</v>
      </c>
      <c r="F4" s="46">
        <v>42143.670138888891</v>
      </c>
      <c r="G4" s="46">
        <v>42145.717361111114</v>
      </c>
      <c r="H4" s="45" t="s">
        <v>13</v>
      </c>
      <c r="I4" s="37">
        <v>2.047222222223354</v>
      </c>
      <c r="J4" s="38">
        <v>2.047222222223354</v>
      </c>
    </row>
    <row r="5" spans="1:10" x14ac:dyDescent="0.25">
      <c r="A5" s="44" t="s">
        <v>6</v>
      </c>
      <c r="B5" s="45" t="s">
        <v>9</v>
      </c>
      <c r="C5" s="34" t="s">
        <v>8</v>
      </c>
      <c r="D5" s="66"/>
      <c r="E5" s="35" t="s">
        <v>898</v>
      </c>
      <c r="F5" s="46">
        <v>42149.511111111111</v>
      </c>
      <c r="G5" s="46">
        <v>42158.679166666669</v>
      </c>
      <c r="H5" s="45" t="s">
        <v>15</v>
      </c>
      <c r="I5" s="37">
        <v>9.1680555555576575</v>
      </c>
      <c r="J5" s="38">
        <v>9.1680555555576575</v>
      </c>
    </row>
    <row r="6" spans="1:10" x14ac:dyDescent="0.25">
      <c r="A6" s="44" t="s">
        <v>6</v>
      </c>
      <c r="B6" s="45" t="s">
        <v>9</v>
      </c>
      <c r="C6" s="34" t="s">
        <v>8</v>
      </c>
      <c r="D6" s="66"/>
      <c r="E6" s="35" t="s">
        <v>888</v>
      </c>
      <c r="F6" s="46">
        <v>42158.679166666669</v>
      </c>
      <c r="G6" s="46">
        <v>42163.584027777775</v>
      </c>
      <c r="H6" s="45" t="s">
        <v>16</v>
      </c>
      <c r="I6" s="37">
        <v>4.9048611111065838</v>
      </c>
      <c r="J6" s="38">
        <v>4.9048611111065838</v>
      </c>
    </row>
    <row r="7" spans="1:10" ht="25.5" x14ac:dyDescent="0.25">
      <c r="A7" s="44" t="s">
        <v>6</v>
      </c>
      <c r="B7" s="45" t="s">
        <v>9</v>
      </c>
      <c r="C7" s="34" t="s">
        <v>8</v>
      </c>
      <c r="D7" s="66"/>
      <c r="E7" s="35" t="s">
        <v>888</v>
      </c>
      <c r="F7" s="46">
        <v>42172.765972222223</v>
      </c>
      <c r="G7" s="46">
        <v>42173.723611111112</v>
      </c>
      <c r="H7" s="45" t="s">
        <v>25</v>
      </c>
      <c r="I7" s="37">
        <v>0.95763888888905058</v>
      </c>
      <c r="J7" s="38">
        <v>0.95763888888905058</v>
      </c>
    </row>
    <row r="8" spans="1:10" x14ac:dyDescent="0.25">
      <c r="A8" s="44" t="s">
        <v>6</v>
      </c>
      <c r="B8" s="45" t="s">
        <v>46</v>
      </c>
      <c r="C8" s="34" t="s">
        <v>8</v>
      </c>
      <c r="D8" s="66"/>
      <c r="E8" s="35" t="s">
        <v>898</v>
      </c>
      <c r="F8" s="46">
        <v>42263.649305555555</v>
      </c>
      <c r="G8" s="46">
        <v>42264.536805555559</v>
      </c>
      <c r="H8" s="45" t="s">
        <v>47</v>
      </c>
      <c r="I8" s="37">
        <v>0.88750000000436557</v>
      </c>
      <c r="J8" s="38">
        <v>0.88750000000436557</v>
      </c>
    </row>
    <row r="9" spans="1:10" x14ac:dyDescent="0.25">
      <c r="A9" s="44" t="s">
        <v>6</v>
      </c>
      <c r="B9" s="45" t="s">
        <v>46</v>
      </c>
      <c r="C9" s="34" t="s">
        <v>8</v>
      </c>
      <c r="D9" s="66"/>
      <c r="E9" s="35" t="s">
        <v>898</v>
      </c>
      <c r="F9" s="46">
        <v>42268.714583333334</v>
      </c>
      <c r="G9" s="46">
        <v>42272.772916666669</v>
      </c>
      <c r="H9" s="45" t="s">
        <v>48</v>
      </c>
      <c r="I9" s="37">
        <v>4.0583333333343035</v>
      </c>
      <c r="J9" s="38">
        <v>4.0583333333343035</v>
      </c>
    </row>
    <row r="10" spans="1:10" x14ac:dyDescent="0.25">
      <c r="A10" s="44" t="s">
        <v>6</v>
      </c>
      <c r="B10" s="45" t="s">
        <v>46</v>
      </c>
      <c r="C10" s="34" t="s">
        <v>8</v>
      </c>
      <c r="D10" s="66"/>
      <c r="E10" s="35" t="s">
        <v>888</v>
      </c>
      <c r="F10" s="46">
        <v>42272.772916666669</v>
      </c>
      <c r="G10" s="46">
        <v>42278.686805555553</v>
      </c>
      <c r="H10" s="45" t="s">
        <v>12</v>
      </c>
      <c r="I10" s="37">
        <v>5.913888888884685</v>
      </c>
      <c r="J10" s="38">
        <v>5.913888888884685</v>
      </c>
    </row>
    <row r="11" spans="1:10" x14ac:dyDescent="0.25">
      <c r="A11" s="44" t="s">
        <v>6</v>
      </c>
      <c r="B11" s="45" t="s">
        <v>65</v>
      </c>
      <c r="C11" s="34" t="s">
        <v>8</v>
      </c>
      <c r="D11" s="66"/>
      <c r="E11" s="35" t="s">
        <v>899</v>
      </c>
      <c r="F11" s="46">
        <v>42633.781944444447</v>
      </c>
      <c r="G11" s="46">
        <v>42635.567361111112</v>
      </c>
      <c r="H11" s="45" t="s">
        <v>17</v>
      </c>
      <c r="I11" s="37">
        <v>1.7854166666656965</v>
      </c>
      <c r="J11" s="38">
        <v>1.7854166666656965</v>
      </c>
    </row>
    <row r="12" spans="1:10" x14ac:dyDescent="0.25">
      <c r="A12" s="44" t="s">
        <v>6</v>
      </c>
      <c r="B12" s="45" t="s">
        <v>65</v>
      </c>
      <c r="C12" s="34" t="s">
        <v>8</v>
      </c>
      <c r="D12" s="66"/>
      <c r="E12" s="35" t="s">
        <v>896</v>
      </c>
      <c r="F12" s="46">
        <v>42635.567361111112</v>
      </c>
      <c r="G12" s="46">
        <v>42639.605555555558</v>
      </c>
      <c r="H12" s="45" t="s">
        <v>12</v>
      </c>
      <c r="I12" s="37">
        <v>4.0381944444452529</v>
      </c>
      <c r="J12" s="38">
        <v>4.0381944444452529</v>
      </c>
    </row>
    <row r="13" spans="1:10" x14ac:dyDescent="0.25">
      <c r="A13" s="44" t="s">
        <v>6</v>
      </c>
      <c r="B13" s="45" t="s">
        <v>65</v>
      </c>
      <c r="C13" s="34" t="s">
        <v>8</v>
      </c>
      <c r="D13" s="66"/>
      <c r="E13" s="35" t="s">
        <v>886</v>
      </c>
      <c r="F13" s="46">
        <v>42639.605555555558</v>
      </c>
      <c r="G13" s="46">
        <v>42639.698611111111</v>
      </c>
      <c r="H13" s="45" t="s">
        <v>66</v>
      </c>
      <c r="I13" s="37">
        <v>9.3055555553291924E-2</v>
      </c>
      <c r="J13" s="38">
        <v>9.3055555553291924E-2</v>
      </c>
    </row>
    <row r="14" spans="1:10" x14ac:dyDescent="0.25">
      <c r="A14" s="44" t="s">
        <v>6</v>
      </c>
      <c r="B14" s="45" t="s">
        <v>82</v>
      </c>
      <c r="C14" s="34" t="s">
        <v>8</v>
      </c>
      <c r="D14" s="66"/>
      <c r="E14" s="35" t="s">
        <v>898</v>
      </c>
      <c r="F14" s="46">
        <v>42422.759027777778</v>
      </c>
      <c r="G14" s="46">
        <v>42425.688888888886</v>
      </c>
      <c r="H14" s="45" t="s">
        <v>83</v>
      </c>
      <c r="I14" s="37">
        <v>2.929861111108039</v>
      </c>
      <c r="J14" s="38">
        <v>2.929861111108039</v>
      </c>
    </row>
    <row r="15" spans="1:10" x14ac:dyDescent="0.25">
      <c r="A15" s="44" t="s">
        <v>6</v>
      </c>
      <c r="B15" s="45" t="s">
        <v>82</v>
      </c>
      <c r="C15" s="34" t="s">
        <v>8</v>
      </c>
      <c r="D15" s="66"/>
      <c r="E15" s="35" t="s">
        <v>885</v>
      </c>
      <c r="F15" s="46">
        <v>42425.688888888886</v>
      </c>
      <c r="G15" s="46">
        <v>42426.713888888888</v>
      </c>
      <c r="H15" s="45" t="s">
        <v>12</v>
      </c>
      <c r="I15" s="37">
        <v>1.0250000000014552</v>
      </c>
      <c r="J15" s="38">
        <v>1.0250000000014552</v>
      </c>
    </row>
    <row r="16" spans="1:10" x14ac:dyDescent="0.25">
      <c r="A16" s="44" t="s">
        <v>6</v>
      </c>
      <c r="B16" s="45" t="s">
        <v>82</v>
      </c>
      <c r="C16" s="34" t="s">
        <v>8</v>
      </c>
      <c r="D16" s="66"/>
      <c r="E16" s="35" t="s">
        <v>898</v>
      </c>
      <c r="F16" s="46">
        <v>42426.713888888888</v>
      </c>
      <c r="G16" s="46">
        <v>42431.676388888889</v>
      </c>
      <c r="H16" s="45" t="s">
        <v>84</v>
      </c>
      <c r="I16" s="37">
        <v>4.9625000000014552</v>
      </c>
      <c r="J16" s="38">
        <v>4.9625000000014552</v>
      </c>
    </row>
    <row r="17" spans="1:10" x14ac:dyDescent="0.25">
      <c r="A17" s="44" t="s">
        <v>6</v>
      </c>
      <c r="B17" s="45" t="s">
        <v>82</v>
      </c>
      <c r="C17" s="34" t="s">
        <v>8</v>
      </c>
      <c r="D17" s="66"/>
      <c r="E17" s="35" t="s">
        <v>885</v>
      </c>
      <c r="F17" s="46">
        <v>42431.676388888889</v>
      </c>
      <c r="G17" s="46">
        <v>42431.738194444442</v>
      </c>
      <c r="H17" s="45" t="s">
        <v>85</v>
      </c>
      <c r="I17" s="37">
        <v>6.1805555553291924E-2</v>
      </c>
      <c r="J17" s="38">
        <v>6.1805555553291924E-2</v>
      </c>
    </row>
    <row r="18" spans="1:10" x14ac:dyDescent="0.25">
      <c r="A18" s="44" t="s">
        <v>6</v>
      </c>
      <c r="B18" s="45" t="s">
        <v>82</v>
      </c>
      <c r="C18" s="34" t="s">
        <v>8</v>
      </c>
      <c r="D18" s="66"/>
      <c r="E18" s="35" t="s">
        <v>898</v>
      </c>
      <c r="F18" s="46">
        <v>42431.738194444442</v>
      </c>
      <c r="G18" s="46">
        <v>42443.53125</v>
      </c>
      <c r="H18" s="45" t="s">
        <v>86</v>
      </c>
      <c r="I18" s="37">
        <v>11.793055555557657</v>
      </c>
      <c r="J18" s="38">
        <v>11.793055555557657</v>
      </c>
    </row>
    <row r="19" spans="1:10" x14ac:dyDescent="0.25">
      <c r="A19" s="44" t="s">
        <v>6</v>
      </c>
      <c r="B19" s="45" t="s">
        <v>82</v>
      </c>
      <c r="C19" s="34" t="s">
        <v>8</v>
      </c>
      <c r="D19" s="66"/>
      <c r="E19" s="35" t="s">
        <v>885</v>
      </c>
      <c r="F19" s="46">
        <v>42443.53125</v>
      </c>
      <c r="G19" s="46">
        <v>42450.716666666667</v>
      </c>
      <c r="H19" s="45" t="s">
        <v>87</v>
      </c>
      <c r="I19" s="37">
        <v>7.1854166666671517</v>
      </c>
      <c r="J19" s="38">
        <v>7.1854166666671517</v>
      </c>
    </row>
    <row r="20" spans="1:10" x14ac:dyDescent="0.25">
      <c r="A20" s="44" t="s">
        <v>6</v>
      </c>
      <c r="B20" s="45" t="s">
        <v>82</v>
      </c>
      <c r="C20" s="34" t="s">
        <v>8</v>
      </c>
      <c r="D20" s="66"/>
      <c r="E20" s="35" t="s">
        <v>898</v>
      </c>
      <c r="F20" s="46">
        <v>42450.716666666667</v>
      </c>
      <c r="G20" s="46">
        <v>42474.62777777778</v>
      </c>
      <c r="H20" s="45" t="s">
        <v>88</v>
      </c>
      <c r="I20" s="37">
        <v>23.911111111112405</v>
      </c>
      <c r="J20" s="38">
        <v>23.911111111112405</v>
      </c>
    </row>
    <row r="21" spans="1:10" x14ac:dyDescent="0.25">
      <c r="A21" s="44" t="s">
        <v>6</v>
      </c>
      <c r="B21" s="45" t="s">
        <v>82</v>
      </c>
      <c r="C21" s="34" t="s">
        <v>8</v>
      </c>
      <c r="D21" s="66"/>
      <c r="E21" s="35" t="s">
        <v>903</v>
      </c>
      <c r="F21" s="46">
        <v>42474.62777777778</v>
      </c>
      <c r="G21" s="46">
        <v>42479.556944444441</v>
      </c>
      <c r="H21" s="45" t="s">
        <v>89</v>
      </c>
      <c r="I21" s="37">
        <v>4.929166666661331</v>
      </c>
      <c r="J21" s="38">
        <v>4.929166666661331</v>
      </c>
    </row>
    <row r="22" spans="1:10" x14ac:dyDescent="0.25">
      <c r="A22" s="44" t="s">
        <v>6</v>
      </c>
      <c r="B22" s="45" t="s">
        <v>82</v>
      </c>
      <c r="C22" s="34" t="s">
        <v>8</v>
      </c>
      <c r="D22" s="66"/>
      <c r="E22" s="35" t="s">
        <v>903</v>
      </c>
      <c r="F22" s="46">
        <v>42479.667361111111</v>
      </c>
      <c r="G22" s="46">
        <v>42479.788888888892</v>
      </c>
      <c r="H22" s="45" t="s">
        <v>91</v>
      </c>
      <c r="I22" s="37">
        <v>0.12152777778101154</v>
      </c>
      <c r="J22" s="38">
        <v>0.12152777778101154</v>
      </c>
    </row>
    <row r="23" spans="1:10" x14ac:dyDescent="0.25">
      <c r="A23" s="44" t="s">
        <v>6</v>
      </c>
      <c r="B23" s="45" t="s">
        <v>82</v>
      </c>
      <c r="C23" s="34" t="s">
        <v>8</v>
      </c>
      <c r="D23" s="66"/>
      <c r="E23" s="35" t="s">
        <v>898</v>
      </c>
      <c r="F23" s="46">
        <v>42479.788888888892</v>
      </c>
      <c r="G23" s="46">
        <v>42548.595138888886</v>
      </c>
      <c r="H23" s="45" t="s">
        <v>92</v>
      </c>
      <c r="I23" s="37">
        <v>68.806249999994179</v>
      </c>
      <c r="J23" s="38">
        <v>68.806249999994179</v>
      </c>
    </row>
    <row r="24" spans="1:10" x14ac:dyDescent="0.25">
      <c r="A24" s="44" t="s">
        <v>6</v>
      </c>
      <c r="B24" s="45" t="s">
        <v>82</v>
      </c>
      <c r="C24" s="34" t="s">
        <v>8</v>
      </c>
      <c r="D24" s="66"/>
      <c r="E24" s="35" t="s">
        <v>898</v>
      </c>
      <c r="F24" s="46">
        <v>42548.693055555559</v>
      </c>
      <c r="G24" s="46">
        <v>42556.783333333333</v>
      </c>
      <c r="H24" s="45" t="s">
        <v>94</v>
      </c>
      <c r="I24" s="37">
        <v>8.0902777777737356</v>
      </c>
      <c r="J24" s="38">
        <v>8.0902777777737356</v>
      </c>
    </row>
    <row r="25" spans="1:10" x14ac:dyDescent="0.25">
      <c r="A25" s="44" t="s">
        <v>6</v>
      </c>
      <c r="B25" s="45" t="s">
        <v>82</v>
      </c>
      <c r="C25" s="34" t="s">
        <v>8</v>
      </c>
      <c r="D25" s="66"/>
      <c r="E25" s="35" t="s">
        <v>903</v>
      </c>
      <c r="F25" s="46">
        <v>42556.783333333333</v>
      </c>
      <c r="G25" s="46">
        <v>42572.609722222223</v>
      </c>
      <c r="H25" s="45" t="s">
        <v>12</v>
      </c>
      <c r="I25" s="37">
        <v>15.826388888890506</v>
      </c>
      <c r="J25" s="38">
        <v>15.826388888890506</v>
      </c>
    </row>
    <row r="26" spans="1:10" x14ac:dyDescent="0.25">
      <c r="A26" s="44" t="s">
        <v>6</v>
      </c>
      <c r="B26" s="45" t="s">
        <v>82</v>
      </c>
      <c r="C26" s="34" t="s">
        <v>8</v>
      </c>
      <c r="D26" s="66"/>
      <c r="E26" s="35" t="s">
        <v>898</v>
      </c>
      <c r="F26" s="46">
        <v>42572.609722222223</v>
      </c>
      <c r="G26" s="46">
        <v>42577.802083333336</v>
      </c>
      <c r="H26" s="45" t="s">
        <v>95</v>
      </c>
      <c r="I26" s="37">
        <v>5.1923611111124046</v>
      </c>
      <c r="J26" s="38">
        <v>5.1923611111124046</v>
      </c>
    </row>
    <row r="27" spans="1:10" ht="25.5" x14ac:dyDescent="0.25">
      <c r="A27" s="44" t="s">
        <v>6</v>
      </c>
      <c r="B27" s="45" t="s">
        <v>82</v>
      </c>
      <c r="C27" s="34" t="s">
        <v>8</v>
      </c>
      <c r="D27" s="66"/>
      <c r="E27" s="35" t="s">
        <v>896</v>
      </c>
      <c r="F27" s="46">
        <v>42577.802083333336</v>
      </c>
      <c r="G27" s="46">
        <v>42581.492361111108</v>
      </c>
      <c r="H27" s="45" t="s">
        <v>96</v>
      </c>
      <c r="I27" s="37">
        <v>3.6902777777722804</v>
      </c>
      <c r="J27" s="38">
        <v>3.6902777777722804</v>
      </c>
    </row>
    <row r="28" spans="1:10" x14ac:dyDescent="0.25">
      <c r="A28" s="44" t="s">
        <v>6</v>
      </c>
      <c r="B28" s="45" t="s">
        <v>112</v>
      </c>
      <c r="C28" s="34" t="s">
        <v>8</v>
      </c>
      <c r="D28" s="66"/>
      <c r="E28" s="35" t="s">
        <v>898</v>
      </c>
      <c r="F28" s="46">
        <v>41955.558333333334</v>
      </c>
      <c r="G28" s="46">
        <v>41987.454861111109</v>
      </c>
      <c r="H28" s="45" t="s">
        <v>113</v>
      </c>
      <c r="I28" s="37">
        <v>31.896527777775191</v>
      </c>
      <c r="J28" s="38">
        <v>31.896527777775191</v>
      </c>
    </row>
    <row r="29" spans="1:10" x14ac:dyDescent="0.25">
      <c r="A29" s="44" t="s">
        <v>6</v>
      </c>
      <c r="B29" s="45" t="s">
        <v>112</v>
      </c>
      <c r="C29" s="34" t="s">
        <v>8</v>
      </c>
      <c r="D29" s="66"/>
      <c r="E29" s="35" t="s">
        <v>898</v>
      </c>
      <c r="F29" s="46">
        <v>42037.607638888891</v>
      </c>
      <c r="G29" s="46">
        <v>42039.730555555558</v>
      </c>
      <c r="H29" s="45" t="s">
        <v>115</v>
      </c>
      <c r="I29" s="37">
        <v>2.1229166666671517</v>
      </c>
      <c r="J29" s="38">
        <v>2.1229166666671517</v>
      </c>
    </row>
    <row r="30" spans="1:10" x14ac:dyDescent="0.25">
      <c r="A30" s="44" t="s">
        <v>6</v>
      </c>
      <c r="B30" s="45" t="s">
        <v>112</v>
      </c>
      <c r="C30" s="34" t="s">
        <v>8</v>
      </c>
      <c r="D30" s="66"/>
      <c r="E30" s="35" t="s">
        <v>888</v>
      </c>
      <c r="F30" s="46">
        <v>42039.730555555558</v>
      </c>
      <c r="G30" s="46">
        <v>42041.745833333334</v>
      </c>
      <c r="H30" s="45" t="s">
        <v>116</v>
      </c>
      <c r="I30" s="37">
        <v>2.015277777776646</v>
      </c>
      <c r="J30" s="38">
        <v>2.015277777776646</v>
      </c>
    </row>
    <row r="31" spans="1:10" x14ac:dyDescent="0.25">
      <c r="A31" s="44" t="s">
        <v>6</v>
      </c>
      <c r="B31" s="45" t="s">
        <v>112</v>
      </c>
      <c r="C31" s="34" t="s">
        <v>8</v>
      </c>
      <c r="D31" s="66"/>
      <c r="E31" s="35" t="s">
        <v>898</v>
      </c>
      <c r="F31" s="46">
        <v>42041.745833333334</v>
      </c>
      <c r="G31" s="46">
        <v>42041.784722222219</v>
      </c>
      <c r="H31" s="45" t="s">
        <v>117</v>
      </c>
      <c r="I31" s="37">
        <v>3.8888888884685002E-2</v>
      </c>
      <c r="J31" s="38">
        <v>3.8888888884685002E-2</v>
      </c>
    </row>
    <row r="32" spans="1:10" x14ac:dyDescent="0.25">
      <c r="A32" s="44" t="s">
        <v>6</v>
      </c>
      <c r="B32" s="45" t="s">
        <v>112</v>
      </c>
      <c r="C32" s="34" t="s">
        <v>8</v>
      </c>
      <c r="D32" s="66"/>
      <c r="E32" s="35" t="s">
        <v>898</v>
      </c>
      <c r="F32" s="46">
        <v>42053.768750000003</v>
      </c>
      <c r="G32" s="46">
        <v>42055.758333333331</v>
      </c>
      <c r="H32" s="45" t="s">
        <v>119</v>
      </c>
      <c r="I32" s="37">
        <v>1.9895833333284827</v>
      </c>
      <c r="J32" s="38">
        <v>1.9895833333284827</v>
      </c>
    </row>
    <row r="33" spans="1:10" x14ac:dyDescent="0.25">
      <c r="A33" s="44" t="s">
        <v>6</v>
      </c>
      <c r="B33" s="45" t="s">
        <v>112</v>
      </c>
      <c r="C33" s="34" t="s">
        <v>8</v>
      </c>
      <c r="D33" s="66"/>
      <c r="E33" s="35" t="s">
        <v>898</v>
      </c>
      <c r="F33" s="46">
        <v>42075.640972222223</v>
      </c>
      <c r="G33" s="46">
        <v>42079.722222222219</v>
      </c>
      <c r="H33" s="45" t="s">
        <v>121</v>
      </c>
      <c r="I33" s="37">
        <v>4.0812499999956344</v>
      </c>
      <c r="J33" s="38">
        <v>4.0812499999956344</v>
      </c>
    </row>
    <row r="34" spans="1:10" x14ac:dyDescent="0.25">
      <c r="A34" s="44" t="s">
        <v>6</v>
      </c>
      <c r="B34" s="45" t="s">
        <v>112</v>
      </c>
      <c r="C34" s="34" t="s">
        <v>8</v>
      </c>
      <c r="D34" s="66"/>
      <c r="E34" s="35" t="s">
        <v>898</v>
      </c>
      <c r="F34" s="46">
        <v>42083.561111111114</v>
      </c>
      <c r="G34" s="46">
        <v>42094.765972222223</v>
      </c>
      <c r="H34" s="45" t="s">
        <v>123</v>
      </c>
      <c r="I34" s="37">
        <v>11.204861111109494</v>
      </c>
      <c r="J34" s="38">
        <v>11.204861111109494</v>
      </c>
    </row>
    <row r="35" spans="1:10" x14ac:dyDescent="0.25">
      <c r="A35" s="44" t="s">
        <v>6</v>
      </c>
      <c r="B35" s="45" t="s">
        <v>112</v>
      </c>
      <c r="C35" s="34" t="s">
        <v>8</v>
      </c>
      <c r="D35" s="66"/>
      <c r="E35" s="35" t="s">
        <v>888</v>
      </c>
      <c r="F35" s="46">
        <v>42094.765972222223</v>
      </c>
      <c r="G35" s="46">
        <v>42101.602777777778</v>
      </c>
      <c r="H35" s="45" t="s">
        <v>12</v>
      </c>
      <c r="I35" s="37">
        <v>6.8368055555547471</v>
      </c>
      <c r="J35" s="38">
        <v>6.8368055555547471</v>
      </c>
    </row>
    <row r="36" spans="1:10" x14ac:dyDescent="0.25">
      <c r="A36" s="44" t="s">
        <v>6</v>
      </c>
      <c r="B36" s="33" t="s">
        <v>155</v>
      </c>
      <c r="C36" s="34" t="s">
        <v>8</v>
      </c>
      <c r="D36" s="66"/>
      <c r="E36" s="35" t="s">
        <v>898</v>
      </c>
      <c r="F36" s="46">
        <v>41738.680555555555</v>
      </c>
      <c r="G36" s="46">
        <v>41752.581250000003</v>
      </c>
      <c r="H36" s="45" t="s">
        <v>56</v>
      </c>
      <c r="I36" s="37">
        <v>13.900694444448163</v>
      </c>
      <c r="J36" s="38">
        <v>13.900694444448163</v>
      </c>
    </row>
    <row r="37" spans="1:10" x14ac:dyDescent="0.25">
      <c r="A37" s="44" t="s">
        <v>6</v>
      </c>
      <c r="B37" s="33" t="s">
        <v>155</v>
      </c>
      <c r="C37" s="34" t="s">
        <v>8</v>
      </c>
      <c r="D37" s="66"/>
      <c r="E37" s="35" t="s">
        <v>898</v>
      </c>
      <c r="F37" s="46">
        <v>41757.807638888888</v>
      </c>
      <c r="G37" s="46">
        <v>41778.486805555556</v>
      </c>
      <c r="H37" s="45" t="s">
        <v>136</v>
      </c>
      <c r="I37" s="37">
        <v>20.679166666668607</v>
      </c>
      <c r="J37" s="38">
        <v>20.679166666668607</v>
      </c>
    </row>
    <row r="38" spans="1:10" x14ac:dyDescent="0.25">
      <c r="A38" s="44" t="s">
        <v>6</v>
      </c>
      <c r="B38" s="33" t="s">
        <v>155</v>
      </c>
      <c r="C38" s="34" t="s">
        <v>8</v>
      </c>
      <c r="D38" s="66"/>
      <c r="E38" s="35" t="s">
        <v>888</v>
      </c>
      <c r="F38" s="46">
        <v>41778.486805555556</v>
      </c>
      <c r="G38" s="46">
        <v>41779.678472222222</v>
      </c>
      <c r="H38" s="45" t="s">
        <v>12</v>
      </c>
      <c r="I38" s="37">
        <v>1.1916666666656965</v>
      </c>
      <c r="J38" s="38">
        <v>1.1916666666656965</v>
      </c>
    </row>
    <row r="39" spans="1:10" x14ac:dyDescent="0.25">
      <c r="A39" s="44" t="s">
        <v>6</v>
      </c>
      <c r="B39" s="33" t="s">
        <v>155</v>
      </c>
      <c r="C39" s="34" t="s">
        <v>8</v>
      </c>
      <c r="D39" s="66"/>
      <c r="E39" s="35" t="s">
        <v>898</v>
      </c>
      <c r="F39" s="46">
        <v>41779.678472222222</v>
      </c>
      <c r="G39" s="46">
        <v>41780.625</v>
      </c>
      <c r="H39" s="45" t="s">
        <v>26</v>
      </c>
      <c r="I39" s="37">
        <v>0.94652777777810115</v>
      </c>
      <c r="J39" s="38">
        <v>0.94652777777810115</v>
      </c>
    </row>
    <row r="40" spans="1:10" x14ac:dyDescent="0.25">
      <c r="A40" s="44" t="s">
        <v>6</v>
      </c>
      <c r="B40" s="33" t="s">
        <v>155</v>
      </c>
      <c r="C40" s="34" t="s">
        <v>8</v>
      </c>
      <c r="D40" s="66"/>
      <c r="E40" s="35" t="s">
        <v>888</v>
      </c>
      <c r="F40" s="46">
        <v>41780.625</v>
      </c>
      <c r="G40" s="46">
        <v>41781.62777777778</v>
      </c>
      <c r="H40" s="45" t="s">
        <v>70</v>
      </c>
      <c r="I40" s="37">
        <v>1.0027777777795563</v>
      </c>
      <c r="J40" s="38">
        <v>1.0027777777795563</v>
      </c>
    </row>
    <row r="41" spans="1:10" x14ac:dyDescent="0.25">
      <c r="A41" s="6" t="s">
        <v>278</v>
      </c>
      <c r="B41" s="33" t="s">
        <v>277</v>
      </c>
      <c r="C41" s="34" t="s">
        <v>270</v>
      </c>
      <c r="D41" s="66"/>
      <c r="E41" s="35" t="s">
        <v>888</v>
      </c>
      <c r="F41" s="36">
        <v>42020.709027777775</v>
      </c>
      <c r="G41" s="36">
        <v>42028.700694444444</v>
      </c>
      <c r="H41" s="1" t="s">
        <v>156</v>
      </c>
      <c r="I41" s="37">
        <v>7.9916666666686069</v>
      </c>
      <c r="J41" s="38">
        <v>7.9916666666686069</v>
      </c>
    </row>
    <row r="42" spans="1:10" x14ac:dyDescent="0.25">
      <c r="A42" s="6" t="s">
        <v>278</v>
      </c>
      <c r="B42" s="33" t="s">
        <v>277</v>
      </c>
      <c r="C42" s="34" t="s">
        <v>270</v>
      </c>
      <c r="D42" s="66"/>
      <c r="E42" s="35" t="s">
        <v>888</v>
      </c>
      <c r="F42" s="36">
        <v>42054.691666666666</v>
      </c>
      <c r="G42" s="36">
        <v>42059.606944444444</v>
      </c>
      <c r="H42" s="1" t="s">
        <v>158</v>
      </c>
      <c r="I42" s="37">
        <v>4.9152777777781012</v>
      </c>
      <c r="J42" s="38">
        <v>4.9152777777781012</v>
      </c>
    </row>
    <row r="43" spans="1:10" x14ac:dyDescent="0.25">
      <c r="A43" s="6" t="s">
        <v>278</v>
      </c>
      <c r="B43" s="33" t="s">
        <v>277</v>
      </c>
      <c r="C43" s="34" t="s">
        <v>270</v>
      </c>
      <c r="D43" s="66"/>
      <c r="E43" s="35" t="s">
        <v>888</v>
      </c>
      <c r="F43" s="36">
        <v>42069.744444444441</v>
      </c>
      <c r="G43" s="36">
        <v>42075.662499999999</v>
      </c>
      <c r="H43" s="1" t="s">
        <v>160</v>
      </c>
      <c r="I43" s="37">
        <v>5.9180555555576575</v>
      </c>
      <c r="J43" s="38">
        <v>5.9180555555576575</v>
      </c>
    </row>
    <row r="44" spans="1:10" x14ac:dyDescent="0.25">
      <c r="A44" s="6" t="s">
        <v>278</v>
      </c>
      <c r="B44" s="33" t="s">
        <v>277</v>
      </c>
      <c r="C44" s="34" t="s">
        <v>270</v>
      </c>
      <c r="D44" s="66"/>
      <c r="E44" s="35" t="s">
        <v>888</v>
      </c>
      <c r="F44" s="36">
        <v>42081.771527777775</v>
      </c>
      <c r="G44" s="36">
        <v>42086.669444444444</v>
      </c>
      <c r="H44" s="1" t="s">
        <v>116</v>
      </c>
      <c r="I44" s="37">
        <v>4.8979166666686069</v>
      </c>
      <c r="J44" s="38">
        <v>4.8979166666686069</v>
      </c>
    </row>
    <row r="45" spans="1:10" x14ac:dyDescent="0.25">
      <c r="A45" s="6" t="s">
        <v>278</v>
      </c>
      <c r="B45" s="33" t="s">
        <v>277</v>
      </c>
      <c r="C45" s="34" t="s">
        <v>270</v>
      </c>
      <c r="D45" s="66"/>
      <c r="E45" s="35" t="s">
        <v>888</v>
      </c>
      <c r="F45" s="36">
        <v>42152.802777777775</v>
      </c>
      <c r="G45" s="36">
        <v>42153.430555555555</v>
      </c>
      <c r="H45" s="1" t="s">
        <v>174</v>
      </c>
      <c r="I45" s="37">
        <v>0.62777777777955635</v>
      </c>
      <c r="J45" s="38">
        <v>0.62777777777955635</v>
      </c>
    </row>
    <row r="46" spans="1:10" x14ac:dyDescent="0.25">
      <c r="A46" s="6" t="s">
        <v>278</v>
      </c>
      <c r="B46" s="33" t="s">
        <v>277</v>
      </c>
      <c r="C46" s="34" t="s">
        <v>270</v>
      </c>
      <c r="D46" s="66"/>
      <c r="E46" s="35" t="s">
        <v>888</v>
      </c>
      <c r="F46" s="36">
        <v>42179.638194444444</v>
      </c>
      <c r="G46" s="36">
        <v>42180.6875</v>
      </c>
      <c r="H46" s="1" t="s">
        <v>182</v>
      </c>
      <c r="I46" s="37">
        <v>1.0493055555562023</v>
      </c>
      <c r="J46" s="38">
        <v>1.0493055555562023</v>
      </c>
    </row>
    <row r="47" spans="1:10" x14ac:dyDescent="0.25">
      <c r="A47" s="6" t="s">
        <v>278</v>
      </c>
      <c r="B47" s="33" t="s">
        <v>277</v>
      </c>
      <c r="C47" s="34" t="s">
        <v>270</v>
      </c>
      <c r="D47" s="66"/>
      <c r="E47" s="35" t="s">
        <v>888</v>
      </c>
      <c r="F47" s="36">
        <v>42181.57916666667</v>
      </c>
      <c r="G47" s="36">
        <v>42181.599999999999</v>
      </c>
      <c r="H47" s="1" t="s">
        <v>186</v>
      </c>
      <c r="I47" s="37">
        <v>2.0833333328482695E-2</v>
      </c>
      <c r="J47" s="38">
        <v>2.0833333328482695E-2</v>
      </c>
    </row>
    <row r="48" spans="1:10" x14ac:dyDescent="0.25">
      <c r="A48" s="6" t="s">
        <v>278</v>
      </c>
      <c r="B48" s="33" t="s">
        <v>277</v>
      </c>
      <c r="C48" s="34" t="s">
        <v>270</v>
      </c>
      <c r="D48" s="66"/>
      <c r="E48" s="35" t="s">
        <v>888</v>
      </c>
      <c r="F48" s="36">
        <v>42185.672222222223</v>
      </c>
      <c r="G48" s="36">
        <v>42186.623611111114</v>
      </c>
      <c r="H48" s="1" t="s">
        <v>190</v>
      </c>
      <c r="I48" s="37">
        <v>0.95138888889050577</v>
      </c>
      <c r="J48" s="38">
        <v>0.95138888889050577</v>
      </c>
    </row>
    <row r="49" spans="1:10" x14ac:dyDescent="0.25">
      <c r="A49" s="6" t="s">
        <v>278</v>
      </c>
      <c r="B49" s="33" t="s">
        <v>277</v>
      </c>
      <c r="C49" s="34" t="s">
        <v>270</v>
      </c>
      <c r="D49" s="66"/>
      <c r="E49" s="35" t="s">
        <v>888</v>
      </c>
      <c r="F49" s="36">
        <v>42195.722916666666</v>
      </c>
      <c r="G49" s="36">
        <v>42198.70416666667</v>
      </c>
      <c r="H49" s="1" t="s">
        <v>192</v>
      </c>
      <c r="I49" s="37">
        <v>2.9812500000043656</v>
      </c>
      <c r="J49" s="38">
        <v>2.9812500000043656</v>
      </c>
    </row>
    <row r="50" spans="1:10" x14ac:dyDescent="0.25">
      <c r="A50" s="6" t="s">
        <v>278</v>
      </c>
      <c r="B50" s="33" t="s">
        <v>277</v>
      </c>
      <c r="C50" s="34" t="s">
        <v>270</v>
      </c>
      <c r="D50" s="66"/>
      <c r="E50" s="35" t="s">
        <v>888</v>
      </c>
      <c r="F50" s="36">
        <v>42199.624305555553</v>
      </c>
      <c r="G50" s="36">
        <v>42200.565972222219</v>
      </c>
      <c r="H50" s="1" t="s">
        <v>186</v>
      </c>
      <c r="I50" s="37">
        <v>0.94166666666569654</v>
      </c>
      <c r="J50" s="38">
        <v>0.94166666666569654</v>
      </c>
    </row>
    <row r="51" spans="1:10" x14ac:dyDescent="0.25">
      <c r="A51" s="6" t="s">
        <v>278</v>
      </c>
      <c r="B51" s="33" t="s">
        <v>277</v>
      </c>
      <c r="C51" s="34" t="s">
        <v>270</v>
      </c>
      <c r="D51" s="66"/>
      <c r="E51" s="35" t="s">
        <v>888</v>
      </c>
      <c r="F51" s="36">
        <v>42237.756249999999</v>
      </c>
      <c r="G51" s="36">
        <v>42241.70208333333</v>
      </c>
      <c r="H51" s="1" t="s">
        <v>195</v>
      </c>
      <c r="I51" s="37">
        <v>3.9458333333313931</v>
      </c>
      <c r="J51" s="38">
        <v>3.9458333333313931</v>
      </c>
    </row>
    <row r="52" spans="1:10" x14ac:dyDescent="0.25">
      <c r="A52" s="6" t="s">
        <v>278</v>
      </c>
      <c r="B52" s="33" t="s">
        <v>277</v>
      </c>
      <c r="C52" s="34" t="s">
        <v>270</v>
      </c>
      <c r="D52" s="66"/>
      <c r="E52" s="35" t="s">
        <v>888</v>
      </c>
      <c r="F52" s="36">
        <v>42247.625694444447</v>
      </c>
      <c r="G52" s="36">
        <v>42248.611805555556</v>
      </c>
      <c r="H52" s="1" t="s">
        <v>196</v>
      </c>
      <c r="I52" s="37">
        <v>0.98611111110949423</v>
      </c>
      <c r="J52" s="38">
        <v>0.98611111110949423</v>
      </c>
    </row>
    <row r="53" spans="1:10" x14ac:dyDescent="0.25">
      <c r="A53" s="6" t="s">
        <v>278</v>
      </c>
      <c r="B53" s="33" t="s">
        <v>277</v>
      </c>
      <c r="C53" s="34" t="s">
        <v>270</v>
      </c>
      <c r="D53" s="66"/>
      <c r="E53" s="35" t="s">
        <v>888</v>
      </c>
      <c r="F53" s="36">
        <v>42248.763194444444</v>
      </c>
      <c r="G53" s="36">
        <v>42249.539583333331</v>
      </c>
      <c r="H53" s="1" t="s">
        <v>198</v>
      </c>
      <c r="I53" s="37">
        <v>0.77638888888759539</v>
      </c>
      <c r="J53" s="38">
        <v>0.77638888888759539</v>
      </c>
    </row>
    <row r="54" spans="1:10" ht="25.5" x14ac:dyDescent="0.25">
      <c r="A54" s="6" t="s">
        <v>278</v>
      </c>
      <c r="B54" s="33" t="s">
        <v>277</v>
      </c>
      <c r="C54" s="34" t="s">
        <v>270</v>
      </c>
      <c r="D54" s="66"/>
      <c r="E54" s="35" t="s">
        <v>888</v>
      </c>
      <c r="F54" s="36">
        <v>42262.824999999997</v>
      </c>
      <c r="G54" s="36">
        <v>42268.742361111108</v>
      </c>
      <c r="H54" s="1" t="s">
        <v>204</v>
      </c>
      <c r="I54" s="37">
        <v>5.9173611111109494</v>
      </c>
      <c r="J54" s="38">
        <v>5.9173611111109494</v>
      </c>
    </row>
    <row r="55" spans="1:10" ht="25.5" x14ac:dyDescent="0.25">
      <c r="A55" s="6" t="s">
        <v>278</v>
      </c>
      <c r="B55" s="33" t="s">
        <v>277</v>
      </c>
      <c r="C55" s="34" t="s">
        <v>270</v>
      </c>
      <c r="D55" s="66"/>
      <c r="E55" s="35" t="s">
        <v>888</v>
      </c>
      <c r="F55" s="36">
        <v>42278.743055555555</v>
      </c>
      <c r="G55" s="36">
        <v>42283.576388888891</v>
      </c>
      <c r="H55" s="1" t="s">
        <v>206</v>
      </c>
      <c r="I55" s="37">
        <v>4.8333333333357587</v>
      </c>
      <c r="J55" s="38">
        <v>4.8333333333357587</v>
      </c>
    </row>
    <row r="56" spans="1:10" x14ac:dyDescent="0.25">
      <c r="A56" s="6" t="s">
        <v>278</v>
      </c>
      <c r="B56" s="33" t="s">
        <v>277</v>
      </c>
      <c r="C56" s="34" t="s">
        <v>270</v>
      </c>
      <c r="D56" s="66"/>
      <c r="E56" s="35" t="s">
        <v>888</v>
      </c>
      <c r="F56" s="36">
        <v>42318.744444444441</v>
      </c>
      <c r="G56" s="36">
        <v>42319.698611111111</v>
      </c>
      <c r="H56" s="1" t="s">
        <v>36</v>
      </c>
      <c r="I56" s="37">
        <v>0.95416666667006211</v>
      </c>
      <c r="J56" s="38">
        <v>0.95416666667006211</v>
      </c>
    </row>
    <row r="57" spans="1:10" x14ac:dyDescent="0.25">
      <c r="A57" s="6" t="s">
        <v>278</v>
      </c>
      <c r="B57" s="33" t="s">
        <v>277</v>
      </c>
      <c r="C57" s="34" t="s">
        <v>270</v>
      </c>
      <c r="D57" s="66"/>
      <c r="E57" s="35" t="s">
        <v>271</v>
      </c>
      <c r="F57" s="36">
        <v>42390.560416666667</v>
      </c>
      <c r="G57" s="36">
        <v>42391.750694444447</v>
      </c>
      <c r="H57" s="1" t="s">
        <v>26</v>
      </c>
      <c r="I57" s="37">
        <v>1.1902777777795563</v>
      </c>
      <c r="J57" s="38">
        <v>1.1902777777795563</v>
      </c>
    </row>
    <row r="58" spans="1:10" x14ac:dyDescent="0.25">
      <c r="A58" s="6" t="s">
        <v>278</v>
      </c>
      <c r="B58" s="33" t="s">
        <v>277</v>
      </c>
      <c r="C58" s="34" t="s">
        <v>270</v>
      </c>
      <c r="D58" s="66"/>
      <c r="E58" s="35" t="s">
        <v>272</v>
      </c>
      <c r="F58" s="36">
        <v>42391.750694444447</v>
      </c>
      <c r="G58" s="36">
        <v>42397.703472222223</v>
      </c>
      <c r="H58" s="1" t="s">
        <v>231</v>
      </c>
      <c r="I58" s="37">
        <v>5.952777777776646</v>
      </c>
      <c r="J58" s="38">
        <v>5.952777777776646</v>
      </c>
    </row>
    <row r="59" spans="1:10" x14ac:dyDescent="0.25">
      <c r="A59" s="6" t="s">
        <v>278</v>
      </c>
      <c r="B59" s="33" t="s">
        <v>277</v>
      </c>
      <c r="C59" s="34" t="s">
        <v>270</v>
      </c>
      <c r="D59" s="66"/>
      <c r="E59" s="35" t="s">
        <v>272</v>
      </c>
      <c r="F59" s="36">
        <v>42419.476388888892</v>
      </c>
      <c r="G59" s="36">
        <v>42436.8125</v>
      </c>
      <c r="H59" s="1" t="s">
        <v>244</v>
      </c>
      <c r="I59" s="37">
        <v>17.336111111108039</v>
      </c>
      <c r="J59" s="38">
        <v>17.336111111108039</v>
      </c>
    </row>
    <row r="60" spans="1:10" x14ac:dyDescent="0.25">
      <c r="A60" s="6" t="s">
        <v>278</v>
      </c>
      <c r="B60" s="33" t="s">
        <v>277</v>
      </c>
      <c r="C60" s="34" t="s">
        <v>270</v>
      </c>
      <c r="D60" s="66"/>
      <c r="E60" s="35" t="s">
        <v>885</v>
      </c>
      <c r="F60" s="36">
        <v>42436.8125</v>
      </c>
      <c r="G60" s="36">
        <v>42439.513888888891</v>
      </c>
      <c r="H60" s="1" t="s">
        <v>245</v>
      </c>
      <c r="I60" s="37">
        <v>2.7013888888905058</v>
      </c>
      <c r="J60" s="38">
        <v>2.7013888888905058</v>
      </c>
    </row>
    <row r="61" spans="1:10" ht="25.5" x14ac:dyDescent="0.25">
      <c r="A61" s="6" t="s">
        <v>278</v>
      </c>
      <c r="B61" s="33" t="s">
        <v>277</v>
      </c>
      <c r="C61" s="34" t="s">
        <v>270</v>
      </c>
      <c r="D61" s="66"/>
      <c r="E61" s="35" t="s">
        <v>272</v>
      </c>
      <c r="F61" s="36">
        <v>42439.513888888891</v>
      </c>
      <c r="G61" s="36">
        <v>42440.710416666669</v>
      </c>
      <c r="H61" s="1" t="s">
        <v>246</v>
      </c>
      <c r="I61" s="37">
        <v>1.1965277777781012</v>
      </c>
      <c r="J61" s="38">
        <v>1.1965277777781012</v>
      </c>
    </row>
    <row r="62" spans="1:10" x14ac:dyDescent="0.25">
      <c r="A62" s="6" t="s">
        <v>278</v>
      </c>
      <c r="B62" s="33" t="s">
        <v>277</v>
      </c>
      <c r="C62" s="34" t="s">
        <v>270</v>
      </c>
      <c r="D62" s="66"/>
      <c r="E62" s="35" t="s">
        <v>885</v>
      </c>
      <c r="F62" s="36">
        <v>42440.710416666669</v>
      </c>
      <c r="G62" s="36">
        <v>42443.549305555556</v>
      </c>
      <c r="H62" s="1" t="s">
        <v>247</v>
      </c>
      <c r="I62" s="37">
        <v>2.8388888888875954</v>
      </c>
      <c r="J62" s="38">
        <v>2.8388888888875954</v>
      </c>
    </row>
    <row r="63" spans="1:10" x14ac:dyDescent="0.25">
      <c r="A63" s="6" t="s">
        <v>278</v>
      </c>
      <c r="B63" s="33" t="s">
        <v>277</v>
      </c>
      <c r="C63" s="34" t="s">
        <v>270</v>
      </c>
      <c r="D63" s="66"/>
      <c r="E63" s="35" t="s">
        <v>885</v>
      </c>
      <c r="F63" s="36">
        <v>42443.890972222223</v>
      </c>
      <c r="G63" s="36">
        <v>42444.695833333331</v>
      </c>
      <c r="H63" s="1" t="s">
        <v>249</v>
      </c>
      <c r="I63" s="37">
        <v>0.80486111110803904</v>
      </c>
      <c r="J63" s="38">
        <v>0.80486111110803904</v>
      </c>
    </row>
    <row r="64" spans="1:10" x14ac:dyDescent="0.25">
      <c r="A64" s="6" t="s">
        <v>278</v>
      </c>
      <c r="B64" s="33" t="s">
        <v>277</v>
      </c>
      <c r="C64" s="34" t="s">
        <v>270</v>
      </c>
      <c r="D64" s="66"/>
      <c r="E64" s="35" t="s">
        <v>272</v>
      </c>
      <c r="F64" s="36">
        <v>42444.695833333331</v>
      </c>
      <c r="G64" s="36">
        <v>42474.466666666667</v>
      </c>
      <c r="H64" s="1" t="s">
        <v>250</v>
      </c>
      <c r="I64" s="37">
        <v>29.770833333335759</v>
      </c>
      <c r="J64" s="38">
        <v>29.770833333335759</v>
      </c>
    </row>
    <row r="65" spans="1:10" x14ac:dyDescent="0.25">
      <c r="A65" s="6" t="s">
        <v>278</v>
      </c>
      <c r="B65" s="33" t="s">
        <v>277</v>
      </c>
      <c r="C65" s="34" t="s">
        <v>270</v>
      </c>
      <c r="D65" s="66"/>
      <c r="E65" s="35" t="s">
        <v>885</v>
      </c>
      <c r="F65" s="36">
        <v>42474.466666666667</v>
      </c>
      <c r="G65" s="36">
        <v>42474.731249999997</v>
      </c>
      <c r="H65" s="1" t="s">
        <v>195</v>
      </c>
      <c r="I65" s="37">
        <v>0.26458333332993789</v>
      </c>
      <c r="J65" s="38">
        <v>0.26458333332993789</v>
      </c>
    </row>
    <row r="66" spans="1:10" x14ac:dyDescent="0.25">
      <c r="A66" s="6" t="s">
        <v>278</v>
      </c>
      <c r="B66" s="33" t="s">
        <v>277</v>
      </c>
      <c r="C66" s="34" t="s">
        <v>270</v>
      </c>
      <c r="D66" s="66"/>
      <c r="E66" s="35" t="s">
        <v>272</v>
      </c>
      <c r="F66" s="36">
        <v>42493.754166666666</v>
      </c>
      <c r="G66" s="36">
        <v>42494.665972222225</v>
      </c>
      <c r="H66" s="1" t="s">
        <v>26</v>
      </c>
      <c r="I66" s="37">
        <v>0.91180555555911269</v>
      </c>
      <c r="J66" s="38">
        <v>0.91180555555911269</v>
      </c>
    </row>
    <row r="67" spans="1:10" x14ac:dyDescent="0.25">
      <c r="A67" s="6" t="s">
        <v>278</v>
      </c>
      <c r="B67" s="33" t="s">
        <v>277</v>
      </c>
      <c r="C67" s="34" t="s">
        <v>270</v>
      </c>
      <c r="D67" s="66"/>
      <c r="E67" s="35" t="s">
        <v>272</v>
      </c>
      <c r="F67" s="36">
        <v>42510.695138888892</v>
      </c>
      <c r="G67" s="36">
        <v>42671.78125</v>
      </c>
      <c r="H67" s="1" t="s">
        <v>268</v>
      </c>
      <c r="I67" s="37">
        <v>161.08611111110804</v>
      </c>
      <c r="J67" s="38">
        <v>161.08611111110804</v>
      </c>
    </row>
    <row r="68" spans="1:10" x14ac:dyDescent="0.25">
      <c r="A68" s="6" t="s">
        <v>278</v>
      </c>
      <c r="B68" s="33" t="s">
        <v>293</v>
      </c>
      <c r="C68" s="34" t="s">
        <v>270</v>
      </c>
      <c r="D68" s="66"/>
      <c r="E68" s="35" t="s">
        <v>272</v>
      </c>
      <c r="F68" s="36">
        <v>42520.842361111114</v>
      </c>
      <c r="G68" s="36">
        <v>42521.842361111114</v>
      </c>
      <c r="H68" s="1" t="s">
        <v>7</v>
      </c>
      <c r="I68" s="37">
        <v>1</v>
      </c>
      <c r="J68" s="38">
        <v>1</v>
      </c>
    </row>
    <row r="69" spans="1:10" x14ac:dyDescent="0.25">
      <c r="A69" s="6" t="s">
        <v>278</v>
      </c>
      <c r="B69" s="33" t="s">
        <v>293</v>
      </c>
      <c r="C69" s="34" t="s">
        <v>270</v>
      </c>
      <c r="D69" s="66"/>
      <c r="E69" s="35" t="s">
        <v>885</v>
      </c>
      <c r="F69" s="36">
        <v>42521.842361111114</v>
      </c>
      <c r="G69" s="36">
        <v>42530.645138888889</v>
      </c>
      <c r="H69" s="1" t="s">
        <v>279</v>
      </c>
      <c r="I69" s="37">
        <v>8.8027777777751908</v>
      </c>
      <c r="J69" s="38">
        <v>8.8027777777751908</v>
      </c>
    </row>
    <row r="70" spans="1:10" x14ac:dyDescent="0.25">
      <c r="A70" s="6" t="s">
        <v>278</v>
      </c>
      <c r="B70" s="33" t="s">
        <v>293</v>
      </c>
      <c r="C70" s="34" t="s">
        <v>270</v>
      </c>
      <c r="D70" s="66"/>
      <c r="E70" s="35" t="s">
        <v>272</v>
      </c>
      <c r="F70" s="36">
        <v>42530.645138888889</v>
      </c>
      <c r="G70" s="36">
        <v>42586.658333333333</v>
      </c>
      <c r="H70" s="1" t="s">
        <v>280</v>
      </c>
      <c r="I70" s="37">
        <v>56.013194444443798</v>
      </c>
      <c r="J70" s="38">
        <v>56.013194444443798</v>
      </c>
    </row>
    <row r="71" spans="1:10" x14ac:dyDescent="0.25">
      <c r="A71" s="6" t="s">
        <v>278</v>
      </c>
      <c r="B71" s="33" t="s">
        <v>293</v>
      </c>
      <c r="C71" s="34" t="s">
        <v>270</v>
      </c>
      <c r="D71" s="66"/>
      <c r="E71" s="35" t="s">
        <v>885</v>
      </c>
      <c r="F71" s="36">
        <v>42586.658333333333</v>
      </c>
      <c r="G71" s="36">
        <v>42591.782638888886</v>
      </c>
      <c r="H71" s="1" t="s">
        <v>281</v>
      </c>
      <c r="I71" s="37">
        <v>5.1243055555532919</v>
      </c>
      <c r="J71" s="38">
        <v>5.1243055555532919</v>
      </c>
    </row>
    <row r="72" spans="1:10" x14ac:dyDescent="0.25">
      <c r="A72" s="6" t="s">
        <v>278</v>
      </c>
      <c r="B72" s="33" t="s">
        <v>293</v>
      </c>
      <c r="C72" s="34" t="s">
        <v>270</v>
      </c>
      <c r="D72" s="66"/>
      <c r="E72" s="35" t="s">
        <v>886</v>
      </c>
      <c r="F72" s="36">
        <v>42591.782638888886</v>
      </c>
      <c r="G72" s="36">
        <v>42592.488194444442</v>
      </c>
      <c r="H72" s="1" t="s">
        <v>56</v>
      </c>
      <c r="I72" s="37">
        <v>0.70555555555620231</v>
      </c>
      <c r="J72" s="38">
        <v>0.70555555555620231</v>
      </c>
    </row>
    <row r="73" spans="1:10" x14ac:dyDescent="0.25">
      <c r="A73" s="6" t="s">
        <v>278</v>
      </c>
      <c r="B73" s="33" t="s">
        <v>293</v>
      </c>
      <c r="C73" s="34" t="s">
        <v>270</v>
      </c>
      <c r="D73" s="66"/>
      <c r="E73" s="35" t="s">
        <v>272</v>
      </c>
      <c r="F73" s="36">
        <v>42614.666666666664</v>
      </c>
      <c r="G73" s="36">
        <v>42615.552083333336</v>
      </c>
      <c r="H73" s="1" t="s">
        <v>202</v>
      </c>
      <c r="I73" s="37">
        <v>0.88541666667151731</v>
      </c>
      <c r="J73" s="38">
        <v>0.88541666667151731</v>
      </c>
    </row>
    <row r="74" spans="1:10" x14ac:dyDescent="0.25">
      <c r="A74" s="6" t="s">
        <v>278</v>
      </c>
      <c r="B74" s="33" t="s">
        <v>366</v>
      </c>
      <c r="C74" s="34" t="s">
        <v>270</v>
      </c>
      <c r="D74" s="66"/>
      <c r="E74" s="35" t="s">
        <v>888</v>
      </c>
      <c r="F74" s="36">
        <v>41242.738194444442</v>
      </c>
      <c r="G74" s="36">
        <v>41243.521527777775</v>
      </c>
      <c r="H74" s="1" t="s">
        <v>294</v>
      </c>
      <c r="I74" s="37">
        <v>0.78333333333284827</v>
      </c>
      <c r="J74" s="38">
        <v>0.78333333333284827</v>
      </c>
    </row>
    <row r="75" spans="1:10" x14ac:dyDescent="0.25">
      <c r="A75" s="6" t="s">
        <v>278</v>
      </c>
      <c r="B75" s="33" t="s">
        <v>366</v>
      </c>
      <c r="C75" s="34" t="s">
        <v>270</v>
      </c>
      <c r="D75" s="66"/>
      <c r="E75" s="35" t="s">
        <v>888</v>
      </c>
      <c r="F75" s="36">
        <v>41243.744444444441</v>
      </c>
      <c r="G75" s="36">
        <v>41247.544444444444</v>
      </c>
      <c r="H75" s="1" t="s">
        <v>296</v>
      </c>
      <c r="I75" s="37">
        <v>3.8000000000029104</v>
      </c>
      <c r="J75" s="38">
        <v>3.8000000000029104</v>
      </c>
    </row>
    <row r="76" spans="1:10" x14ac:dyDescent="0.25">
      <c r="A76" s="6" t="s">
        <v>278</v>
      </c>
      <c r="B76" s="33" t="s">
        <v>366</v>
      </c>
      <c r="C76" s="34" t="s">
        <v>270</v>
      </c>
      <c r="D76" s="66"/>
      <c r="E76" s="35" t="s">
        <v>888</v>
      </c>
      <c r="F76" s="36">
        <v>41253.402083333334</v>
      </c>
      <c r="G76" s="36">
        <v>41253.768055555556</v>
      </c>
      <c r="H76" s="1" t="s">
        <v>298</v>
      </c>
      <c r="I76" s="37">
        <v>0.36597222222189885</v>
      </c>
      <c r="J76" s="38">
        <v>0.36597222222189885</v>
      </c>
    </row>
    <row r="77" spans="1:10" x14ac:dyDescent="0.25">
      <c r="A77" s="6" t="s">
        <v>278</v>
      </c>
      <c r="B77" s="33" t="s">
        <v>366</v>
      </c>
      <c r="C77" s="34" t="s">
        <v>270</v>
      </c>
      <c r="D77" s="66"/>
      <c r="E77" s="35" t="s">
        <v>888</v>
      </c>
      <c r="F77" s="36">
        <v>41271.681944444441</v>
      </c>
      <c r="G77" s="36">
        <v>41281.626388888886</v>
      </c>
      <c r="H77" s="1" t="s">
        <v>294</v>
      </c>
      <c r="I77" s="37">
        <v>9.9444444444452529</v>
      </c>
      <c r="J77" s="38">
        <v>9.9444444444452529</v>
      </c>
    </row>
    <row r="78" spans="1:10" x14ac:dyDescent="0.25">
      <c r="A78" s="6" t="s">
        <v>278</v>
      </c>
      <c r="B78" s="33" t="s">
        <v>366</v>
      </c>
      <c r="C78" s="34" t="s">
        <v>270</v>
      </c>
      <c r="D78" s="66"/>
      <c r="E78" s="35" t="s">
        <v>888</v>
      </c>
      <c r="F78" s="36">
        <v>41281.8125</v>
      </c>
      <c r="G78" s="36">
        <v>41282.615277777775</v>
      </c>
      <c r="H78" s="1" t="s">
        <v>304</v>
      </c>
      <c r="I78" s="37">
        <v>0.80277777777519077</v>
      </c>
      <c r="J78" s="38">
        <v>0.80277777777519077</v>
      </c>
    </row>
    <row r="79" spans="1:10" x14ac:dyDescent="0.25">
      <c r="A79" s="6" t="s">
        <v>278</v>
      </c>
      <c r="B79" s="33" t="s">
        <v>366</v>
      </c>
      <c r="C79" s="34" t="s">
        <v>270</v>
      </c>
      <c r="D79" s="66"/>
      <c r="E79" s="35" t="s">
        <v>888</v>
      </c>
      <c r="F79" s="36">
        <v>41283.777083333334</v>
      </c>
      <c r="G79" s="36">
        <v>41283.790277777778</v>
      </c>
      <c r="H79" s="1" t="s">
        <v>307</v>
      </c>
      <c r="I79" s="37">
        <v>1.3194444443797693E-2</v>
      </c>
      <c r="J79" s="38">
        <v>1.3194444443797693E-2</v>
      </c>
    </row>
    <row r="80" spans="1:10" x14ac:dyDescent="0.25">
      <c r="A80" s="6" t="s">
        <v>278</v>
      </c>
      <c r="B80" s="33" t="s">
        <v>366</v>
      </c>
      <c r="C80" s="34" t="s">
        <v>270</v>
      </c>
      <c r="D80" s="66"/>
      <c r="E80" s="35" t="s">
        <v>888</v>
      </c>
      <c r="F80" s="36">
        <v>41345.611111111109</v>
      </c>
      <c r="G80" s="36">
        <v>41345.72152777778</v>
      </c>
      <c r="H80" s="1" t="s">
        <v>317</v>
      </c>
      <c r="I80" s="37">
        <v>0.11041666667006211</v>
      </c>
      <c r="J80" s="38">
        <v>0.11041666667006211</v>
      </c>
    </row>
    <row r="81" spans="1:10" x14ac:dyDescent="0.25">
      <c r="A81" s="6" t="s">
        <v>278</v>
      </c>
      <c r="B81" s="33" t="s">
        <v>366</v>
      </c>
      <c r="C81" s="34" t="s">
        <v>270</v>
      </c>
      <c r="D81" s="66"/>
      <c r="E81" s="35" t="s">
        <v>888</v>
      </c>
      <c r="F81" s="36">
        <v>41376.838888888888</v>
      </c>
      <c r="G81" s="36">
        <v>41379.577777777777</v>
      </c>
      <c r="H81" s="1" t="s">
        <v>330</v>
      </c>
      <c r="I81" s="37">
        <v>2.7388888888890506</v>
      </c>
      <c r="J81" s="38">
        <v>2.7388888888890506</v>
      </c>
    </row>
    <row r="82" spans="1:10" ht="25.5" x14ac:dyDescent="0.25">
      <c r="A82" s="6" t="s">
        <v>278</v>
      </c>
      <c r="B82" s="33" t="s">
        <v>366</v>
      </c>
      <c r="C82" s="34" t="s">
        <v>270</v>
      </c>
      <c r="D82" s="66"/>
      <c r="E82" s="35" t="s">
        <v>888</v>
      </c>
      <c r="F82" s="36">
        <v>41383.613888888889</v>
      </c>
      <c r="G82" s="36">
        <v>41383.665277777778</v>
      </c>
      <c r="H82" s="1" t="s">
        <v>334</v>
      </c>
      <c r="I82" s="37">
        <v>5.1388888889050577E-2</v>
      </c>
      <c r="J82" s="38">
        <v>5.1388888889050577E-2</v>
      </c>
    </row>
    <row r="83" spans="1:10" x14ac:dyDescent="0.25">
      <c r="A83" s="6" t="s">
        <v>278</v>
      </c>
      <c r="B83" s="33" t="s">
        <v>366</v>
      </c>
      <c r="C83" s="34" t="s">
        <v>270</v>
      </c>
      <c r="D83" s="66"/>
      <c r="E83" s="35" t="s">
        <v>888</v>
      </c>
      <c r="F83" s="36">
        <v>41394.770138888889</v>
      </c>
      <c r="G83" s="36">
        <v>41396.517361111109</v>
      </c>
      <c r="H83" s="1" t="s">
        <v>341</v>
      </c>
      <c r="I83" s="37">
        <v>1.7472222222204437</v>
      </c>
      <c r="J83" s="38">
        <v>1.7472222222204437</v>
      </c>
    </row>
    <row r="84" spans="1:10" x14ac:dyDescent="0.25">
      <c r="A84" s="6" t="s">
        <v>278</v>
      </c>
      <c r="B84" s="33" t="s">
        <v>393</v>
      </c>
      <c r="C84" s="34" t="s">
        <v>270</v>
      </c>
      <c r="D84" s="66"/>
      <c r="E84" s="35" t="s">
        <v>891</v>
      </c>
      <c r="F84" s="36">
        <v>41697.664583333331</v>
      </c>
      <c r="G84" s="36">
        <v>41698.664583333331</v>
      </c>
      <c r="H84" s="1" t="s">
        <v>7</v>
      </c>
      <c r="I84" s="37">
        <v>1</v>
      </c>
      <c r="J84" s="38">
        <v>1</v>
      </c>
    </row>
    <row r="85" spans="1:10" x14ac:dyDescent="0.25">
      <c r="A85" s="6" t="s">
        <v>278</v>
      </c>
      <c r="B85" s="33" t="s">
        <v>393</v>
      </c>
      <c r="C85" s="34" t="s">
        <v>270</v>
      </c>
      <c r="D85" s="66"/>
      <c r="E85" s="35" t="s">
        <v>888</v>
      </c>
      <c r="F85" s="36">
        <v>41698.664583333331</v>
      </c>
      <c r="G85" s="36">
        <v>41705.71875</v>
      </c>
      <c r="H85" s="1" t="s">
        <v>195</v>
      </c>
      <c r="I85" s="37">
        <v>7.0541666666686069</v>
      </c>
      <c r="J85" s="38">
        <v>7.0541666666686069</v>
      </c>
    </row>
    <row r="86" spans="1:10" x14ac:dyDescent="0.25">
      <c r="A86" s="6" t="s">
        <v>278</v>
      </c>
      <c r="B86" s="33" t="s">
        <v>393</v>
      </c>
      <c r="C86" s="34" t="s">
        <v>270</v>
      </c>
      <c r="D86" s="66"/>
      <c r="E86" s="35" t="s">
        <v>891</v>
      </c>
      <c r="F86" s="36">
        <v>41705.71875</v>
      </c>
      <c r="G86" s="36">
        <v>41709.70416666667</v>
      </c>
      <c r="H86" s="1" t="s">
        <v>367</v>
      </c>
      <c r="I86" s="37">
        <v>3.9854166666700621</v>
      </c>
      <c r="J86" s="38">
        <v>3.9854166666700621</v>
      </c>
    </row>
    <row r="87" spans="1:10" x14ac:dyDescent="0.25">
      <c r="A87" s="6" t="s">
        <v>278</v>
      </c>
      <c r="B87" s="33" t="s">
        <v>393</v>
      </c>
      <c r="C87" s="34" t="s">
        <v>270</v>
      </c>
      <c r="D87" s="66"/>
      <c r="E87" s="35" t="s">
        <v>888</v>
      </c>
      <c r="F87" s="36">
        <v>41709.70416666667</v>
      </c>
      <c r="G87" s="36">
        <v>41710.588888888888</v>
      </c>
      <c r="H87" s="1" t="s">
        <v>368</v>
      </c>
      <c r="I87" s="37">
        <v>0.88472222221753327</v>
      </c>
      <c r="J87" s="38">
        <v>0.88472222221753327</v>
      </c>
    </row>
    <row r="88" spans="1:10" x14ac:dyDescent="0.25">
      <c r="A88" s="6" t="s">
        <v>278</v>
      </c>
      <c r="B88" s="33" t="s">
        <v>393</v>
      </c>
      <c r="C88" s="34" t="s">
        <v>270</v>
      </c>
      <c r="D88" s="66"/>
      <c r="E88" s="35" t="s">
        <v>891</v>
      </c>
      <c r="F88" s="36">
        <v>41793.69027777778</v>
      </c>
      <c r="G88" s="36">
        <v>41793.695138888892</v>
      </c>
      <c r="H88" s="1" t="s">
        <v>202</v>
      </c>
      <c r="I88" s="37">
        <v>4.8611111124046147E-3</v>
      </c>
      <c r="J88" s="38">
        <v>4.8611111124046147E-3</v>
      </c>
    </row>
    <row r="89" spans="1:10" ht="25.5" x14ac:dyDescent="0.25">
      <c r="A89" s="6" t="s">
        <v>278</v>
      </c>
      <c r="B89" s="33" t="s">
        <v>393</v>
      </c>
      <c r="C89" s="34" t="s">
        <v>270</v>
      </c>
      <c r="D89" s="66"/>
      <c r="E89" s="35" t="s">
        <v>891</v>
      </c>
      <c r="F89" s="36">
        <v>41794.606249999997</v>
      </c>
      <c r="G89" s="36">
        <v>41794.649305555555</v>
      </c>
      <c r="H89" s="1" t="s">
        <v>381</v>
      </c>
      <c r="I89" s="37">
        <v>4.3055555557657499E-2</v>
      </c>
      <c r="J89" s="38">
        <v>4.3055555557657499E-2</v>
      </c>
    </row>
    <row r="90" spans="1:10" x14ac:dyDescent="0.25">
      <c r="A90" s="6" t="s">
        <v>278</v>
      </c>
      <c r="B90" s="33" t="s">
        <v>393</v>
      </c>
      <c r="C90" s="34" t="s">
        <v>270</v>
      </c>
      <c r="D90" s="66"/>
      <c r="E90" s="35" t="s">
        <v>891</v>
      </c>
      <c r="F90" s="36">
        <v>41835.743750000001</v>
      </c>
      <c r="G90" s="36">
        <v>41928.599305555559</v>
      </c>
      <c r="H90" s="1" t="s">
        <v>202</v>
      </c>
      <c r="I90" s="37">
        <v>92.855555555557657</v>
      </c>
      <c r="J90" s="38">
        <v>92.855555555557657</v>
      </c>
    </row>
    <row r="91" spans="1:10" x14ac:dyDescent="0.25">
      <c r="A91" s="6" t="s">
        <v>278</v>
      </c>
      <c r="B91" s="33" t="s">
        <v>393</v>
      </c>
      <c r="C91" s="34" t="s">
        <v>270</v>
      </c>
      <c r="D91" s="66"/>
      <c r="E91" s="35" t="s">
        <v>891</v>
      </c>
      <c r="F91" s="36">
        <v>41928.727083333331</v>
      </c>
      <c r="G91" s="36">
        <v>41929.715277777781</v>
      </c>
      <c r="H91" s="1" t="s">
        <v>27</v>
      </c>
      <c r="I91" s="37">
        <v>0.98819444444961846</v>
      </c>
      <c r="J91" s="38">
        <v>0.98819444444961846</v>
      </c>
    </row>
    <row r="92" spans="1:10" x14ac:dyDescent="0.25">
      <c r="A92" s="6" t="s">
        <v>278</v>
      </c>
      <c r="B92" s="33" t="s">
        <v>416</v>
      </c>
      <c r="C92" s="34" t="s">
        <v>270</v>
      </c>
      <c r="D92" s="66"/>
      <c r="E92" s="35" t="s">
        <v>889</v>
      </c>
      <c r="F92" s="36">
        <v>41148.490277777775</v>
      </c>
      <c r="G92" s="36">
        <v>41149.490277777775</v>
      </c>
      <c r="H92" s="1" t="s">
        <v>7</v>
      </c>
      <c r="I92" s="37">
        <v>1</v>
      </c>
      <c r="J92" s="38">
        <v>1</v>
      </c>
    </row>
    <row r="93" spans="1:10" x14ac:dyDescent="0.25">
      <c r="A93" s="6" t="s">
        <v>278</v>
      </c>
      <c r="B93" s="33" t="s">
        <v>416</v>
      </c>
      <c r="C93" s="34" t="s">
        <v>270</v>
      </c>
      <c r="D93" s="66"/>
      <c r="E93" s="35" t="s">
        <v>888</v>
      </c>
      <c r="F93" s="36">
        <v>41149.490277777775</v>
      </c>
      <c r="G93" s="36">
        <v>41150.712500000001</v>
      </c>
      <c r="H93" s="1" t="s">
        <v>394</v>
      </c>
      <c r="I93" s="37">
        <v>1.2222222222262644</v>
      </c>
      <c r="J93" s="38">
        <v>1.2222222222262644</v>
      </c>
    </row>
    <row r="94" spans="1:10" ht="25.5" x14ac:dyDescent="0.25">
      <c r="A94" s="6" t="s">
        <v>278</v>
      </c>
      <c r="B94" s="33" t="s">
        <v>416</v>
      </c>
      <c r="C94" s="34" t="s">
        <v>270</v>
      </c>
      <c r="D94" s="66"/>
      <c r="E94" s="35" t="s">
        <v>889</v>
      </c>
      <c r="F94" s="36">
        <v>41150.712500000001</v>
      </c>
      <c r="G94" s="36">
        <v>41202.606249999997</v>
      </c>
      <c r="H94" s="1" t="s">
        <v>395</v>
      </c>
      <c r="I94" s="37">
        <v>51.893749999995634</v>
      </c>
      <c r="J94" s="38">
        <v>51.893749999995634</v>
      </c>
    </row>
    <row r="95" spans="1:10" x14ac:dyDescent="0.25">
      <c r="A95" s="6" t="s">
        <v>278</v>
      </c>
      <c r="B95" s="33" t="s">
        <v>416</v>
      </c>
      <c r="C95" s="34" t="s">
        <v>270</v>
      </c>
      <c r="D95" s="66"/>
      <c r="E95" s="35" t="s">
        <v>888</v>
      </c>
      <c r="F95" s="36">
        <v>41202.606249999997</v>
      </c>
      <c r="G95" s="36">
        <v>41202.67291666667</v>
      </c>
      <c r="H95" s="1" t="s">
        <v>396</v>
      </c>
      <c r="I95" s="37">
        <v>6.6666666672972497E-2</v>
      </c>
      <c r="J95" s="38">
        <v>6.6666666672972497E-2</v>
      </c>
    </row>
    <row r="96" spans="1:10" x14ac:dyDescent="0.25">
      <c r="A96" s="6" t="s">
        <v>278</v>
      </c>
      <c r="B96" s="33" t="s">
        <v>416</v>
      </c>
      <c r="C96" s="34" t="s">
        <v>270</v>
      </c>
      <c r="D96" s="66"/>
      <c r="E96" s="35" t="s">
        <v>889</v>
      </c>
      <c r="F96" s="36">
        <v>41255.574305555558</v>
      </c>
      <c r="G96" s="36">
        <v>41256.736111111109</v>
      </c>
      <c r="H96" s="1" t="s">
        <v>26</v>
      </c>
      <c r="I96" s="37">
        <v>1.1618055555518367</v>
      </c>
      <c r="J96" s="38">
        <v>1.1618055555518367</v>
      </c>
    </row>
    <row r="97" spans="1:10" x14ac:dyDescent="0.25">
      <c r="A97" s="6" t="s">
        <v>278</v>
      </c>
      <c r="B97" s="33" t="s">
        <v>416</v>
      </c>
      <c r="C97" s="34" t="s">
        <v>270</v>
      </c>
      <c r="D97" s="66"/>
      <c r="E97" s="35" t="s">
        <v>889</v>
      </c>
      <c r="F97" s="36">
        <v>41256.836805555555</v>
      </c>
      <c r="G97" s="36">
        <v>41264.767361111109</v>
      </c>
      <c r="H97" s="1" t="s">
        <v>403</v>
      </c>
      <c r="I97" s="37">
        <v>7.9305555555547471</v>
      </c>
      <c r="J97" s="38">
        <v>7.9305555555547471</v>
      </c>
    </row>
    <row r="98" spans="1:10" x14ac:dyDescent="0.25">
      <c r="A98" s="6" t="s">
        <v>278</v>
      </c>
      <c r="B98" s="33" t="s">
        <v>416</v>
      </c>
      <c r="C98" s="34" t="s">
        <v>270</v>
      </c>
      <c r="D98" s="66"/>
      <c r="E98" s="35" t="s">
        <v>888</v>
      </c>
      <c r="F98" s="36">
        <v>41269.703472222223</v>
      </c>
      <c r="G98" s="36">
        <v>41288.751388888886</v>
      </c>
      <c r="H98" s="1" t="s">
        <v>406</v>
      </c>
      <c r="I98" s="37">
        <v>19.047916666662786</v>
      </c>
      <c r="J98" s="38">
        <v>19.047916666662786</v>
      </c>
    </row>
    <row r="99" spans="1:10" x14ac:dyDescent="0.25">
      <c r="A99" s="6" t="s">
        <v>278</v>
      </c>
      <c r="B99" s="33" t="s">
        <v>416</v>
      </c>
      <c r="C99" s="34" t="s">
        <v>270</v>
      </c>
      <c r="D99" s="66"/>
      <c r="E99" s="35" t="s">
        <v>889</v>
      </c>
      <c r="F99" s="36">
        <v>41288.751388888886</v>
      </c>
      <c r="G99" s="36">
        <v>41288.781944444447</v>
      </c>
      <c r="H99" s="1" t="s">
        <v>407</v>
      </c>
      <c r="I99" s="37">
        <v>3.0555555560567882E-2</v>
      </c>
      <c r="J99" s="38">
        <v>3.0555555560567882E-2</v>
      </c>
    </row>
    <row r="100" spans="1:10" x14ac:dyDescent="0.25">
      <c r="A100" s="6" t="s">
        <v>278</v>
      </c>
      <c r="B100" s="33" t="s">
        <v>416</v>
      </c>
      <c r="C100" s="34" t="s">
        <v>270</v>
      </c>
      <c r="D100" s="66"/>
      <c r="E100" s="35" t="s">
        <v>888</v>
      </c>
      <c r="F100" s="36">
        <v>41288.781944444447</v>
      </c>
      <c r="G100" s="36">
        <v>41289.537499999999</v>
      </c>
      <c r="H100" s="1" t="s">
        <v>408</v>
      </c>
      <c r="I100" s="37">
        <v>0.75555555555183673</v>
      </c>
      <c r="J100" s="38">
        <v>0.75555555555183673</v>
      </c>
    </row>
    <row r="101" spans="1:10" x14ac:dyDescent="0.25">
      <c r="A101" s="6" t="s">
        <v>278</v>
      </c>
      <c r="B101" s="33" t="s">
        <v>452</v>
      </c>
      <c r="C101" s="34" t="s">
        <v>270</v>
      </c>
      <c r="D101" s="66"/>
      <c r="E101" s="35" t="s">
        <v>889</v>
      </c>
      <c r="F101" s="36">
        <v>42272.732638888891</v>
      </c>
      <c r="G101" s="36">
        <v>42277.732638888891</v>
      </c>
      <c r="H101" s="1" t="s">
        <v>7</v>
      </c>
      <c r="I101" s="37">
        <v>5</v>
      </c>
      <c r="J101" s="38">
        <v>5</v>
      </c>
    </row>
    <row r="102" spans="1:10" x14ac:dyDescent="0.25">
      <c r="A102" s="6" t="s">
        <v>278</v>
      </c>
      <c r="B102" s="33" t="s">
        <v>452</v>
      </c>
      <c r="C102" s="34" t="s">
        <v>270</v>
      </c>
      <c r="D102" s="66"/>
      <c r="E102" s="35" t="s">
        <v>888</v>
      </c>
      <c r="F102" s="36">
        <v>42277.732638888891</v>
      </c>
      <c r="G102" s="36">
        <v>42278.647916666669</v>
      </c>
      <c r="H102" s="1" t="s">
        <v>417</v>
      </c>
      <c r="I102" s="37">
        <v>0.91527777777810115</v>
      </c>
      <c r="J102" s="38">
        <v>0.91527777777810115</v>
      </c>
    </row>
    <row r="103" spans="1:10" x14ac:dyDescent="0.25">
      <c r="A103" s="6" t="s">
        <v>278</v>
      </c>
      <c r="B103" s="33" t="s">
        <v>452</v>
      </c>
      <c r="C103" s="34" t="s">
        <v>270</v>
      </c>
      <c r="D103" s="66"/>
      <c r="E103" s="35" t="s">
        <v>889</v>
      </c>
      <c r="F103" s="36">
        <v>42278.647916666669</v>
      </c>
      <c r="G103" s="36">
        <v>42285.636805555558</v>
      </c>
      <c r="H103" s="1" t="s">
        <v>157</v>
      </c>
      <c r="I103" s="37">
        <v>6.9888888888890506</v>
      </c>
      <c r="J103" s="38">
        <v>6.9888888888890506</v>
      </c>
    </row>
    <row r="104" spans="1:10" x14ac:dyDescent="0.25">
      <c r="A104" s="6" t="s">
        <v>278</v>
      </c>
      <c r="B104" s="33" t="s">
        <v>452</v>
      </c>
      <c r="C104" s="34" t="s">
        <v>270</v>
      </c>
      <c r="D104" s="66"/>
      <c r="E104" s="35" t="s">
        <v>888</v>
      </c>
      <c r="F104" s="36">
        <v>42285.636805555558</v>
      </c>
      <c r="G104" s="36">
        <v>42296.518750000003</v>
      </c>
      <c r="H104" s="1" t="s">
        <v>408</v>
      </c>
      <c r="I104" s="37">
        <v>10.881944444445253</v>
      </c>
      <c r="J104" s="38">
        <v>10.881944444445253</v>
      </c>
    </row>
    <row r="105" spans="1:10" x14ac:dyDescent="0.25">
      <c r="A105" s="6" t="s">
        <v>278</v>
      </c>
      <c r="B105" s="33" t="s">
        <v>452</v>
      </c>
      <c r="C105" s="34" t="s">
        <v>270</v>
      </c>
      <c r="D105" s="66"/>
      <c r="E105" s="35" t="s">
        <v>271</v>
      </c>
      <c r="F105" s="36">
        <v>42355.672222222223</v>
      </c>
      <c r="G105" s="36">
        <v>42461.705555555556</v>
      </c>
      <c r="H105" s="1" t="s">
        <v>424</v>
      </c>
      <c r="I105" s="37">
        <v>106.03333333333285</v>
      </c>
      <c r="J105" s="38">
        <v>106.03333333333285</v>
      </c>
    </row>
    <row r="106" spans="1:10" x14ac:dyDescent="0.25">
      <c r="A106" s="6" t="s">
        <v>278</v>
      </c>
      <c r="B106" s="33" t="s">
        <v>452</v>
      </c>
      <c r="C106" s="34" t="s">
        <v>270</v>
      </c>
      <c r="D106" s="66"/>
      <c r="E106" s="35" t="s">
        <v>885</v>
      </c>
      <c r="F106" s="36">
        <v>42461.705555555556</v>
      </c>
      <c r="G106" s="36">
        <v>42480.609027777777</v>
      </c>
      <c r="H106" s="1" t="s">
        <v>425</v>
      </c>
      <c r="I106" s="37">
        <v>18.903472222220444</v>
      </c>
      <c r="J106" s="38">
        <v>18.903472222220444</v>
      </c>
    </row>
    <row r="107" spans="1:10" ht="25.5" x14ac:dyDescent="0.25">
      <c r="A107" s="6" t="s">
        <v>278</v>
      </c>
      <c r="B107" s="33" t="s">
        <v>452</v>
      </c>
      <c r="C107" s="34" t="s">
        <v>270</v>
      </c>
      <c r="D107" s="66"/>
      <c r="E107" s="35" t="s">
        <v>886</v>
      </c>
      <c r="F107" s="36">
        <v>42591.70416666667</v>
      </c>
      <c r="G107" s="36">
        <v>42591.719444444447</v>
      </c>
      <c r="H107" s="1" t="s">
        <v>430</v>
      </c>
      <c r="I107" s="37">
        <v>1.5277777776645962E-2</v>
      </c>
      <c r="J107" s="38">
        <v>1.5277777776645962E-2</v>
      </c>
    </row>
    <row r="108" spans="1:10" ht="25.5" x14ac:dyDescent="0.25">
      <c r="A108" s="6" t="s">
        <v>278</v>
      </c>
      <c r="B108" s="33" t="s">
        <v>452</v>
      </c>
      <c r="C108" s="34" t="s">
        <v>270</v>
      </c>
      <c r="D108" s="66"/>
      <c r="E108" s="35" t="s">
        <v>892</v>
      </c>
      <c r="F108" s="36">
        <v>42591.719444444447</v>
      </c>
      <c r="G108" s="36">
        <v>42591.731249999997</v>
      </c>
      <c r="H108" s="1" t="s">
        <v>431</v>
      </c>
      <c r="I108" s="37">
        <v>1.1805555550381541E-2</v>
      </c>
      <c r="J108" s="38">
        <v>1.1805555550381541E-2</v>
      </c>
    </row>
    <row r="109" spans="1:10" x14ac:dyDescent="0.25">
      <c r="A109" s="6" t="s">
        <v>278</v>
      </c>
      <c r="B109" s="33" t="s">
        <v>452</v>
      </c>
      <c r="C109" s="34" t="s">
        <v>270</v>
      </c>
      <c r="D109" s="66"/>
      <c r="E109" s="35" t="s">
        <v>894</v>
      </c>
      <c r="F109" s="36">
        <v>42593.793749999997</v>
      </c>
      <c r="G109" s="36">
        <v>42607.693055555559</v>
      </c>
      <c r="H109" s="1" t="s">
        <v>202</v>
      </c>
      <c r="I109" s="37">
        <v>13.899305555562023</v>
      </c>
      <c r="J109" s="38">
        <v>13.899305555562023</v>
      </c>
    </row>
    <row r="110" spans="1:10" x14ac:dyDescent="0.25">
      <c r="A110" s="6" t="s">
        <v>278</v>
      </c>
      <c r="B110" s="33" t="s">
        <v>452</v>
      </c>
      <c r="C110" s="34" t="s">
        <v>270</v>
      </c>
      <c r="D110" s="66"/>
      <c r="E110" s="35" t="s">
        <v>885</v>
      </c>
      <c r="F110" s="36">
        <v>42607.693055555559</v>
      </c>
      <c r="G110" s="36">
        <v>42609.655555555553</v>
      </c>
      <c r="H110" s="1" t="s">
        <v>294</v>
      </c>
      <c r="I110" s="37">
        <v>1.9624999999941792</v>
      </c>
      <c r="J110" s="38">
        <v>1.9624999999941792</v>
      </c>
    </row>
    <row r="111" spans="1:10" x14ac:dyDescent="0.25">
      <c r="A111" s="6" t="s">
        <v>278</v>
      </c>
      <c r="B111" s="33" t="s">
        <v>452</v>
      </c>
      <c r="C111" s="34" t="s">
        <v>270</v>
      </c>
      <c r="D111" s="66"/>
      <c r="E111" s="35" t="s">
        <v>886</v>
      </c>
      <c r="F111" s="36">
        <v>42609.655555555553</v>
      </c>
      <c r="G111" s="36">
        <v>42611.79791666667</v>
      </c>
      <c r="H111" s="1" t="s">
        <v>433</v>
      </c>
      <c r="I111" s="37">
        <v>2.1423611111167702</v>
      </c>
      <c r="J111" s="38">
        <v>2.1423611111167702</v>
      </c>
    </row>
    <row r="112" spans="1:10" x14ac:dyDescent="0.25">
      <c r="A112" s="6" t="s">
        <v>278</v>
      </c>
      <c r="B112" s="33" t="s">
        <v>452</v>
      </c>
      <c r="C112" s="34" t="s">
        <v>270</v>
      </c>
      <c r="D112" s="66"/>
      <c r="E112" s="35" t="s">
        <v>894</v>
      </c>
      <c r="F112" s="36">
        <v>42626.662499999999</v>
      </c>
      <c r="G112" s="36">
        <v>42627.727083333331</v>
      </c>
      <c r="H112" s="1" t="s">
        <v>436</v>
      </c>
      <c r="I112" s="37">
        <v>1.0645833333328483</v>
      </c>
      <c r="J112" s="38">
        <v>1.0645833333328483</v>
      </c>
    </row>
    <row r="113" spans="1:10" x14ac:dyDescent="0.25">
      <c r="A113" s="6" t="s">
        <v>278</v>
      </c>
      <c r="B113" s="33" t="s">
        <v>466</v>
      </c>
      <c r="C113" s="34" t="s">
        <v>8</v>
      </c>
      <c r="D113" s="66"/>
      <c r="E113" s="35" t="s">
        <v>889</v>
      </c>
      <c r="F113" s="36">
        <v>42135.773611111108</v>
      </c>
      <c r="G113" s="36">
        <v>42136.773611111108</v>
      </c>
      <c r="H113" s="1" t="s">
        <v>7</v>
      </c>
      <c r="I113" s="37">
        <v>1</v>
      </c>
      <c r="J113" s="38">
        <v>1</v>
      </c>
    </row>
    <row r="114" spans="1:10" x14ac:dyDescent="0.25">
      <c r="A114" s="6" t="s">
        <v>278</v>
      </c>
      <c r="B114" s="33" t="s">
        <v>466</v>
      </c>
      <c r="C114" s="34" t="s">
        <v>8</v>
      </c>
      <c r="D114" s="66"/>
      <c r="E114" s="35" t="s">
        <v>888</v>
      </c>
      <c r="F114" s="36">
        <v>42136.773611111108</v>
      </c>
      <c r="G114" s="36">
        <v>42138.526388888888</v>
      </c>
      <c r="H114" s="1" t="s">
        <v>417</v>
      </c>
      <c r="I114" s="37">
        <v>1.7527777777795563</v>
      </c>
      <c r="J114" s="38">
        <v>1.7527777777795563</v>
      </c>
    </row>
    <row r="115" spans="1:10" x14ac:dyDescent="0.25">
      <c r="A115" s="6" t="s">
        <v>278</v>
      </c>
      <c r="B115" s="33" t="s">
        <v>485</v>
      </c>
      <c r="C115" s="34" t="s">
        <v>270</v>
      </c>
      <c r="D115" s="66"/>
      <c r="E115" s="35" t="s">
        <v>889</v>
      </c>
      <c r="F115" s="36">
        <v>41540.727083333331</v>
      </c>
      <c r="G115" s="36">
        <v>41541.727083333331</v>
      </c>
      <c r="H115" s="1" t="s">
        <v>7</v>
      </c>
      <c r="I115" s="37">
        <v>1</v>
      </c>
      <c r="J115" s="38">
        <v>1</v>
      </c>
    </row>
    <row r="116" spans="1:10" x14ac:dyDescent="0.25">
      <c r="A116" s="6" t="s">
        <v>278</v>
      </c>
      <c r="B116" s="33" t="s">
        <v>485</v>
      </c>
      <c r="C116" s="34" t="s">
        <v>270</v>
      </c>
      <c r="D116" s="66"/>
      <c r="E116" s="35" t="s">
        <v>888</v>
      </c>
      <c r="F116" s="36">
        <v>41541.727083333331</v>
      </c>
      <c r="G116" s="36">
        <v>41542.667361111111</v>
      </c>
      <c r="H116" s="1" t="s">
        <v>408</v>
      </c>
      <c r="I116" s="37">
        <v>0.94027777777955635</v>
      </c>
      <c r="J116" s="38">
        <v>0.94027777777955635</v>
      </c>
    </row>
    <row r="117" spans="1:10" x14ac:dyDescent="0.25">
      <c r="A117" s="6" t="s">
        <v>278</v>
      </c>
      <c r="B117" s="33" t="s">
        <v>485</v>
      </c>
      <c r="C117" s="34" t="s">
        <v>270</v>
      </c>
      <c r="D117" s="66"/>
      <c r="E117" s="35" t="s">
        <v>889</v>
      </c>
      <c r="F117" s="36">
        <v>41542.667361111111</v>
      </c>
      <c r="G117" s="36">
        <v>41542.71875</v>
      </c>
      <c r="H117" s="1" t="s">
        <v>157</v>
      </c>
      <c r="I117" s="37">
        <v>5.1388888889050577E-2</v>
      </c>
      <c r="J117" s="38">
        <v>5.1388888889050577E-2</v>
      </c>
    </row>
    <row r="118" spans="1:10" x14ac:dyDescent="0.25">
      <c r="A118" s="6" t="s">
        <v>278</v>
      </c>
      <c r="B118" s="33" t="s">
        <v>485</v>
      </c>
      <c r="C118" s="34" t="s">
        <v>270</v>
      </c>
      <c r="D118" s="66"/>
      <c r="E118" s="35" t="s">
        <v>888</v>
      </c>
      <c r="F118" s="36">
        <v>41542.71875</v>
      </c>
      <c r="G118" s="36">
        <v>41542.747916666667</v>
      </c>
      <c r="H118" s="1" t="s">
        <v>408</v>
      </c>
      <c r="I118" s="37">
        <v>2.9166666667151731E-2</v>
      </c>
      <c r="J118" s="38">
        <v>2.9166666667151731E-2</v>
      </c>
    </row>
    <row r="119" spans="1:10" x14ac:dyDescent="0.25">
      <c r="A119" s="6" t="s">
        <v>278</v>
      </c>
      <c r="B119" s="33" t="s">
        <v>485</v>
      </c>
      <c r="C119" s="34" t="s">
        <v>270</v>
      </c>
      <c r="D119" s="66"/>
      <c r="E119" s="35" t="s">
        <v>889</v>
      </c>
      <c r="F119" s="36">
        <v>41561.767361111109</v>
      </c>
      <c r="G119" s="36">
        <v>41562.570833333331</v>
      </c>
      <c r="H119" s="1" t="s">
        <v>26</v>
      </c>
      <c r="I119" s="37">
        <v>0.80347222222189885</v>
      </c>
      <c r="J119" s="38">
        <v>0.80347222222189885</v>
      </c>
    </row>
    <row r="120" spans="1:10" x14ac:dyDescent="0.25">
      <c r="A120" s="6" t="s">
        <v>278</v>
      </c>
      <c r="B120" s="33" t="s">
        <v>485</v>
      </c>
      <c r="C120" s="34" t="s">
        <v>270</v>
      </c>
      <c r="D120" s="66"/>
      <c r="E120" s="35" t="s">
        <v>888</v>
      </c>
      <c r="F120" s="36">
        <v>41562.570833333331</v>
      </c>
      <c r="G120" s="36">
        <v>41562.696527777778</v>
      </c>
      <c r="H120" s="1" t="s">
        <v>17</v>
      </c>
      <c r="I120" s="37">
        <v>0.12569444444670808</v>
      </c>
      <c r="J120" s="38">
        <v>0.12569444444670808</v>
      </c>
    </row>
    <row r="121" spans="1:10" x14ac:dyDescent="0.25">
      <c r="A121" s="6" t="s">
        <v>278</v>
      </c>
      <c r="B121" s="33" t="s">
        <v>501</v>
      </c>
      <c r="C121" s="34" t="s">
        <v>8</v>
      </c>
      <c r="D121" s="66"/>
      <c r="E121" s="35" t="s">
        <v>889</v>
      </c>
      <c r="F121" s="36">
        <v>41548.62222222222</v>
      </c>
      <c r="G121" s="36">
        <v>41575.62222222222</v>
      </c>
      <c r="H121" s="1" t="s">
        <v>7</v>
      </c>
      <c r="I121" s="37">
        <v>27</v>
      </c>
      <c r="J121" s="38">
        <v>27</v>
      </c>
    </row>
    <row r="122" spans="1:10" x14ac:dyDescent="0.25">
      <c r="A122" s="6" t="s">
        <v>278</v>
      </c>
      <c r="B122" s="33" t="s">
        <v>501</v>
      </c>
      <c r="C122" s="34" t="s">
        <v>8</v>
      </c>
      <c r="D122" s="66"/>
      <c r="E122" s="35" t="s">
        <v>888</v>
      </c>
      <c r="F122" s="36">
        <v>41575.62222222222</v>
      </c>
      <c r="G122" s="36">
        <v>41575.699999999997</v>
      </c>
      <c r="H122" s="1" t="s">
        <v>408</v>
      </c>
      <c r="I122" s="37">
        <v>7.7777777776645962E-2</v>
      </c>
      <c r="J122" s="38">
        <v>7.7777777776645962E-2</v>
      </c>
    </row>
    <row r="123" spans="1:10" x14ac:dyDescent="0.25">
      <c r="A123" s="6" t="s">
        <v>278</v>
      </c>
      <c r="B123" s="33" t="s">
        <v>527</v>
      </c>
      <c r="C123" s="34" t="s">
        <v>270</v>
      </c>
      <c r="D123" s="66"/>
      <c r="E123" s="35" t="s">
        <v>889</v>
      </c>
      <c r="F123" s="36">
        <v>42227.54583333333</v>
      </c>
      <c r="G123" s="36">
        <v>42229.54583333333</v>
      </c>
      <c r="H123" s="1" t="s">
        <v>7</v>
      </c>
      <c r="I123" s="37">
        <v>2</v>
      </c>
      <c r="J123" s="38">
        <v>2</v>
      </c>
    </row>
    <row r="124" spans="1:10" x14ac:dyDescent="0.25">
      <c r="A124" s="6" t="s">
        <v>278</v>
      </c>
      <c r="B124" s="33" t="s">
        <v>527</v>
      </c>
      <c r="C124" s="34" t="s">
        <v>270</v>
      </c>
      <c r="D124" s="66"/>
      <c r="E124" s="35" t="s">
        <v>888</v>
      </c>
      <c r="F124" s="36">
        <v>42229.54583333333</v>
      </c>
      <c r="G124" s="36">
        <v>42236.445833333331</v>
      </c>
      <c r="H124" s="1" t="s">
        <v>417</v>
      </c>
      <c r="I124" s="37">
        <v>6.9000000000014552</v>
      </c>
      <c r="J124" s="38">
        <v>6.9000000000014552</v>
      </c>
    </row>
    <row r="125" spans="1:10" x14ac:dyDescent="0.25">
      <c r="A125" s="6" t="s">
        <v>278</v>
      </c>
      <c r="B125" s="33" t="s">
        <v>527</v>
      </c>
      <c r="C125" s="34" t="s">
        <v>270</v>
      </c>
      <c r="D125" s="66"/>
      <c r="E125" s="35" t="s">
        <v>889</v>
      </c>
      <c r="F125" s="36">
        <v>42236.445833333331</v>
      </c>
      <c r="G125" s="36">
        <v>42236.841666666667</v>
      </c>
      <c r="H125" s="1" t="s">
        <v>231</v>
      </c>
      <c r="I125" s="37">
        <v>0.39583333333575865</v>
      </c>
      <c r="J125" s="38">
        <v>0.39583333333575865</v>
      </c>
    </row>
    <row r="126" spans="1:10" x14ac:dyDescent="0.25">
      <c r="A126" s="6" t="s">
        <v>278</v>
      </c>
      <c r="B126" s="33" t="s">
        <v>527</v>
      </c>
      <c r="C126" s="34" t="s">
        <v>270</v>
      </c>
      <c r="D126" s="66"/>
      <c r="E126" s="35" t="s">
        <v>888</v>
      </c>
      <c r="F126" s="36">
        <v>42236.841666666667</v>
      </c>
      <c r="G126" s="36">
        <v>42237.466666666667</v>
      </c>
      <c r="H126" s="1" t="s">
        <v>408</v>
      </c>
      <c r="I126" s="37">
        <v>0.625</v>
      </c>
      <c r="J126" s="38">
        <v>0.625</v>
      </c>
    </row>
    <row r="127" spans="1:10" x14ac:dyDescent="0.25">
      <c r="A127" s="6" t="s">
        <v>278</v>
      </c>
      <c r="B127" s="33" t="s">
        <v>527</v>
      </c>
      <c r="C127" s="34" t="s">
        <v>270</v>
      </c>
      <c r="D127" s="66"/>
      <c r="E127" s="35" t="s">
        <v>889</v>
      </c>
      <c r="F127" s="36">
        <v>42240.771527777775</v>
      </c>
      <c r="G127" s="36">
        <v>42241.633333333331</v>
      </c>
      <c r="H127" s="1" t="s">
        <v>504</v>
      </c>
      <c r="I127" s="37">
        <v>0.86180555555620231</v>
      </c>
      <c r="J127" s="38">
        <v>0.86180555555620231</v>
      </c>
    </row>
    <row r="128" spans="1:10" ht="25.5" x14ac:dyDescent="0.25">
      <c r="A128" s="6" t="s">
        <v>278</v>
      </c>
      <c r="B128" s="33" t="s">
        <v>527</v>
      </c>
      <c r="C128" s="34" t="s">
        <v>270</v>
      </c>
      <c r="D128" s="66"/>
      <c r="E128" s="35" t="s">
        <v>888</v>
      </c>
      <c r="F128" s="36">
        <v>42251.756944444445</v>
      </c>
      <c r="G128" s="36">
        <v>42256.612500000003</v>
      </c>
      <c r="H128" s="1" t="s">
        <v>508</v>
      </c>
      <c r="I128" s="37">
        <v>4.8555555555576575</v>
      </c>
      <c r="J128" s="38">
        <v>4.8555555555576575</v>
      </c>
    </row>
    <row r="129" spans="1:10" x14ac:dyDescent="0.25">
      <c r="A129" s="6" t="s">
        <v>278</v>
      </c>
      <c r="B129" s="33" t="s">
        <v>527</v>
      </c>
      <c r="C129" s="34" t="s">
        <v>270</v>
      </c>
      <c r="D129" s="66"/>
      <c r="E129" s="35" t="s">
        <v>889</v>
      </c>
      <c r="F129" s="36">
        <v>42256.612500000003</v>
      </c>
      <c r="G129" s="36">
        <v>42261.832638888889</v>
      </c>
      <c r="H129" s="1" t="s">
        <v>509</v>
      </c>
      <c r="I129" s="37">
        <v>5.2201388888861402</v>
      </c>
      <c r="J129" s="38">
        <v>5.2201388888861402</v>
      </c>
    </row>
    <row r="130" spans="1:10" ht="25.5" x14ac:dyDescent="0.25">
      <c r="A130" s="6" t="s">
        <v>278</v>
      </c>
      <c r="B130" s="33" t="s">
        <v>527</v>
      </c>
      <c r="C130" s="34" t="s">
        <v>270</v>
      </c>
      <c r="D130" s="66"/>
      <c r="E130" s="35" t="s">
        <v>888</v>
      </c>
      <c r="F130" s="36">
        <v>42261.832638888889</v>
      </c>
      <c r="G130" s="36">
        <v>42264.70416666667</v>
      </c>
      <c r="H130" s="1" t="s">
        <v>510</v>
      </c>
      <c r="I130" s="37">
        <v>2.8715277777810115</v>
      </c>
      <c r="J130" s="38">
        <v>2.8715277777810115</v>
      </c>
    </row>
    <row r="131" spans="1:10" x14ac:dyDescent="0.25">
      <c r="A131" s="6" t="s">
        <v>278</v>
      </c>
      <c r="B131" s="33" t="s">
        <v>527</v>
      </c>
      <c r="C131" s="34" t="s">
        <v>270</v>
      </c>
      <c r="D131" s="66"/>
      <c r="E131" s="35" t="s">
        <v>889</v>
      </c>
      <c r="F131" s="36">
        <v>42304.578472222223</v>
      </c>
      <c r="G131" s="36">
        <v>42307.504861111112</v>
      </c>
      <c r="H131" s="1" t="s">
        <v>26</v>
      </c>
      <c r="I131" s="37">
        <v>2.9263888888890506</v>
      </c>
      <c r="J131" s="38">
        <v>2.9263888888890506</v>
      </c>
    </row>
    <row r="132" spans="1:10" x14ac:dyDescent="0.25">
      <c r="A132" s="6" t="s">
        <v>278</v>
      </c>
      <c r="B132" s="33" t="s">
        <v>537</v>
      </c>
      <c r="C132" s="34" t="s">
        <v>8</v>
      </c>
      <c r="D132" s="66"/>
      <c r="E132" s="35" t="s">
        <v>893</v>
      </c>
      <c r="F132" s="36">
        <v>42580.616666666669</v>
      </c>
      <c r="G132" s="36">
        <v>42615.815972222219</v>
      </c>
      <c r="H132" s="1" t="s">
        <v>528</v>
      </c>
      <c r="I132" s="37">
        <v>35.199305555550382</v>
      </c>
      <c r="J132" s="38">
        <v>35.199305555550382</v>
      </c>
    </row>
    <row r="133" spans="1:10" x14ac:dyDescent="0.25">
      <c r="A133" s="6" t="s">
        <v>278</v>
      </c>
      <c r="B133" s="33" t="s">
        <v>537</v>
      </c>
      <c r="C133" s="34" t="s">
        <v>8</v>
      </c>
      <c r="D133" s="66"/>
      <c r="E133" s="35" t="s">
        <v>885</v>
      </c>
      <c r="F133" s="36">
        <v>42615.815972222219</v>
      </c>
      <c r="G133" s="36">
        <v>42619.495833333334</v>
      </c>
      <c r="H133" s="1" t="s">
        <v>56</v>
      </c>
      <c r="I133" s="37">
        <v>3.679861111115315</v>
      </c>
      <c r="J133" s="38">
        <v>3.679861111115315</v>
      </c>
    </row>
    <row r="134" spans="1:10" x14ac:dyDescent="0.25">
      <c r="A134" s="6" t="s">
        <v>278</v>
      </c>
      <c r="B134" s="33" t="s">
        <v>537</v>
      </c>
      <c r="C134" s="34" t="s">
        <v>8</v>
      </c>
      <c r="D134" s="66"/>
      <c r="E134" s="35" t="s">
        <v>893</v>
      </c>
      <c r="F134" s="36">
        <v>42619.495833333334</v>
      </c>
      <c r="G134" s="36">
        <v>42619.63958333333</v>
      </c>
      <c r="H134" s="1" t="s">
        <v>529</v>
      </c>
      <c r="I134" s="37">
        <v>0.14374999999563443</v>
      </c>
      <c r="J134" s="38">
        <v>0.14374999999563443</v>
      </c>
    </row>
    <row r="135" spans="1:10" x14ac:dyDescent="0.25">
      <c r="A135" s="6" t="s">
        <v>278</v>
      </c>
      <c r="B135" s="33" t="s">
        <v>537</v>
      </c>
      <c r="C135" s="34" t="s">
        <v>8</v>
      </c>
      <c r="D135" s="66"/>
      <c r="E135" s="35" t="s">
        <v>885</v>
      </c>
      <c r="F135" s="36">
        <v>42619.63958333333</v>
      </c>
      <c r="G135" s="36">
        <v>42620.602083333331</v>
      </c>
      <c r="H135" s="1" t="s">
        <v>530</v>
      </c>
      <c r="I135" s="37">
        <v>0.96250000000145519</v>
      </c>
      <c r="J135" s="38">
        <v>0.96250000000145519</v>
      </c>
    </row>
    <row r="136" spans="1:10" x14ac:dyDescent="0.25">
      <c r="A136" s="6" t="s">
        <v>278</v>
      </c>
      <c r="B136" s="33" t="s">
        <v>537</v>
      </c>
      <c r="C136" s="34" t="s">
        <v>8</v>
      </c>
      <c r="D136" s="66"/>
      <c r="E136" s="35" t="s">
        <v>886</v>
      </c>
      <c r="F136" s="36">
        <v>42620.602083333331</v>
      </c>
      <c r="G136" s="36">
        <v>42622.566666666666</v>
      </c>
      <c r="H136" s="1" t="s">
        <v>531</v>
      </c>
      <c r="I136" s="37">
        <v>1.9645833333343035</v>
      </c>
      <c r="J136" s="38">
        <v>1.9645833333343035</v>
      </c>
    </row>
    <row r="137" spans="1:10" x14ac:dyDescent="0.25">
      <c r="A137" s="6" t="s">
        <v>278</v>
      </c>
      <c r="B137" s="33" t="s">
        <v>557</v>
      </c>
      <c r="C137" s="34" t="s">
        <v>8</v>
      </c>
      <c r="D137" s="66"/>
      <c r="E137" s="35" t="s">
        <v>893</v>
      </c>
      <c r="F137" s="36">
        <v>42611.513194444444</v>
      </c>
      <c r="G137" s="36">
        <v>42612.513194444444</v>
      </c>
      <c r="H137" s="1" t="s">
        <v>7</v>
      </c>
      <c r="I137" s="37">
        <v>1</v>
      </c>
      <c r="J137" s="38">
        <v>1</v>
      </c>
    </row>
    <row r="138" spans="1:10" x14ac:dyDescent="0.25">
      <c r="A138" s="6" t="s">
        <v>278</v>
      </c>
      <c r="B138" s="33" t="s">
        <v>557</v>
      </c>
      <c r="C138" s="34" t="s">
        <v>8</v>
      </c>
      <c r="D138" s="66"/>
      <c r="E138" s="35" t="s">
        <v>885</v>
      </c>
      <c r="F138" s="36">
        <v>42612.513194444444</v>
      </c>
      <c r="G138" s="36">
        <v>42622.587500000001</v>
      </c>
      <c r="H138" s="1" t="s">
        <v>56</v>
      </c>
      <c r="I138" s="37">
        <v>10.074305555557657</v>
      </c>
      <c r="J138" s="38">
        <v>10.074305555557657</v>
      </c>
    </row>
    <row r="139" spans="1:10" x14ac:dyDescent="0.25">
      <c r="A139" s="6" t="s">
        <v>278</v>
      </c>
      <c r="B139" s="33" t="s">
        <v>557</v>
      </c>
      <c r="C139" s="34" t="s">
        <v>8</v>
      </c>
      <c r="D139" s="66"/>
      <c r="E139" s="35" t="s">
        <v>893</v>
      </c>
      <c r="F139" s="36">
        <v>42622.587500000001</v>
      </c>
      <c r="G139" s="36">
        <v>42622.690972222219</v>
      </c>
      <c r="H139" s="1" t="s">
        <v>539</v>
      </c>
      <c r="I139" s="37">
        <v>0.10347222221753327</v>
      </c>
      <c r="J139" s="38">
        <v>0.10347222221753327</v>
      </c>
    </row>
    <row r="140" spans="1:10" x14ac:dyDescent="0.25">
      <c r="A140" s="6" t="s">
        <v>278</v>
      </c>
      <c r="B140" s="33" t="s">
        <v>557</v>
      </c>
      <c r="C140" s="34" t="s">
        <v>8</v>
      </c>
      <c r="D140" s="66"/>
      <c r="E140" s="35" t="s">
        <v>885</v>
      </c>
      <c r="F140" s="36">
        <v>42622.690972222219</v>
      </c>
      <c r="G140" s="36">
        <v>42622.830555555556</v>
      </c>
      <c r="H140" s="1" t="s">
        <v>530</v>
      </c>
      <c r="I140" s="37">
        <v>0.13958333333721384</v>
      </c>
      <c r="J140" s="38">
        <v>0.13958333333721384</v>
      </c>
    </row>
    <row r="141" spans="1:10" x14ac:dyDescent="0.25">
      <c r="A141" s="6" t="s">
        <v>278</v>
      </c>
      <c r="B141" s="33" t="s">
        <v>557</v>
      </c>
      <c r="C141" s="34" t="s">
        <v>8</v>
      </c>
      <c r="D141" s="66"/>
      <c r="E141" s="35" t="s">
        <v>886</v>
      </c>
      <c r="F141" s="36">
        <v>42622.830555555556</v>
      </c>
      <c r="G141" s="36">
        <v>42628.603472222225</v>
      </c>
      <c r="H141" s="1" t="s">
        <v>540</v>
      </c>
      <c r="I141" s="37">
        <v>5.7729166666686069</v>
      </c>
      <c r="J141" s="38">
        <v>5.7729166666686069</v>
      </c>
    </row>
    <row r="142" spans="1:10" ht="25.5" x14ac:dyDescent="0.25">
      <c r="A142" s="6" t="s">
        <v>278</v>
      </c>
      <c r="B142" s="33" t="s">
        <v>557</v>
      </c>
      <c r="C142" s="34" t="s">
        <v>8</v>
      </c>
      <c r="D142" s="66"/>
      <c r="E142" s="35" t="s">
        <v>893</v>
      </c>
      <c r="F142" s="36">
        <v>42634.590277777781</v>
      </c>
      <c r="G142" s="36">
        <v>42648.703472222223</v>
      </c>
      <c r="H142" s="1" t="s">
        <v>541</v>
      </c>
      <c r="I142" s="37">
        <v>14.113194444442343</v>
      </c>
      <c r="J142" s="38">
        <v>14.113194444442343</v>
      </c>
    </row>
    <row r="143" spans="1:10" x14ac:dyDescent="0.25">
      <c r="A143" s="6" t="s">
        <v>278</v>
      </c>
      <c r="B143" s="33" t="s">
        <v>557</v>
      </c>
      <c r="C143" s="34" t="s">
        <v>8</v>
      </c>
      <c r="D143" s="66"/>
      <c r="E143" s="35" t="s">
        <v>886</v>
      </c>
      <c r="F143" s="36">
        <v>42648.703472222223</v>
      </c>
      <c r="G143" s="36">
        <v>42660.794444444444</v>
      </c>
      <c r="H143" s="1" t="s">
        <v>56</v>
      </c>
      <c r="I143" s="37">
        <v>12.090972222220444</v>
      </c>
      <c r="J143" s="38">
        <v>12.090972222220444</v>
      </c>
    </row>
    <row r="144" spans="1:10" ht="25.5" x14ac:dyDescent="0.25">
      <c r="A144" s="6" t="s">
        <v>278</v>
      </c>
      <c r="B144" s="33" t="s">
        <v>557</v>
      </c>
      <c r="C144" s="34" t="s">
        <v>8</v>
      </c>
      <c r="D144" s="66"/>
      <c r="E144" s="35" t="s">
        <v>886</v>
      </c>
      <c r="F144" s="36">
        <v>42667.54583333333</v>
      </c>
      <c r="G144" s="36">
        <v>42667.673611111109</v>
      </c>
      <c r="H144" s="1" t="s">
        <v>544</v>
      </c>
      <c r="I144" s="37">
        <v>0.12777777777955635</v>
      </c>
      <c r="J144" s="38">
        <v>0.12777777777955635</v>
      </c>
    </row>
    <row r="145" spans="1:10" x14ac:dyDescent="0.25">
      <c r="A145" s="6" t="s">
        <v>278</v>
      </c>
      <c r="B145" s="33" t="s">
        <v>557</v>
      </c>
      <c r="C145" s="34" t="s">
        <v>8</v>
      </c>
      <c r="D145" s="66"/>
      <c r="E145" s="35" t="s">
        <v>885</v>
      </c>
      <c r="F145" s="36">
        <v>42667.673611111109</v>
      </c>
      <c r="G145" s="36">
        <v>42668.571527777778</v>
      </c>
      <c r="H145" s="1" t="s">
        <v>545</v>
      </c>
      <c r="I145" s="37">
        <v>0.89791666666860692</v>
      </c>
      <c r="J145" s="38">
        <v>0.89791666666860692</v>
      </c>
    </row>
    <row r="146" spans="1:10" x14ac:dyDescent="0.25">
      <c r="A146" s="6" t="s">
        <v>278</v>
      </c>
      <c r="B146" s="33" t="s">
        <v>557</v>
      </c>
      <c r="C146" s="34" t="s">
        <v>8</v>
      </c>
      <c r="D146" s="66"/>
      <c r="E146" s="35" t="s">
        <v>893</v>
      </c>
      <c r="F146" s="36">
        <v>42668.571527777778</v>
      </c>
      <c r="G146" s="36">
        <v>42668.599305555559</v>
      </c>
      <c r="H146" s="1" t="s">
        <v>546</v>
      </c>
      <c r="I146" s="37">
        <v>2.7777777781011537E-2</v>
      </c>
      <c r="J146" s="38">
        <v>2.7777777781011537E-2</v>
      </c>
    </row>
    <row r="147" spans="1:10" x14ac:dyDescent="0.25">
      <c r="A147" s="6" t="s">
        <v>278</v>
      </c>
      <c r="B147" s="33" t="s">
        <v>557</v>
      </c>
      <c r="C147" s="34" t="s">
        <v>8</v>
      </c>
      <c r="D147" s="66"/>
      <c r="E147" s="35" t="s">
        <v>885</v>
      </c>
      <c r="F147" s="36">
        <v>42668.599305555559</v>
      </c>
      <c r="G147" s="36">
        <v>42668.741666666669</v>
      </c>
      <c r="H147" s="1" t="s">
        <v>547</v>
      </c>
      <c r="I147" s="37">
        <v>0.14236111110949423</v>
      </c>
      <c r="J147" s="38">
        <v>0.14236111110949423</v>
      </c>
    </row>
    <row r="148" spans="1:10" x14ac:dyDescent="0.25">
      <c r="A148" s="6" t="s">
        <v>278</v>
      </c>
      <c r="B148" s="33" t="s">
        <v>557</v>
      </c>
      <c r="C148" s="34" t="s">
        <v>8</v>
      </c>
      <c r="D148" s="66"/>
      <c r="E148" s="35" t="s">
        <v>886</v>
      </c>
      <c r="F148" s="36">
        <v>42668.741666666669</v>
      </c>
      <c r="G148" s="36">
        <v>42670.667361111111</v>
      </c>
      <c r="H148" s="1" t="s">
        <v>548</v>
      </c>
      <c r="I148" s="37">
        <v>1.9256944444423425</v>
      </c>
      <c r="J148" s="38">
        <v>1.9256944444423425</v>
      </c>
    </row>
    <row r="149" spans="1:10" x14ac:dyDescent="0.25">
      <c r="A149" s="6" t="s">
        <v>278</v>
      </c>
      <c r="B149" s="33" t="s">
        <v>579</v>
      </c>
      <c r="C149" s="34" t="s">
        <v>578</v>
      </c>
      <c r="D149" s="66"/>
      <c r="E149" s="35" t="s">
        <v>888</v>
      </c>
      <c r="F149" s="36">
        <v>42068.666666666664</v>
      </c>
      <c r="G149" s="36">
        <v>42068.702777777777</v>
      </c>
      <c r="H149" s="1" t="s">
        <v>294</v>
      </c>
      <c r="I149" s="37">
        <v>3.6111111112404615E-2</v>
      </c>
      <c r="J149" s="38">
        <v>3.6111111112404615E-2</v>
      </c>
    </row>
    <row r="150" spans="1:10" x14ac:dyDescent="0.25">
      <c r="A150" s="6" t="s">
        <v>278</v>
      </c>
      <c r="B150" s="33" t="s">
        <v>579</v>
      </c>
      <c r="C150" s="34" t="s">
        <v>578</v>
      </c>
      <c r="D150" s="66"/>
      <c r="E150" s="35" t="s">
        <v>888</v>
      </c>
      <c r="F150" s="36">
        <v>42068.707638888889</v>
      </c>
      <c r="G150" s="36">
        <v>42068.722222222219</v>
      </c>
      <c r="H150" s="1" t="s">
        <v>332</v>
      </c>
      <c r="I150" s="37">
        <v>1.4583333329937886E-2</v>
      </c>
      <c r="J150" s="38">
        <v>1.4583333329937886E-2</v>
      </c>
    </row>
    <row r="151" spans="1:10" x14ac:dyDescent="0.25">
      <c r="A151" s="6" t="s">
        <v>278</v>
      </c>
      <c r="B151" s="33" t="s">
        <v>579</v>
      </c>
      <c r="C151" s="34" t="s">
        <v>578</v>
      </c>
      <c r="D151" s="66"/>
      <c r="E151" s="35" t="s">
        <v>888</v>
      </c>
      <c r="F151" s="36">
        <v>42068.803472222222</v>
      </c>
      <c r="G151" s="36">
        <v>42069.535416666666</v>
      </c>
      <c r="H151" s="1" t="s">
        <v>560</v>
      </c>
      <c r="I151" s="37">
        <v>0.73194444444379769</v>
      </c>
      <c r="J151" s="38">
        <v>0.73194444444379769</v>
      </c>
    </row>
    <row r="152" spans="1:10" x14ac:dyDescent="0.25">
      <c r="A152" s="6" t="s">
        <v>278</v>
      </c>
      <c r="B152" s="33" t="s">
        <v>603</v>
      </c>
      <c r="C152" s="34" t="s">
        <v>578</v>
      </c>
      <c r="D152" s="66"/>
      <c r="E152" s="35" t="s">
        <v>890</v>
      </c>
      <c r="F152" s="36">
        <v>42409.655555555553</v>
      </c>
      <c r="G152" s="36">
        <v>42410.655555555553</v>
      </c>
      <c r="H152" s="1" t="s">
        <v>7</v>
      </c>
      <c r="I152" s="37">
        <v>1</v>
      </c>
      <c r="J152" s="38">
        <v>1</v>
      </c>
    </row>
    <row r="153" spans="1:10" x14ac:dyDescent="0.25">
      <c r="A153" s="6" t="s">
        <v>278</v>
      </c>
      <c r="B153" s="33" t="s">
        <v>603</v>
      </c>
      <c r="C153" s="34" t="s">
        <v>578</v>
      </c>
      <c r="D153" s="66"/>
      <c r="E153" s="35" t="s">
        <v>885</v>
      </c>
      <c r="F153" s="36">
        <v>42410.655555555553</v>
      </c>
      <c r="G153" s="36">
        <v>42416.658333333333</v>
      </c>
      <c r="H153" s="1" t="s">
        <v>56</v>
      </c>
      <c r="I153" s="37">
        <v>6.0027777777795563</v>
      </c>
      <c r="J153" s="38">
        <v>6.0027777777795563</v>
      </c>
    </row>
    <row r="154" spans="1:10" ht="25.5" x14ac:dyDescent="0.25">
      <c r="A154" s="6" t="s">
        <v>278</v>
      </c>
      <c r="B154" s="33" t="s">
        <v>603</v>
      </c>
      <c r="C154" s="34" t="s">
        <v>578</v>
      </c>
      <c r="D154" s="66"/>
      <c r="E154" s="35" t="s">
        <v>890</v>
      </c>
      <c r="F154" s="36">
        <v>42416.658333333333</v>
      </c>
      <c r="G154" s="36">
        <v>42426.694444444445</v>
      </c>
      <c r="H154" s="1" t="s">
        <v>580</v>
      </c>
      <c r="I154" s="37">
        <v>10.036111111112405</v>
      </c>
      <c r="J154" s="38">
        <v>10.036111111112405</v>
      </c>
    </row>
    <row r="155" spans="1:10" x14ac:dyDescent="0.25">
      <c r="A155" s="6" t="s">
        <v>278</v>
      </c>
      <c r="B155" s="33" t="s">
        <v>603</v>
      </c>
      <c r="C155" s="34" t="s">
        <v>578</v>
      </c>
      <c r="D155" s="66"/>
      <c r="E155" s="35" t="s">
        <v>885</v>
      </c>
      <c r="F155" s="36">
        <v>42426.694444444445</v>
      </c>
      <c r="G155" s="36">
        <v>42451.609027777777</v>
      </c>
      <c r="H155" s="1" t="s">
        <v>581</v>
      </c>
      <c r="I155" s="37">
        <v>24.914583333331393</v>
      </c>
      <c r="J155" s="38">
        <v>24.914583333331393</v>
      </c>
    </row>
    <row r="156" spans="1:10" x14ac:dyDescent="0.25">
      <c r="A156" s="6" t="s">
        <v>278</v>
      </c>
      <c r="B156" s="33" t="s">
        <v>603</v>
      </c>
      <c r="C156" s="34" t="s">
        <v>578</v>
      </c>
      <c r="D156" s="66"/>
      <c r="E156" s="35" t="s">
        <v>890</v>
      </c>
      <c r="F156" s="36">
        <v>42534.765277777777</v>
      </c>
      <c r="G156" s="36">
        <v>42559.755555555559</v>
      </c>
      <c r="H156" s="1" t="s">
        <v>26</v>
      </c>
      <c r="I156" s="37">
        <v>24.990277777782467</v>
      </c>
      <c r="J156" s="38">
        <v>24.990277777782467</v>
      </c>
    </row>
    <row r="157" spans="1:10" x14ac:dyDescent="0.25">
      <c r="A157" s="6" t="s">
        <v>278</v>
      </c>
      <c r="B157" s="33" t="s">
        <v>603</v>
      </c>
      <c r="C157" s="34" t="s">
        <v>578</v>
      </c>
      <c r="D157" s="66"/>
      <c r="E157" s="35" t="s">
        <v>893</v>
      </c>
      <c r="F157" s="36">
        <v>42632.658333333333</v>
      </c>
      <c r="G157" s="36">
        <v>42635.538194444445</v>
      </c>
      <c r="H157" s="1" t="s">
        <v>600</v>
      </c>
      <c r="I157" s="37">
        <v>2.8798611111124046</v>
      </c>
      <c r="J157" s="38">
        <v>2.8798611111124046</v>
      </c>
    </row>
    <row r="158" spans="1:10" x14ac:dyDescent="0.25">
      <c r="A158" s="6" t="s">
        <v>278</v>
      </c>
      <c r="B158" s="33" t="s">
        <v>630</v>
      </c>
      <c r="C158" s="1" t="s">
        <v>270</v>
      </c>
      <c r="D158" s="67"/>
      <c r="E158" s="35" t="s">
        <v>889</v>
      </c>
      <c r="F158" s="36">
        <v>41207.720138888886</v>
      </c>
      <c r="G158" s="36">
        <v>41208.720138888886</v>
      </c>
      <c r="H158" s="1" t="s">
        <v>7</v>
      </c>
      <c r="I158" s="37">
        <v>1</v>
      </c>
      <c r="J158" s="38">
        <v>1</v>
      </c>
    </row>
    <row r="159" spans="1:10" x14ac:dyDescent="0.25">
      <c r="A159" s="6" t="s">
        <v>278</v>
      </c>
      <c r="B159" s="33" t="s">
        <v>630</v>
      </c>
      <c r="C159" s="1" t="s">
        <v>270</v>
      </c>
      <c r="D159" s="67"/>
      <c r="E159" s="35" t="s">
        <v>888</v>
      </c>
      <c r="F159" s="36">
        <v>41208.720138888886</v>
      </c>
      <c r="G159" s="36">
        <v>41210.49722222222</v>
      </c>
      <c r="H159" s="1" t="s">
        <v>12</v>
      </c>
      <c r="I159" s="37">
        <v>1.7770833333343035</v>
      </c>
      <c r="J159" s="38">
        <v>1.7770833333343035</v>
      </c>
    </row>
    <row r="160" spans="1:10" x14ac:dyDescent="0.25">
      <c r="A160" s="6" t="s">
        <v>278</v>
      </c>
      <c r="B160" s="33" t="s">
        <v>643</v>
      </c>
      <c r="C160" s="1" t="s">
        <v>578</v>
      </c>
      <c r="D160" s="67"/>
      <c r="E160" s="35" t="s">
        <v>889</v>
      </c>
      <c r="F160" s="36">
        <v>40927.791666666664</v>
      </c>
      <c r="G160" s="36">
        <v>40928.781944444447</v>
      </c>
      <c r="H160" s="1" t="s">
        <v>333</v>
      </c>
      <c r="I160" s="37">
        <v>0.99027777778246673</v>
      </c>
      <c r="J160" s="38">
        <v>0.99027777778246673</v>
      </c>
    </row>
    <row r="161" spans="1:10" x14ac:dyDescent="0.25">
      <c r="A161" s="6" t="s">
        <v>278</v>
      </c>
      <c r="B161" s="33" t="s">
        <v>669</v>
      </c>
      <c r="C161" s="1" t="s">
        <v>578</v>
      </c>
      <c r="D161" s="67"/>
      <c r="E161" s="35" t="s">
        <v>889</v>
      </c>
      <c r="F161" s="36">
        <v>41884.78402777778</v>
      </c>
      <c r="G161" s="36">
        <v>41885.78402777778</v>
      </c>
      <c r="H161" s="1" t="s">
        <v>7</v>
      </c>
      <c r="I161" s="37">
        <v>1</v>
      </c>
      <c r="J161" s="38">
        <v>1</v>
      </c>
    </row>
    <row r="162" spans="1:10" x14ac:dyDescent="0.25">
      <c r="A162" s="6" t="s">
        <v>278</v>
      </c>
      <c r="B162" s="33" t="s">
        <v>669</v>
      </c>
      <c r="C162" s="1" t="s">
        <v>578</v>
      </c>
      <c r="D162" s="67"/>
      <c r="E162" s="35" t="s">
        <v>888</v>
      </c>
      <c r="F162" s="36">
        <v>41885.78402777778</v>
      </c>
      <c r="G162" s="36">
        <v>41886.539583333331</v>
      </c>
      <c r="H162" s="1" t="s">
        <v>417</v>
      </c>
      <c r="I162" s="37">
        <v>0.75555555555183673</v>
      </c>
      <c r="J162" s="38">
        <v>0.75555555555183673</v>
      </c>
    </row>
    <row r="163" spans="1:10" x14ac:dyDescent="0.25">
      <c r="A163" s="6" t="s">
        <v>278</v>
      </c>
      <c r="B163" s="33" t="s">
        <v>669</v>
      </c>
      <c r="C163" s="1" t="s">
        <v>578</v>
      </c>
      <c r="D163" s="67"/>
      <c r="E163" s="35" t="s">
        <v>889</v>
      </c>
      <c r="F163" s="36">
        <v>41886.612500000003</v>
      </c>
      <c r="G163" s="36">
        <v>41893.756249999999</v>
      </c>
      <c r="H163" s="1" t="s">
        <v>645</v>
      </c>
      <c r="I163" s="37">
        <v>7.1437499999956344</v>
      </c>
      <c r="J163" s="38">
        <v>7.1437499999956344</v>
      </c>
    </row>
    <row r="164" spans="1:10" x14ac:dyDescent="0.25">
      <c r="A164" s="6" t="s">
        <v>278</v>
      </c>
      <c r="B164" s="33" t="s">
        <v>669</v>
      </c>
      <c r="C164" s="1" t="s">
        <v>578</v>
      </c>
      <c r="D164" s="67"/>
      <c r="E164" s="35" t="s">
        <v>889</v>
      </c>
      <c r="F164" s="36">
        <v>41935.635416666664</v>
      </c>
      <c r="G164" s="36">
        <v>41935.638888888891</v>
      </c>
      <c r="H164" s="1" t="s">
        <v>301</v>
      </c>
      <c r="I164" s="37">
        <v>3.4722222262644209E-3</v>
      </c>
      <c r="J164" s="38">
        <v>3.4722222262644209E-3</v>
      </c>
    </row>
    <row r="165" spans="1:10" x14ac:dyDescent="0.25">
      <c r="A165" s="6" t="s">
        <v>278</v>
      </c>
      <c r="B165" s="33" t="s">
        <v>669</v>
      </c>
      <c r="C165" s="1" t="s">
        <v>578</v>
      </c>
      <c r="D165" s="67"/>
      <c r="E165" s="35" t="s">
        <v>889</v>
      </c>
      <c r="F165" s="36">
        <v>41940.70208333333</v>
      </c>
      <c r="G165" s="36">
        <v>41946.794444444444</v>
      </c>
      <c r="H165" s="1" t="s">
        <v>658</v>
      </c>
      <c r="I165" s="37">
        <v>6.0923611111138598</v>
      </c>
      <c r="J165" s="38">
        <v>6.0923611111138598</v>
      </c>
    </row>
    <row r="166" spans="1:10" x14ac:dyDescent="0.25">
      <c r="A166" s="6" t="s">
        <v>278</v>
      </c>
      <c r="B166" s="33" t="s">
        <v>669</v>
      </c>
      <c r="C166" s="1" t="s">
        <v>578</v>
      </c>
      <c r="D166" s="67"/>
      <c r="E166" s="35" t="s">
        <v>889</v>
      </c>
      <c r="F166" s="36">
        <v>41953.694444444445</v>
      </c>
      <c r="G166" s="36">
        <v>41953.851388888892</v>
      </c>
      <c r="H166" s="1" t="s">
        <v>202</v>
      </c>
      <c r="I166" s="37">
        <v>0.15694444444670808</v>
      </c>
      <c r="J166" s="38">
        <v>0.15694444444670808</v>
      </c>
    </row>
    <row r="167" spans="1:10" x14ac:dyDescent="0.25">
      <c r="A167" s="6" t="s">
        <v>278</v>
      </c>
      <c r="B167" s="33" t="s">
        <v>669</v>
      </c>
      <c r="C167" s="1" t="s">
        <v>578</v>
      </c>
      <c r="D167" s="67"/>
      <c r="E167" s="35" t="s">
        <v>889</v>
      </c>
      <c r="F167" s="36">
        <v>41967.713888888888</v>
      </c>
      <c r="G167" s="36">
        <v>41968.674305555556</v>
      </c>
      <c r="H167" s="1" t="s">
        <v>202</v>
      </c>
      <c r="I167" s="37">
        <v>0.96041666666860692</v>
      </c>
      <c r="J167" s="38">
        <v>0.96041666666860692</v>
      </c>
    </row>
    <row r="168" spans="1:10" x14ac:dyDescent="0.25">
      <c r="A168" s="6" t="s">
        <v>278</v>
      </c>
      <c r="B168" s="33" t="s">
        <v>669</v>
      </c>
      <c r="C168" s="1" t="s">
        <v>578</v>
      </c>
      <c r="D168" s="67"/>
      <c r="E168" s="35" t="s">
        <v>889</v>
      </c>
      <c r="F168" s="36">
        <v>41969.73333333333</v>
      </c>
      <c r="G168" s="36">
        <v>41974.461111111108</v>
      </c>
      <c r="H168" s="1" t="s">
        <v>202</v>
      </c>
      <c r="I168" s="37">
        <v>4.7277777777781012</v>
      </c>
      <c r="J168" s="38">
        <v>4.7277777777781012</v>
      </c>
    </row>
    <row r="169" spans="1:10" x14ac:dyDescent="0.25">
      <c r="A169" s="6" t="s">
        <v>278</v>
      </c>
      <c r="B169" s="33" t="s">
        <v>669</v>
      </c>
      <c r="C169" s="1" t="s">
        <v>578</v>
      </c>
      <c r="D169" s="67"/>
      <c r="E169" s="35" t="s">
        <v>889</v>
      </c>
      <c r="F169" s="36">
        <v>41974.68472222222</v>
      </c>
      <c r="G169" s="36">
        <v>41976.804861111108</v>
      </c>
      <c r="H169" s="1" t="s">
        <v>664</v>
      </c>
      <c r="I169" s="37">
        <v>2.1201388888875954</v>
      </c>
      <c r="J169" s="38">
        <v>2.1201388888875954</v>
      </c>
    </row>
    <row r="170" spans="1:10" x14ac:dyDescent="0.25">
      <c r="A170" s="6" t="s">
        <v>278</v>
      </c>
      <c r="B170" s="33" t="s">
        <v>669</v>
      </c>
      <c r="C170" s="1" t="s">
        <v>578</v>
      </c>
      <c r="D170" s="67"/>
      <c r="E170" s="35" t="s">
        <v>889</v>
      </c>
      <c r="F170" s="36">
        <v>41996.590277777781</v>
      </c>
      <c r="G170" s="36">
        <v>41996.683333333334</v>
      </c>
      <c r="H170" s="1" t="s">
        <v>667</v>
      </c>
      <c r="I170" s="37">
        <v>9.3055555553291924E-2</v>
      </c>
      <c r="J170" s="38">
        <v>9.3055555553291924E-2</v>
      </c>
    </row>
    <row r="171" spans="1:10" x14ac:dyDescent="0.25">
      <c r="A171" s="6" t="s">
        <v>278</v>
      </c>
      <c r="B171" s="33" t="s">
        <v>683</v>
      </c>
      <c r="C171" s="1" t="s">
        <v>578</v>
      </c>
      <c r="D171" s="67"/>
      <c r="E171" s="35" t="s">
        <v>888</v>
      </c>
      <c r="F171" s="36">
        <v>40945.797222222223</v>
      </c>
      <c r="G171" s="36">
        <v>40946.597916666666</v>
      </c>
      <c r="H171" s="1" t="s">
        <v>56</v>
      </c>
      <c r="I171" s="37">
        <v>0.8006944444423425</v>
      </c>
      <c r="J171" s="38">
        <v>0.8006944444423425</v>
      </c>
    </row>
    <row r="172" spans="1:10" x14ac:dyDescent="0.25">
      <c r="A172" s="6" t="s">
        <v>278</v>
      </c>
      <c r="B172" s="33" t="s">
        <v>710</v>
      </c>
      <c r="C172" s="1" t="s">
        <v>578</v>
      </c>
      <c r="D172" s="67"/>
      <c r="E172" s="35" t="s">
        <v>888</v>
      </c>
      <c r="F172" s="36">
        <v>41411.785416666666</v>
      </c>
      <c r="G172" s="36">
        <v>41414.532638888886</v>
      </c>
      <c r="H172" s="1" t="s">
        <v>56</v>
      </c>
      <c r="I172" s="37">
        <v>2.7472222222204437</v>
      </c>
      <c r="J172" s="38">
        <v>2.7472222222204437</v>
      </c>
    </row>
    <row r="173" spans="1:10" x14ac:dyDescent="0.25">
      <c r="A173" s="6" t="s">
        <v>278</v>
      </c>
      <c r="B173" s="33" t="s">
        <v>710</v>
      </c>
      <c r="C173" s="1" t="s">
        <v>578</v>
      </c>
      <c r="D173" s="67"/>
      <c r="E173" s="35" t="s">
        <v>888</v>
      </c>
      <c r="F173" s="36">
        <v>41416.749305555553</v>
      </c>
      <c r="G173" s="36">
        <v>41416.776388888888</v>
      </c>
      <c r="H173" s="1" t="s">
        <v>56</v>
      </c>
      <c r="I173" s="37">
        <v>2.7083333334303461E-2</v>
      </c>
      <c r="J173" s="38">
        <v>2.7083333334303461E-2</v>
      </c>
    </row>
    <row r="174" spans="1:10" x14ac:dyDescent="0.25">
      <c r="A174" s="6" t="s">
        <v>278</v>
      </c>
      <c r="B174" s="33" t="s">
        <v>710</v>
      </c>
      <c r="C174" s="1" t="s">
        <v>578</v>
      </c>
      <c r="D174" s="67"/>
      <c r="E174" s="35" t="s">
        <v>888</v>
      </c>
      <c r="F174" s="36">
        <v>41421.79583333333</v>
      </c>
      <c r="G174" s="36">
        <v>41422.779166666667</v>
      </c>
      <c r="H174" s="1" t="s">
        <v>686</v>
      </c>
      <c r="I174" s="37">
        <v>0.98333333333721384</v>
      </c>
      <c r="J174" s="38">
        <v>0.98333333333721384</v>
      </c>
    </row>
    <row r="175" spans="1:10" x14ac:dyDescent="0.25">
      <c r="A175" s="6" t="s">
        <v>278</v>
      </c>
      <c r="B175" s="33" t="s">
        <v>710</v>
      </c>
      <c r="C175" s="1" t="s">
        <v>578</v>
      </c>
      <c r="D175" s="67"/>
      <c r="E175" s="35" t="s">
        <v>888</v>
      </c>
      <c r="F175" s="36">
        <v>41430.742361111108</v>
      </c>
      <c r="G175" s="36">
        <v>41430.756944444445</v>
      </c>
      <c r="H175" s="1" t="s">
        <v>688</v>
      </c>
      <c r="I175" s="37">
        <v>1.4583333337213844E-2</v>
      </c>
      <c r="J175" s="38">
        <v>1.4583333337213844E-2</v>
      </c>
    </row>
    <row r="176" spans="1:10" x14ac:dyDescent="0.25">
      <c r="A176" s="6" t="s">
        <v>278</v>
      </c>
      <c r="B176" s="33" t="s">
        <v>710</v>
      </c>
      <c r="C176" s="1" t="s">
        <v>578</v>
      </c>
      <c r="D176" s="67"/>
      <c r="E176" s="35" t="s">
        <v>888</v>
      </c>
      <c r="F176" s="36">
        <v>41431.773611111108</v>
      </c>
      <c r="G176" s="36">
        <v>41432.593055555553</v>
      </c>
      <c r="H176" s="1" t="s">
        <v>690</v>
      </c>
      <c r="I176" s="37">
        <v>0.81944444444525288</v>
      </c>
      <c r="J176" s="38">
        <v>0.81944444444525288</v>
      </c>
    </row>
    <row r="177" spans="1:10" x14ac:dyDescent="0.25">
      <c r="A177" s="6" t="s">
        <v>278</v>
      </c>
      <c r="B177" s="33" t="s">
        <v>710</v>
      </c>
      <c r="C177" s="1" t="s">
        <v>578</v>
      </c>
      <c r="D177" s="67"/>
      <c r="E177" s="35" t="s">
        <v>888</v>
      </c>
      <c r="F177" s="36">
        <v>41509.765277777777</v>
      </c>
      <c r="G177" s="36">
        <v>41512.710416666669</v>
      </c>
      <c r="H177" s="1" t="s">
        <v>699</v>
      </c>
      <c r="I177" s="37">
        <v>2.945138888891961</v>
      </c>
      <c r="J177" s="38">
        <v>2.945138888891961</v>
      </c>
    </row>
    <row r="178" spans="1:10" ht="25.5" x14ac:dyDescent="0.25">
      <c r="A178" s="6" t="s">
        <v>278</v>
      </c>
      <c r="B178" s="33" t="s">
        <v>710</v>
      </c>
      <c r="C178" s="1" t="s">
        <v>578</v>
      </c>
      <c r="D178" s="67"/>
      <c r="E178" s="35" t="s">
        <v>888</v>
      </c>
      <c r="F178" s="36">
        <v>41624.673611111109</v>
      </c>
      <c r="G178" s="36">
        <v>41624.697222222225</v>
      </c>
      <c r="H178" s="1" t="s">
        <v>708</v>
      </c>
      <c r="I178" s="37">
        <v>2.3611111115314998E-2</v>
      </c>
      <c r="J178" s="38">
        <v>2.3611111115314998E-2</v>
      </c>
    </row>
    <row r="179" spans="1:10" x14ac:dyDescent="0.25">
      <c r="A179" s="6" t="s">
        <v>278</v>
      </c>
      <c r="B179" s="33" t="s">
        <v>721</v>
      </c>
      <c r="C179" s="1" t="s">
        <v>578</v>
      </c>
      <c r="D179" s="67"/>
      <c r="E179" s="35" t="s">
        <v>889</v>
      </c>
      <c r="F179" s="36">
        <v>41896.823611111111</v>
      </c>
      <c r="G179" s="36">
        <v>41905.823611111111</v>
      </c>
      <c r="H179" s="1" t="s">
        <v>7</v>
      </c>
      <c r="I179" s="37">
        <v>9</v>
      </c>
      <c r="J179" s="38">
        <v>9</v>
      </c>
    </row>
    <row r="180" spans="1:10" x14ac:dyDescent="0.25">
      <c r="A180" s="6" t="s">
        <v>278</v>
      </c>
      <c r="B180" s="33" t="s">
        <v>721</v>
      </c>
      <c r="C180" s="1" t="s">
        <v>578</v>
      </c>
      <c r="D180" s="67"/>
      <c r="E180" s="35" t="s">
        <v>888</v>
      </c>
      <c r="F180" s="36">
        <v>41905.823611111111</v>
      </c>
      <c r="G180" s="36">
        <v>41906.598611111112</v>
      </c>
      <c r="H180" s="1" t="s">
        <v>408</v>
      </c>
      <c r="I180" s="37">
        <v>0.77500000000145519</v>
      </c>
      <c r="J180" s="38">
        <v>0.77500000000145519</v>
      </c>
    </row>
    <row r="181" spans="1:10" x14ac:dyDescent="0.25">
      <c r="A181" s="6" t="s">
        <v>278</v>
      </c>
      <c r="B181" s="33" t="s">
        <v>721</v>
      </c>
      <c r="C181" s="1" t="s">
        <v>578</v>
      </c>
      <c r="D181" s="67"/>
      <c r="E181" s="35" t="s">
        <v>889</v>
      </c>
      <c r="F181" s="36">
        <v>41990.734027777777</v>
      </c>
      <c r="G181" s="36">
        <v>41990.785416666666</v>
      </c>
      <c r="H181" s="1" t="s">
        <v>718</v>
      </c>
      <c r="I181" s="37">
        <v>5.1388888889050577E-2</v>
      </c>
      <c r="J181" s="38">
        <v>5.1388888889050577E-2</v>
      </c>
    </row>
    <row r="182" spans="1:10" x14ac:dyDescent="0.25">
      <c r="A182" s="6" t="s">
        <v>278</v>
      </c>
      <c r="B182" s="33" t="s">
        <v>721</v>
      </c>
      <c r="C182" s="1" t="s">
        <v>578</v>
      </c>
      <c r="D182" s="67"/>
      <c r="E182" s="35" t="s">
        <v>889</v>
      </c>
      <c r="F182" s="36">
        <v>41996.745833333334</v>
      </c>
      <c r="G182" s="36">
        <v>41996.754166666666</v>
      </c>
      <c r="H182" s="1" t="s">
        <v>719</v>
      </c>
      <c r="I182" s="37">
        <v>8.333333331393078E-3</v>
      </c>
      <c r="J182" s="38">
        <v>8.333333331393078E-3</v>
      </c>
    </row>
    <row r="183" spans="1:10" ht="25.5" x14ac:dyDescent="0.25">
      <c r="A183" s="48" t="s">
        <v>6</v>
      </c>
      <c r="B183" s="33" t="s">
        <v>756</v>
      </c>
      <c r="C183" s="2" t="s">
        <v>270</v>
      </c>
      <c r="D183" s="68"/>
      <c r="E183" s="35" t="s">
        <v>900</v>
      </c>
      <c r="F183" s="3">
        <v>42299.77847222222</v>
      </c>
      <c r="G183" s="3">
        <v>42311.77847222222</v>
      </c>
      <c r="H183" s="4" t="s">
        <v>7</v>
      </c>
      <c r="I183" s="37">
        <v>12</v>
      </c>
      <c r="J183" s="38">
        <v>12</v>
      </c>
    </row>
    <row r="184" spans="1:10" ht="25.5" x14ac:dyDescent="0.25">
      <c r="A184" s="48" t="s">
        <v>6</v>
      </c>
      <c r="B184" s="33" t="s">
        <v>756</v>
      </c>
      <c r="C184" s="2" t="s">
        <v>270</v>
      </c>
      <c r="D184" s="68"/>
      <c r="E184" s="35" t="s">
        <v>888</v>
      </c>
      <c r="F184" s="3">
        <v>42311.77847222222</v>
      </c>
      <c r="G184" s="3">
        <v>42312.719444444447</v>
      </c>
      <c r="H184" s="4" t="s">
        <v>329</v>
      </c>
      <c r="I184" s="37">
        <v>0.94097222222626442</v>
      </c>
      <c r="J184" s="38">
        <v>0.94097222222626442</v>
      </c>
    </row>
    <row r="185" spans="1:10" ht="25.5" x14ac:dyDescent="0.25">
      <c r="A185" s="48" t="s">
        <v>6</v>
      </c>
      <c r="B185" s="33" t="s">
        <v>756</v>
      </c>
      <c r="C185" s="2" t="s">
        <v>270</v>
      </c>
      <c r="D185" s="68"/>
      <c r="E185" s="35" t="s">
        <v>900</v>
      </c>
      <c r="F185" s="3">
        <v>42326.808333333334</v>
      </c>
      <c r="G185" s="3">
        <v>42327.7</v>
      </c>
      <c r="H185" s="4" t="s">
        <v>724</v>
      </c>
      <c r="I185" s="37">
        <v>0.89166666666278616</v>
      </c>
      <c r="J185" s="38">
        <v>0.89166666666278616</v>
      </c>
    </row>
    <row r="186" spans="1:10" ht="25.5" x14ac:dyDescent="0.25">
      <c r="A186" s="48" t="s">
        <v>6</v>
      </c>
      <c r="B186" s="33" t="s">
        <v>756</v>
      </c>
      <c r="C186" s="2" t="s">
        <v>270</v>
      </c>
      <c r="D186" s="68"/>
      <c r="E186" s="35" t="s">
        <v>900</v>
      </c>
      <c r="F186" s="3">
        <v>42327.706250000003</v>
      </c>
      <c r="G186" s="3">
        <v>42327.720833333333</v>
      </c>
      <c r="H186" s="4" t="s">
        <v>726</v>
      </c>
      <c r="I186" s="37">
        <v>1.4583333329937886E-2</v>
      </c>
      <c r="J186" s="38">
        <v>1.4583333329937886E-2</v>
      </c>
    </row>
    <row r="187" spans="1:10" ht="25.5" x14ac:dyDescent="0.25">
      <c r="A187" s="48" t="s">
        <v>6</v>
      </c>
      <c r="B187" s="33" t="s">
        <v>756</v>
      </c>
      <c r="C187" s="2" t="s">
        <v>270</v>
      </c>
      <c r="D187" s="68"/>
      <c r="E187" s="35" t="s">
        <v>885</v>
      </c>
      <c r="F187" s="3">
        <v>42332.785416666666</v>
      </c>
      <c r="G187" s="3">
        <v>42333.55972222222</v>
      </c>
      <c r="H187" s="4" t="s">
        <v>728</v>
      </c>
      <c r="I187" s="37">
        <v>0.77430555555474712</v>
      </c>
      <c r="J187" s="38">
        <v>0.77430555555474712</v>
      </c>
    </row>
    <row r="188" spans="1:10" ht="25.5" x14ac:dyDescent="0.25">
      <c r="A188" s="48" t="s">
        <v>6</v>
      </c>
      <c r="B188" s="33" t="s">
        <v>756</v>
      </c>
      <c r="C188" s="2" t="s">
        <v>270</v>
      </c>
      <c r="D188" s="68"/>
      <c r="E188" s="35" t="s">
        <v>897</v>
      </c>
      <c r="F188" s="3">
        <v>42333.55972222222</v>
      </c>
      <c r="G188" s="3">
        <v>42333.70416666667</v>
      </c>
      <c r="H188" s="4" t="s">
        <v>729</v>
      </c>
      <c r="I188" s="37">
        <v>0.14444444444961846</v>
      </c>
      <c r="J188" s="38">
        <v>0.14444444444961846</v>
      </c>
    </row>
    <row r="189" spans="1:10" ht="25.5" x14ac:dyDescent="0.25">
      <c r="A189" s="48" t="s">
        <v>6</v>
      </c>
      <c r="B189" s="33" t="s">
        <v>756</v>
      </c>
      <c r="C189" s="2" t="s">
        <v>270</v>
      </c>
      <c r="D189" s="68"/>
      <c r="E189" s="35" t="s">
        <v>885</v>
      </c>
      <c r="F189" s="3">
        <v>42333.70416666667</v>
      </c>
      <c r="G189" s="3">
        <v>42333.751388888886</v>
      </c>
      <c r="H189" s="4" t="s">
        <v>730</v>
      </c>
      <c r="I189" s="37">
        <v>4.722222221607808E-2</v>
      </c>
      <c r="J189" s="38">
        <v>4.722222221607808E-2</v>
      </c>
    </row>
    <row r="190" spans="1:10" ht="25.5" x14ac:dyDescent="0.25">
      <c r="A190" s="48" t="s">
        <v>6</v>
      </c>
      <c r="B190" s="33" t="s">
        <v>770</v>
      </c>
      <c r="C190" s="2" t="s">
        <v>270</v>
      </c>
      <c r="D190" s="68"/>
      <c r="E190" s="35" t="s">
        <v>888</v>
      </c>
      <c r="F190" s="3">
        <v>41220.463888888888</v>
      </c>
      <c r="G190" s="3">
        <v>41225.463888888888</v>
      </c>
      <c r="H190" s="5" t="s">
        <v>7</v>
      </c>
      <c r="I190" s="37">
        <v>5</v>
      </c>
      <c r="J190" s="38">
        <v>5</v>
      </c>
    </row>
    <row r="191" spans="1:10" ht="25.5" x14ac:dyDescent="0.25">
      <c r="A191" s="48" t="s">
        <v>6</v>
      </c>
      <c r="B191" s="33" t="s">
        <v>790</v>
      </c>
      <c r="C191" s="2" t="s">
        <v>270</v>
      </c>
      <c r="D191" s="68"/>
      <c r="E191" s="35" t="s">
        <v>901</v>
      </c>
      <c r="F191" s="3">
        <v>41308.714583333334</v>
      </c>
      <c r="G191" s="3">
        <v>41309.714583333334</v>
      </c>
      <c r="H191" s="5" t="s">
        <v>7</v>
      </c>
      <c r="I191" s="37">
        <v>1</v>
      </c>
      <c r="J191" s="38">
        <v>1</v>
      </c>
    </row>
    <row r="192" spans="1:10" ht="25.5" x14ac:dyDescent="0.25">
      <c r="A192" s="48" t="s">
        <v>6</v>
      </c>
      <c r="B192" s="33" t="s">
        <v>790</v>
      </c>
      <c r="C192" s="2" t="s">
        <v>270</v>
      </c>
      <c r="D192" s="68"/>
      <c r="E192" s="35" t="s">
        <v>901</v>
      </c>
      <c r="F192" s="3">
        <v>41353.788888888892</v>
      </c>
      <c r="G192" s="3">
        <v>41353.809027777781</v>
      </c>
      <c r="H192" s="5" t="s">
        <v>202</v>
      </c>
      <c r="I192" s="37">
        <v>2.0138888889050577E-2</v>
      </c>
      <c r="J192" s="38">
        <v>2.0138888889050577E-2</v>
      </c>
    </row>
    <row r="193" spans="1:10" ht="25.5" x14ac:dyDescent="0.25">
      <c r="A193" s="48" t="s">
        <v>6</v>
      </c>
      <c r="B193" s="33" t="s">
        <v>790</v>
      </c>
      <c r="C193" s="2" t="s">
        <v>270</v>
      </c>
      <c r="D193" s="68"/>
      <c r="E193" s="35" t="s">
        <v>901</v>
      </c>
      <c r="F193" s="3">
        <v>41375.69027777778</v>
      </c>
      <c r="G193" s="3">
        <v>41379.646527777775</v>
      </c>
      <c r="H193" s="5" t="s">
        <v>783</v>
      </c>
      <c r="I193" s="37">
        <v>3.9562499999956344</v>
      </c>
      <c r="J193" s="38">
        <v>3.9562499999956344</v>
      </c>
    </row>
    <row r="194" spans="1:10" ht="25.5" x14ac:dyDescent="0.25">
      <c r="A194" s="48" t="s">
        <v>6</v>
      </c>
      <c r="B194" s="33" t="s">
        <v>853</v>
      </c>
      <c r="C194" s="2" t="s">
        <v>270</v>
      </c>
      <c r="D194" s="68"/>
      <c r="E194" s="35" t="s">
        <v>901</v>
      </c>
      <c r="F194" s="3">
        <v>42208.74722222222</v>
      </c>
      <c r="G194" s="3">
        <v>42209.74722222222</v>
      </c>
      <c r="H194" s="45" t="s">
        <v>7</v>
      </c>
      <c r="I194" s="37">
        <v>1</v>
      </c>
      <c r="J194" s="38">
        <v>1</v>
      </c>
    </row>
    <row r="195" spans="1:10" ht="25.5" x14ac:dyDescent="0.25">
      <c r="A195" s="48" t="s">
        <v>6</v>
      </c>
      <c r="B195" s="33" t="s">
        <v>853</v>
      </c>
      <c r="C195" s="2" t="s">
        <v>270</v>
      </c>
      <c r="D195" s="68"/>
      <c r="E195" s="35" t="s">
        <v>901</v>
      </c>
      <c r="F195" s="3">
        <v>42222.618055555555</v>
      </c>
      <c r="G195" s="3">
        <v>42223.543055555558</v>
      </c>
      <c r="H195" s="45" t="s">
        <v>202</v>
      </c>
      <c r="I195" s="37">
        <v>0.92500000000291038</v>
      </c>
      <c r="J195" s="38">
        <v>0.92500000000291038</v>
      </c>
    </row>
    <row r="196" spans="1:10" ht="25.5" x14ac:dyDescent="0.25">
      <c r="A196" s="48" t="s">
        <v>6</v>
      </c>
      <c r="B196" s="33" t="s">
        <v>853</v>
      </c>
      <c r="C196" s="2" t="s">
        <v>270</v>
      </c>
      <c r="D196" s="68"/>
      <c r="E196" s="35" t="s">
        <v>901</v>
      </c>
      <c r="F196" s="3">
        <v>42230.697916666664</v>
      </c>
      <c r="G196" s="3">
        <v>42230.725694444445</v>
      </c>
      <c r="H196" s="45" t="s">
        <v>794</v>
      </c>
      <c r="I196" s="37">
        <v>2.7777777781011537E-2</v>
      </c>
      <c r="J196" s="38">
        <v>2.7777777781011537E-2</v>
      </c>
    </row>
    <row r="197" spans="1:10" ht="25.5" x14ac:dyDescent="0.25">
      <c r="A197" s="48" t="s">
        <v>6</v>
      </c>
      <c r="B197" s="33" t="s">
        <v>853</v>
      </c>
      <c r="C197" s="2" t="s">
        <v>270</v>
      </c>
      <c r="D197" s="68"/>
      <c r="E197" s="35" t="s">
        <v>901</v>
      </c>
      <c r="F197" s="3">
        <v>42240.671527777777</v>
      </c>
      <c r="G197" s="3">
        <v>42249.785416666666</v>
      </c>
      <c r="H197" s="45" t="s">
        <v>796</v>
      </c>
      <c r="I197" s="37">
        <v>9.1138888888890506</v>
      </c>
      <c r="J197" s="38">
        <v>9.1138888888890506</v>
      </c>
    </row>
    <row r="198" spans="1:10" ht="25.5" x14ac:dyDescent="0.25">
      <c r="A198" s="48" t="s">
        <v>6</v>
      </c>
      <c r="B198" s="33" t="s">
        <v>853</v>
      </c>
      <c r="C198" s="2" t="s">
        <v>270</v>
      </c>
      <c r="D198" s="68"/>
      <c r="E198" s="35" t="s">
        <v>901</v>
      </c>
      <c r="F198" s="3">
        <v>42293.601388888892</v>
      </c>
      <c r="G198" s="3">
        <v>42298.67291666667</v>
      </c>
      <c r="H198" s="45" t="s">
        <v>60</v>
      </c>
      <c r="I198" s="37">
        <v>5.0715277777781012</v>
      </c>
      <c r="J198" s="38">
        <v>5.0715277777781012</v>
      </c>
    </row>
    <row r="199" spans="1:10" ht="25.5" x14ac:dyDescent="0.25">
      <c r="A199" s="48" t="s">
        <v>6</v>
      </c>
      <c r="B199" s="33" t="s">
        <v>853</v>
      </c>
      <c r="C199" s="2" t="s">
        <v>270</v>
      </c>
      <c r="D199" s="68"/>
      <c r="E199" s="35" t="s">
        <v>901</v>
      </c>
      <c r="F199" s="3">
        <v>42313.756249999999</v>
      </c>
      <c r="G199" s="3">
        <v>42317.709027777775</v>
      </c>
      <c r="H199" s="45" t="s">
        <v>14</v>
      </c>
      <c r="I199" s="37">
        <v>3.952777777776646</v>
      </c>
      <c r="J199" s="38">
        <v>3.952777777776646</v>
      </c>
    </row>
    <row r="200" spans="1:10" ht="25.5" x14ac:dyDescent="0.25">
      <c r="A200" s="48" t="s">
        <v>6</v>
      </c>
      <c r="B200" s="33" t="s">
        <v>853</v>
      </c>
      <c r="C200" s="2" t="s">
        <v>270</v>
      </c>
      <c r="D200" s="68"/>
      <c r="E200" s="35" t="s">
        <v>903</v>
      </c>
      <c r="F200" s="3">
        <v>42545.731944444444</v>
      </c>
      <c r="G200" s="3">
        <v>42548.669444444444</v>
      </c>
      <c r="H200" s="45" t="s">
        <v>836</v>
      </c>
      <c r="I200" s="37">
        <v>2.9375</v>
      </c>
      <c r="J200" s="38">
        <v>2.9375</v>
      </c>
    </row>
    <row r="201" spans="1:10" ht="25.5" x14ac:dyDescent="0.25">
      <c r="A201" s="48" t="s">
        <v>6</v>
      </c>
      <c r="B201" s="33" t="s">
        <v>853</v>
      </c>
      <c r="C201" s="2" t="s">
        <v>270</v>
      </c>
      <c r="D201" s="68"/>
      <c r="E201" s="35" t="s">
        <v>903</v>
      </c>
      <c r="F201" s="3">
        <v>42549.683333333334</v>
      </c>
      <c r="G201" s="3">
        <v>42601.622916666667</v>
      </c>
      <c r="H201" s="45" t="s">
        <v>633</v>
      </c>
      <c r="I201" s="37">
        <v>51.939583333332848</v>
      </c>
      <c r="J201" s="38">
        <v>51.939583333332848</v>
      </c>
    </row>
    <row r="202" spans="1:10" ht="25.5" x14ac:dyDescent="0.25">
      <c r="A202" s="48" t="s">
        <v>6</v>
      </c>
      <c r="B202" s="33" t="s">
        <v>853</v>
      </c>
      <c r="C202" s="2" t="s">
        <v>270</v>
      </c>
      <c r="D202" s="68"/>
      <c r="E202" s="35" t="s">
        <v>896</v>
      </c>
      <c r="F202" s="3">
        <v>42601.772222222222</v>
      </c>
      <c r="G202" s="3">
        <v>42622.741666666669</v>
      </c>
      <c r="H202" s="45" t="s">
        <v>838</v>
      </c>
      <c r="I202" s="37">
        <v>20.969444444446708</v>
      </c>
      <c r="J202" s="38">
        <v>20.969444444446708</v>
      </c>
    </row>
    <row r="203" spans="1:10" ht="25.5" x14ac:dyDescent="0.25">
      <c r="A203" s="48" t="s">
        <v>6</v>
      </c>
      <c r="B203" s="33" t="s">
        <v>853</v>
      </c>
      <c r="C203" s="2" t="s">
        <v>270</v>
      </c>
      <c r="D203" s="68"/>
      <c r="E203" s="35" t="s">
        <v>886</v>
      </c>
      <c r="F203" s="3">
        <v>42622.741666666669</v>
      </c>
      <c r="G203" s="3">
        <v>42625.663194444445</v>
      </c>
      <c r="H203" s="45" t="s">
        <v>12</v>
      </c>
      <c r="I203" s="37">
        <v>2.921527777776646</v>
      </c>
      <c r="J203" s="38">
        <v>2.921527777776646</v>
      </c>
    </row>
    <row r="204" spans="1:10" ht="25.5" x14ac:dyDescent="0.25">
      <c r="A204" s="48" t="s">
        <v>6</v>
      </c>
      <c r="B204" s="33" t="s">
        <v>853</v>
      </c>
      <c r="C204" s="2" t="s">
        <v>270</v>
      </c>
      <c r="D204" s="68"/>
      <c r="E204" s="35" t="s">
        <v>896</v>
      </c>
      <c r="F204" s="3">
        <v>42625.663194444445</v>
      </c>
      <c r="G204" s="3">
        <v>42632.644444444442</v>
      </c>
      <c r="H204" s="45" t="s">
        <v>839</v>
      </c>
      <c r="I204" s="37">
        <v>6.9812499999970896</v>
      </c>
      <c r="J204" s="38">
        <v>6.9812499999970896</v>
      </c>
    </row>
    <row r="205" spans="1:10" ht="25.5" x14ac:dyDescent="0.25">
      <c r="A205" s="48" t="s">
        <v>6</v>
      </c>
      <c r="B205" s="33" t="s">
        <v>853</v>
      </c>
      <c r="C205" s="2" t="s">
        <v>270</v>
      </c>
      <c r="D205" s="68"/>
      <c r="E205" s="35" t="s">
        <v>886</v>
      </c>
      <c r="F205" s="3">
        <v>42632.644444444442</v>
      </c>
      <c r="G205" s="3">
        <v>42632.686805555553</v>
      </c>
      <c r="H205" s="45" t="s">
        <v>840</v>
      </c>
      <c r="I205" s="37">
        <v>4.2361111110949423E-2</v>
      </c>
      <c r="J205" s="38">
        <v>4.2361111110949423E-2</v>
      </c>
    </row>
    <row r="206" spans="1:10" ht="25.5" x14ac:dyDescent="0.25">
      <c r="A206" s="48" t="s">
        <v>6</v>
      </c>
      <c r="B206" s="33" t="s">
        <v>853</v>
      </c>
      <c r="C206" s="2" t="s">
        <v>270</v>
      </c>
      <c r="D206" s="68"/>
      <c r="E206" s="35" t="s">
        <v>896</v>
      </c>
      <c r="F206" s="3">
        <v>42635.751388888886</v>
      </c>
      <c r="G206" s="3">
        <v>42638.630555555559</v>
      </c>
      <c r="H206" s="45" t="s">
        <v>842</v>
      </c>
      <c r="I206" s="37">
        <v>2.8791666666729725</v>
      </c>
      <c r="J206" s="38">
        <v>2.8791666666729725</v>
      </c>
    </row>
    <row r="207" spans="1:10" ht="25.5" x14ac:dyDescent="0.25">
      <c r="A207" s="48" t="s">
        <v>6</v>
      </c>
      <c r="B207" s="33" t="s">
        <v>853</v>
      </c>
      <c r="C207" s="2" t="s">
        <v>270</v>
      </c>
      <c r="D207" s="68"/>
      <c r="E207" s="35" t="s">
        <v>886</v>
      </c>
      <c r="F207" s="3">
        <v>42638.630555555559</v>
      </c>
      <c r="G207" s="3">
        <v>42639.508333333331</v>
      </c>
      <c r="H207" s="45" t="s">
        <v>70</v>
      </c>
      <c r="I207" s="37">
        <v>0.87777777777228039</v>
      </c>
      <c r="J207" s="38">
        <v>0.87777777777228039</v>
      </c>
    </row>
    <row r="208" spans="1:10" ht="25.5" x14ac:dyDescent="0.25">
      <c r="A208" s="48" t="s">
        <v>6</v>
      </c>
      <c r="B208" s="33" t="s">
        <v>853</v>
      </c>
      <c r="C208" s="2" t="s">
        <v>270</v>
      </c>
      <c r="D208" s="68"/>
      <c r="E208" s="35" t="s">
        <v>896</v>
      </c>
      <c r="F208" s="3">
        <v>42639.508333333331</v>
      </c>
      <c r="G208" s="3">
        <v>42639.520833333336</v>
      </c>
      <c r="H208" s="45" t="s">
        <v>843</v>
      </c>
      <c r="I208" s="37">
        <v>1.2500000004365575E-2</v>
      </c>
      <c r="J208" s="38">
        <v>1.2500000004365575E-2</v>
      </c>
    </row>
    <row r="209" spans="1:10" ht="25.5" x14ac:dyDescent="0.25">
      <c r="A209" s="48" t="s">
        <v>6</v>
      </c>
      <c r="B209" s="33" t="s">
        <v>853</v>
      </c>
      <c r="C209" s="2" t="s">
        <v>270</v>
      </c>
      <c r="D209" s="68"/>
      <c r="E209" s="35" t="s">
        <v>886</v>
      </c>
      <c r="F209" s="3">
        <v>42639.520833333336</v>
      </c>
      <c r="G209" s="3">
        <v>42639.568749999999</v>
      </c>
      <c r="H209" s="45" t="s">
        <v>844</v>
      </c>
      <c r="I209" s="37">
        <v>4.7916666662786156E-2</v>
      </c>
      <c r="J209" s="38">
        <v>4.7916666662786156E-2</v>
      </c>
    </row>
    <row r="210" spans="1:10" ht="25.5" x14ac:dyDescent="0.25">
      <c r="A210" s="48" t="s">
        <v>6</v>
      </c>
      <c r="B210" s="33" t="s">
        <v>853</v>
      </c>
      <c r="C210" s="2" t="s">
        <v>270</v>
      </c>
      <c r="D210" s="68"/>
      <c r="E210" s="35" t="s">
        <v>896</v>
      </c>
      <c r="F210" s="3">
        <v>42639.568749999999</v>
      </c>
      <c r="G210" s="3">
        <v>42639.613194444442</v>
      </c>
      <c r="H210" s="45" t="s">
        <v>157</v>
      </c>
      <c r="I210" s="37">
        <v>4.4444444443797693E-2</v>
      </c>
      <c r="J210" s="38">
        <v>4.4444444443797693E-2</v>
      </c>
    </row>
    <row r="211" spans="1:10" ht="25.5" x14ac:dyDescent="0.25">
      <c r="A211" s="48" t="s">
        <v>6</v>
      </c>
      <c r="B211" s="33" t="s">
        <v>853</v>
      </c>
      <c r="C211" s="2" t="s">
        <v>270</v>
      </c>
      <c r="D211" s="68"/>
      <c r="E211" s="35" t="s">
        <v>886</v>
      </c>
      <c r="F211" s="3">
        <v>42639.613194444442</v>
      </c>
      <c r="G211" s="3">
        <v>42639.75277777778</v>
      </c>
      <c r="H211" s="45" t="s">
        <v>12</v>
      </c>
      <c r="I211" s="37">
        <v>0.13958333333721384</v>
      </c>
      <c r="J211" s="38">
        <v>0.13958333333721384</v>
      </c>
    </row>
    <row r="212" spans="1:10" ht="25.5" x14ac:dyDescent="0.25">
      <c r="A212" s="48" t="s">
        <v>6</v>
      </c>
      <c r="B212" s="33" t="s">
        <v>853</v>
      </c>
      <c r="C212" s="2" t="s">
        <v>270</v>
      </c>
      <c r="D212" s="68"/>
      <c r="E212" s="35" t="s">
        <v>896</v>
      </c>
      <c r="F212" s="3">
        <v>42642.643750000003</v>
      </c>
      <c r="G212" s="3">
        <v>42648.654861111114</v>
      </c>
      <c r="H212" s="45" t="s">
        <v>847</v>
      </c>
      <c r="I212" s="37">
        <v>6.0111111111109494</v>
      </c>
      <c r="J212" s="38">
        <v>6.0111111111109494</v>
      </c>
    </row>
    <row r="213" spans="1:10" ht="25.5" x14ac:dyDescent="0.25">
      <c r="A213" s="48" t="s">
        <v>6</v>
      </c>
      <c r="B213" s="33" t="s">
        <v>853</v>
      </c>
      <c r="C213" s="2" t="s">
        <v>270</v>
      </c>
      <c r="D213" s="68"/>
      <c r="E213" s="35" t="s">
        <v>886</v>
      </c>
      <c r="F213" s="3">
        <v>42648.654861111114</v>
      </c>
      <c r="G213" s="3">
        <v>42649.517361111109</v>
      </c>
      <c r="H213" s="45" t="s">
        <v>12</v>
      </c>
      <c r="I213" s="37">
        <v>0.86249999999563443</v>
      </c>
      <c r="J213" s="38">
        <v>0.86249999999563443</v>
      </c>
    </row>
    <row r="214" spans="1:10" ht="25.5" x14ac:dyDescent="0.25">
      <c r="A214" s="48" t="s">
        <v>6</v>
      </c>
      <c r="B214" s="33" t="s">
        <v>853</v>
      </c>
      <c r="C214" s="2" t="s">
        <v>270</v>
      </c>
      <c r="D214" s="68"/>
      <c r="E214" s="35" t="s">
        <v>896</v>
      </c>
      <c r="F214" s="3">
        <v>42683.629861111112</v>
      </c>
      <c r="G214" s="3">
        <v>42683.707638888889</v>
      </c>
      <c r="H214" s="45" t="s">
        <v>850</v>
      </c>
      <c r="I214" s="37">
        <v>7.7777777776645962E-2</v>
      </c>
      <c r="J214" s="38">
        <v>7.7777777776645962E-2</v>
      </c>
    </row>
    <row r="215" spans="1:10" ht="25.5" x14ac:dyDescent="0.25">
      <c r="A215" s="48" t="s">
        <v>6</v>
      </c>
      <c r="B215" s="33" t="s">
        <v>853</v>
      </c>
      <c r="C215" s="2" t="s">
        <v>270</v>
      </c>
      <c r="D215" s="68"/>
      <c r="E215" s="35" t="s">
        <v>886</v>
      </c>
      <c r="F215" s="3">
        <v>42683.707638888889</v>
      </c>
      <c r="G215" s="3">
        <v>42683.718055555553</v>
      </c>
      <c r="H215" s="45" t="s">
        <v>12</v>
      </c>
      <c r="I215" s="37">
        <v>1.0416666664241347E-2</v>
      </c>
      <c r="J215" s="38">
        <v>1.0416666664241347E-2</v>
      </c>
    </row>
    <row r="216" spans="1:10" x14ac:dyDescent="0.25">
      <c r="A216" s="48" t="s">
        <v>278</v>
      </c>
      <c r="B216" s="33" t="s">
        <v>884</v>
      </c>
      <c r="C216" s="2" t="s">
        <v>270</v>
      </c>
      <c r="D216" s="68"/>
      <c r="E216" s="35" t="s">
        <v>271</v>
      </c>
      <c r="F216" s="36">
        <v>42376.779166666667</v>
      </c>
      <c r="G216" s="36">
        <v>42439.779166666667</v>
      </c>
      <c r="H216" s="45" t="s">
        <v>7</v>
      </c>
      <c r="I216" s="19">
        <v>63</v>
      </c>
      <c r="J216" s="38">
        <v>63</v>
      </c>
    </row>
    <row r="217" spans="1:10" x14ac:dyDescent="0.25">
      <c r="A217" s="48" t="s">
        <v>278</v>
      </c>
      <c r="B217" s="33" t="s">
        <v>884</v>
      </c>
      <c r="C217" s="2" t="s">
        <v>270</v>
      </c>
      <c r="D217" s="68"/>
      <c r="E217" s="35" t="s">
        <v>885</v>
      </c>
      <c r="F217" s="36">
        <v>42439.779166666667</v>
      </c>
      <c r="G217" s="36">
        <v>42446.602083333331</v>
      </c>
      <c r="H217" s="45" t="s">
        <v>858</v>
      </c>
      <c r="I217" s="19">
        <v>6.8229166666642413</v>
      </c>
      <c r="J217" s="38">
        <v>6.8229166666642413</v>
      </c>
    </row>
    <row r="218" spans="1:10" x14ac:dyDescent="0.25">
      <c r="A218" s="48" t="s">
        <v>278</v>
      </c>
      <c r="B218" s="33" t="s">
        <v>884</v>
      </c>
      <c r="C218" s="2" t="s">
        <v>270</v>
      </c>
      <c r="D218" s="68"/>
      <c r="E218" s="35" t="s">
        <v>271</v>
      </c>
      <c r="F218" s="36">
        <v>42446.602083333331</v>
      </c>
      <c r="G218" s="36">
        <v>42450.728472222225</v>
      </c>
      <c r="H218" s="45" t="s">
        <v>860</v>
      </c>
      <c r="I218" s="19">
        <v>4.1263888888934162</v>
      </c>
      <c r="J218" s="38">
        <v>4.1263888888934162</v>
      </c>
    </row>
    <row r="219" spans="1:10" x14ac:dyDescent="0.25">
      <c r="A219" s="48" t="s">
        <v>278</v>
      </c>
      <c r="B219" s="33" t="s">
        <v>884</v>
      </c>
      <c r="C219" s="2" t="s">
        <v>270</v>
      </c>
      <c r="D219" s="68"/>
      <c r="E219" s="35" t="s">
        <v>885</v>
      </c>
      <c r="F219" s="36">
        <v>42450.728472222225</v>
      </c>
      <c r="G219" s="36">
        <v>42457.51458333333</v>
      </c>
      <c r="H219" s="45" t="s">
        <v>861</v>
      </c>
      <c r="I219" s="19">
        <v>6.7861111111051287</v>
      </c>
      <c r="J219" s="38">
        <v>6.7861111111051287</v>
      </c>
    </row>
    <row r="220" spans="1:10" ht="25.5" x14ac:dyDescent="0.25">
      <c r="A220" s="48" t="s">
        <v>278</v>
      </c>
      <c r="B220" s="33" t="s">
        <v>884</v>
      </c>
      <c r="C220" s="2" t="s">
        <v>270</v>
      </c>
      <c r="D220" s="68"/>
      <c r="E220" s="35" t="s">
        <v>271</v>
      </c>
      <c r="F220" s="36">
        <v>42457.51458333333</v>
      </c>
      <c r="G220" s="36">
        <v>42460.782638888886</v>
      </c>
      <c r="H220" s="45" t="s">
        <v>863</v>
      </c>
      <c r="I220" s="19">
        <v>3.2680555555562023</v>
      </c>
      <c r="J220" s="38">
        <v>3.2680555555562023</v>
      </c>
    </row>
    <row r="221" spans="1:10" x14ac:dyDescent="0.25">
      <c r="A221" s="48" t="s">
        <v>278</v>
      </c>
      <c r="B221" s="33" t="s">
        <v>884</v>
      </c>
      <c r="C221" s="2" t="s">
        <v>270</v>
      </c>
      <c r="D221" s="68"/>
      <c r="E221" s="35" t="s">
        <v>885</v>
      </c>
      <c r="F221" s="36">
        <v>42460.782638888886</v>
      </c>
      <c r="G221" s="36">
        <v>42461.533333333333</v>
      </c>
      <c r="H221" s="45" t="s">
        <v>408</v>
      </c>
      <c r="I221" s="19">
        <v>0.75069444444670808</v>
      </c>
      <c r="J221" s="38">
        <v>0.75069444444670808</v>
      </c>
    </row>
    <row r="222" spans="1:10" x14ac:dyDescent="0.25">
      <c r="A222" s="48" t="s">
        <v>278</v>
      </c>
      <c r="B222" s="33" t="s">
        <v>884</v>
      </c>
      <c r="C222" s="2" t="s">
        <v>270</v>
      </c>
      <c r="D222" s="68"/>
      <c r="E222" s="35" t="s">
        <v>271</v>
      </c>
      <c r="F222" s="36">
        <v>42570.581250000003</v>
      </c>
      <c r="G222" s="36">
        <v>42570.595138888886</v>
      </c>
      <c r="H222" s="45" t="s">
        <v>872</v>
      </c>
      <c r="I222" s="19">
        <v>1.3888888883229811E-2</v>
      </c>
      <c r="J222" s="38">
        <v>1.3888888883229811E-2</v>
      </c>
    </row>
    <row r="223" spans="1:10" x14ac:dyDescent="0.25">
      <c r="A223" s="48" t="s">
        <v>278</v>
      </c>
      <c r="B223" s="33" t="s">
        <v>884</v>
      </c>
      <c r="C223" s="2" t="s">
        <v>270</v>
      </c>
      <c r="D223" s="68"/>
      <c r="E223" s="35" t="s">
        <v>892</v>
      </c>
      <c r="F223" s="36">
        <v>42648.738194444442</v>
      </c>
      <c r="G223" s="36">
        <v>42649.611805555556</v>
      </c>
      <c r="H223" s="45" t="s">
        <v>882</v>
      </c>
      <c r="I223" s="19">
        <v>0.87361111111385981</v>
      </c>
      <c r="J223" s="38">
        <v>0.87361111111385981</v>
      </c>
    </row>
    <row r="224" spans="1:10" x14ac:dyDescent="0.25">
      <c r="A224" s="49" t="s">
        <v>278</v>
      </c>
      <c r="B224" s="52" t="s">
        <v>979</v>
      </c>
      <c r="C224" s="7" t="s">
        <v>270</v>
      </c>
      <c r="D224" s="74" t="s">
        <v>960</v>
      </c>
      <c r="E224" t="s">
        <v>885</v>
      </c>
      <c r="F224" s="75">
        <v>42669.651388888888</v>
      </c>
      <c r="G224" s="75">
        <v>42675.561111111114</v>
      </c>
      <c r="H224" s="74" t="s">
        <v>7</v>
      </c>
      <c r="I224" s="19">
        <v>5.9097222222262644</v>
      </c>
      <c r="J224" s="38">
        <v>5.9097222222262644</v>
      </c>
    </row>
    <row r="225" spans="1:10" x14ac:dyDescent="0.25">
      <c r="A225" s="49" t="s">
        <v>278</v>
      </c>
      <c r="B225" s="52" t="s">
        <v>979</v>
      </c>
      <c r="C225" s="7" t="s">
        <v>270</v>
      </c>
      <c r="D225" s="74" t="s">
        <v>1105</v>
      </c>
      <c r="E225" t="s">
        <v>886</v>
      </c>
      <c r="F225" s="75">
        <v>42669.651388888888</v>
      </c>
      <c r="G225" s="75">
        <v>42682.507638888892</v>
      </c>
      <c r="H225" s="74" t="s">
        <v>7</v>
      </c>
      <c r="I225" s="19">
        <v>12.856250000004366</v>
      </c>
      <c r="J225" s="38">
        <v>12.856250000004366</v>
      </c>
    </row>
    <row r="226" spans="1:10" x14ac:dyDescent="0.25">
      <c r="A226" s="49" t="s">
        <v>278</v>
      </c>
      <c r="B226" s="52" t="s">
        <v>979</v>
      </c>
      <c r="C226" s="7" t="s">
        <v>270</v>
      </c>
      <c r="D226" s="74" t="s">
        <v>961</v>
      </c>
      <c r="E226" t="s">
        <v>272</v>
      </c>
      <c r="F226" s="75">
        <v>42682.507638888892</v>
      </c>
      <c r="G226" s="75">
        <v>42734.605555555558</v>
      </c>
      <c r="H226" s="74" t="s">
        <v>41</v>
      </c>
      <c r="I226" s="19">
        <v>52.097916666665697</v>
      </c>
      <c r="J226" s="38">
        <v>52.097916666665697</v>
      </c>
    </row>
    <row r="227" spans="1:10" x14ac:dyDescent="0.25">
      <c r="A227" s="49" t="s">
        <v>278</v>
      </c>
      <c r="B227" s="52" t="s">
        <v>979</v>
      </c>
      <c r="C227" s="7" t="s">
        <v>270</v>
      </c>
      <c r="D227" s="74" t="s">
        <v>962</v>
      </c>
      <c r="E227" t="s">
        <v>885</v>
      </c>
      <c r="F227" s="75">
        <v>42734.605555555558</v>
      </c>
      <c r="G227" s="75">
        <v>42745.775694444441</v>
      </c>
      <c r="H227" s="74" t="s">
        <v>116</v>
      </c>
      <c r="I227" s="19">
        <v>11.17013888888323</v>
      </c>
      <c r="J227" s="38">
        <v>11.17013888888323</v>
      </c>
    </row>
    <row r="228" spans="1:10" x14ac:dyDescent="0.25">
      <c r="A228" s="49" t="s">
        <v>278</v>
      </c>
      <c r="B228" s="52" t="s">
        <v>979</v>
      </c>
      <c r="C228" s="7" t="s">
        <v>270</v>
      </c>
      <c r="D228" s="74" t="s">
        <v>1106</v>
      </c>
      <c r="E228" t="s">
        <v>886</v>
      </c>
      <c r="F228" s="75">
        <v>42745.775694444441</v>
      </c>
      <c r="G228" s="75">
        <v>42746.557638888888</v>
      </c>
      <c r="H228" s="74" t="s">
        <v>195</v>
      </c>
      <c r="I228" s="19">
        <v>0.78194444444670808</v>
      </c>
      <c r="J228" s="38">
        <v>0.78194444444670808</v>
      </c>
    </row>
    <row r="229" spans="1:10" x14ac:dyDescent="0.25">
      <c r="A229" s="49" t="s">
        <v>278</v>
      </c>
      <c r="B229" s="52" t="s">
        <v>979</v>
      </c>
      <c r="C229" s="7" t="s">
        <v>270</v>
      </c>
      <c r="D229" s="74" t="s">
        <v>963</v>
      </c>
      <c r="E229" t="s">
        <v>272</v>
      </c>
      <c r="F229" s="75">
        <v>42746.557638888888</v>
      </c>
      <c r="G229" s="75">
        <v>42746.779166666667</v>
      </c>
      <c r="H229" s="74" t="s">
        <v>60</v>
      </c>
      <c r="I229" s="19">
        <v>0.22152777777955635</v>
      </c>
      <c r="J229" s="38">
        <v>0.22152777777955635</v>
      </c>
    </row>
    <row r="230" spans="1:10" x14ac:dyDescent="0.25">
      <c r="A230" s="49" t="s">
        <v>278</v>
      </c>
      <c r="B230" s="52" t="s">
        <v>979</v>
      </c>
      <c r="C230" s="7" t="s">
        <v>270</v>
      </c>
      <c r="D230" s="74" t="s">
        <v>1107</v>
      </c>
      <c r="E230" t="s">
        <v>886</v>
      </c>
      <c r="F230" s="75">
        <v>42746.779166666667</v>
      </c>
      <c r="G230" s="75">
        <v>42748.737500000003</v>
      </c>
      <c r="H230" s="74" t="s">
        <v>16</v>
      </c>
      <c r="I230" s="19">
        <v>1.9583333333357587</v>
      </c>
      <c r="J230" s="38">
        <v>1.9583333333357587</v>
      </c>
    </row>
    <row r="231" spans="1:10" x14ac:dyDescent="0.25">
      <c r="A231" s="49" t="s">
        <v>278</v>
      </c>
      <c r="B231" s="52" t="s">
        <v>979</v>
      </c>
      <c r="C231" s="7" t="s">
        <v>270</v>
      </c>
      <c r="D231" s="74" t="s">
        <v>964</v>
      </c>
      <c r="E231" t="s">
        <v>272</v>
      </c>
      <c r="F231" s="75">
        <v>42759.804861111108</v>
      </c>
      <c r="G231" s="75">
        <v>42760.73333333333</v>
      </c>
      <c r="H231" s="74" t="s">
        <v>966</v>
      </c>
      <c r="I231" s="19">
        <v>0.92847222222189885</v>
      </c>
      <c r="J231" s="38">
        <v>0.92847222222189885</v>
      </c>
    </row>
    <row r="232" spans="1:10" x14ac:dyDescent="0.25">
      <c r="A232" s="49" t="s">
        <v>278</v>
      </c>
      <c r="B232" s="52" t="s">
        <v>978</v>
      </c>
      <c r="C232" s="7" t="s">
        <v>270</v>
      </c>
      <c r="D232" s="74" t="s">
        <v>980</v>
      </c>
      <c r="E232" t="s">
        <v>894</v>
      </c>
      <c r="F232" s="69">
        <v>42605.76666666667</v>
      </c>
      <c r="G232" s="75">
        <v>42606.76666666667</v>
      </c>
      <c r="H232" s="74" t="s">
        <v>7</v>
      </c>
      <c r="I232" s="19">
        <v>1</v>
      </c>
      <c r="J232" s="76">
        <v>1</v>
      </c>
    </row>
    <row r="233" spans="1:10" x14ac:dyDescent="0.25">
      <c r="A233" s="49" t="s">
        <v>278</v>
      </c>
      <c r="B233" s="52" t="s">
        <v>978</v>
      </c>
      <c r="C233" s="7" t="s">
        <v>270</v>
      </c>
      <c r="D233" s="74" t="s">
        <v>960</v>
      </c>
      <c r="E233" t="s">
        <v>885</v>
      </c>
      <c r="F233" s="75">
        <v>42606.76666666667</v>
      </c>
      <c r="G233" s="75">
        <v>42606.774305555555</v>
      </c>
      <c r="H233" s="74" t="s">
        <v>294</v>
      </c>
      <c r="I233" s="19">
        <v>7.6388888846850023E-3</v>
      </c>
      <c r="J233" s="38">
        <v>7.6388888846850023E-3</v>
      </c>
    </row>
    <row r="234" spans="1:10" x14ac:dyDescent="0.25">
      <c r="A234" s="49" t="s">
        <v>278</v>
      </c>
      <c r="B234" s="52" t="s">
        <v>978</v>
      </c>
      <c r="C234" s="7" t="s">
        <v>270</v>
      </c>
      <c r="D234" s="74" t="s">
        <v>1105</v>
      </c>
      <c r="E234" t="s">
        <v>886</v>
      </c>
      <c r="F234" s="75">
        <v>42606.774305555555</v>
      </c>
      <c r="G234" s="75">
        <v>42606.777083333334</v>
      </c>
      <c r="H234" s="74" t="s">
        <v>417</v>
      </c>
      <c r="I234" s="19">
        <v>2.7777777795563452E-3</v>
      </c>
      <c r="J234" s="38">
        <v>2.7777777795563452E-3</v>
      </c>
    </row>
    <row r="235" spans="1:10" x14ac:dyDescent="0.25">
      <c r="A235" s="49" t="s">
        <v>278</v>
      </c>
      <c r="B235" s="52" t="s">
        <v>978</v>
      </c>
      <c r="C235" s="7" t="s">
        <v>270</v>
      </c>
      <c r="D235" s="74" t="s">
        <v>981</v>
      </c>
      <c r="E235" t="s">
        <v>885</v>
      </c>
      <c r="F235" s="75">
        <v>42607.587500000001</v>
      </c>
      <c r="G235" s="75">
        <v>42607.60833333333</v>
      </c>
      <c r="H235" s="74" t="s">
        <v>987</v>
      </c>
      <c r="I235" s="19">
        <v>2.0833333328482695E-2</v>
      </c>
      <c r="J235" s="38">
        <v>2.0833333328482695E-2</v>
      </c>
    </row>
    <row r="236" spans="1:10" x14ac:dyDescent="0.25">
      <c r="A236" s="49" t="s">
        <v>278</v>
      </c>
      <c r="B236" s="52" t="s">
        <v>978</v>
      </c>
      <c r="C236" s="7" t="s">
        <v>270</v>
      </c>
      <c r="D236" s="74" t="s">
        <v>1108</v>
      </c>
      <c r="E236" t="s">
        <v>886</v>
      </c>
      <c r="F236" s="75">
        <v>42607.60833333333</v>
      </c>
      <c r="G236" s="75">
        <v>42607.637499999997</v>
      </c>
      <c r="H236" s="74" t="s">
        <v>202</v>
      </c>
      <c r="I236" s="19">
        <v>2.9166666667151731E-2</v>
      </c>
      <c r="J236" s="38">
        <v>2.9166666667151731E-2</v>
      </c>
    </row>
    <row r="237" spans="1:10" ht="30" x14ac:dyDescent="0.25">
      <c r="A237" s="49" t="s">
        <v>278</v>
      </c>
      <c r="B237" s="52" t="s">
        <v>978</v>
      </c>
      <c r="C237" s="7" t="s">
        <v>270</v>
      </c>
      <c r="D237" s="74" t="s">
        <v>982</v>
      </c>
      <c r="E237" t="s">
        <v>894</v>
      </c>
      <c r="F237" s="75">
        <v>42607.637499999997</v>
      </c>
      <c r="G237" s="75">
        <v>42607.783333333333</v>
      </c>
      <c r="H237" s="74" t="s">
        <v>988</v>
      </c>
      <c r="I237" s="19">
        <v>0.14583333333575865</v>
      </c>
      <c r="J237" s="38">
        <v>0.14583333333575865</v>
      </c>
    </row>
    <row r="238" spans="1:10" x14ac:dyDescent="0.25">
      <c r="A238" s="49" t="s">
        <v>278</v>
      </c>
      <c r="B238" s="52" t="s">
        <v>978</v>
      </c>
      <c r="C238" s="7" t="s">
        <v>270</v>
      </c>
      <c r="D238" s="74" t="s">
        <v>983</v>
      </c>
      <c r="E238" t="s">
        <v>885</v>
      </c>
      <c r="F238" s="75">
        <v>42607.783333333333</v>
      </c>
      <c r="G238" s="75">
        <v>42607.79583333333</v>
      </c>
      <c r="H238" s="74" t="s">
        <v>989</v>
      </c>
      <c r="I238" s="19">
        <v>1.2499999997089617E-2</v>
      </c>
      <c r="J238" s="38">
        <v>1.2499999997089617E-2</v>
      </c>
    </row>
    <row r="239" spans="1:10" x14ac:dyDescent="0.25">
      <c r="A239" s="49" t="s">
        <v>278</v>
      </c>
      <c r="B239" s="52" t="s">
        <v>978</v>
      </c>
      <c r="C239" s="7" t="s">
        <v>270</v>
      </c>
      <c r="D239" s="74" t="s">
        <v>984</v>
      </c>
      <c r="E239" t="s">
        <v>885</v>
      </c>
      <c r="F239" s="75">
        <v>42608.54791666667</v>
      </c>
      <c r="G239" s="75">
        <v>42608.563888888886</v>
      </c>
      <c r="H239" s="74" t="s">
        <v>202</v>
      </c>
      <c r="I239" s="19">
        <v>1.597222221607808E-2</v>
      </c>
      <c r="J239" s="38">
        <v>1.597222221607808E-2</v>
      </c>
    </row>
    <row r="240" spans="1:10" x14ac:dyDescent="0.25">
      <c r="A240" s="49" t="s">
        <v>278</v>
      </c>
      <c r="B240" s="52" t="s">
        <v>996</v>
      </c>
      <c r="C240" s="34" t="s">
        <v>8</v>
      </c>
      <c r="D240" s="74" t="s">
        <v>980</v>
      </c>
      <c r="E240" t="s">
        <v>894</v>
      </c>
      <c r="F240" s="75">
        <v>42611.702777777777</v>
      </c>
      <c r="G240" s="75">
        <v>42612.702777777777</v>
      </c>
      <c r="H240" s="74" t="s">
        <v>7</v>
      </c>
      <c r="I240" s="19">
        <v>1</v>
      </c>
      <c r="J240" s="76">
        <v>1</v>
      </c>
    </row>
    <row r="241" spans="1:10" x14ac:dyDescent="0.25">
      <c r="A241" s="49" t="s">
        <v>278</v>
      </c>
      <c r="B241" s="52" t="s">
        <v>996</v>
      </c>
      <c r="C241" s="34" t="s">
        <v>8</v>
      </c>
      <c r="D241" s="74" t="s">
        <v>960</v>
      </c>
      <c r="E241" t="s">
        <v>885</v>
      </c>
      <c r="F241" s="75">
        <v>42612.702777777777</v>
      </c>
      <c r="G241" s="75">
        <v>42613.541666666664</v>
      </c>
      <c r="H241" s="74" t="s">
        <v>294</v>
      </c>
      <c r="I241" s="19">
        <v>0.83888888888759539</v>
      </c>
      <c r="J241" s="38">
        <v>0.83888888888759539</v>
      </c>
    </row>
    <row r="242" spans="1:10" x14ac:dyDescent="0.25">
      <c r="A242" s="49" t="s">
        <v>278</v>
      </c>
      <c r="B242" s="52" t="s">
        <v>996</v>
      </c>
      <c r="C242" s="34" t="s">
        <v>8</v>
      </c>
      <c r="D242" s="74" t="s">
        <v>1105</v>
      </c>
      <c r="E242" t="s">
        <v>886</v>
      </c>
      <c r="F242" s="75">
        <v>42613.541666666664</v>
      </c>
      <c r="G242" s="75">
        <v>42613.740277777775</v>
      </c>
      <c r="H242" s="74" t="s">
        <v>408</v>
      </c>
      <c r="I242" s="19">
        <v>0.19861111111094942</v>
      </c>
      <c r="J242" s="38">
        <v>0.19861111111094942</v>
      </c>
    </row>
    <row r="243" spans="1:10" x14ac:dyDescent="0.25">
      <c r="A243" s="49" t="s">
        <v>278</v>
      </c>
      <c r="B243" s="52" t="s">
        <v>1004</v>
      </c>
      <c r="C243" s="7" t="s">
        <v>270</v>
      </c>
      <c r="D243" s="74" t="s">
        <v>980</v>
      </c>
      <c r="E243" t="s">
        <v>894</v>
      </c>
      <c r="F243" s="75">
        <v>42662.770138888889</v>
      </c>
      <c r="G243" s="75">
        <v>42663.770138888889</v>
      </c>
      <c r="H243" s="74" t="s">
        <v>7</v>
      </c>
      <c r="I243" s="19">
        <v>1</v>
      </c>
      <c r="J243" s="76">
        <v>1</v>
      </c>
    </row>
    <row r="244" spans="1:10" x14ac:dyDescent="0.25">
      <c r="A244" s="49" t="s">
        <v>278</v>
      </c>
      <c r="B244" s="52" t="s">
        <v>1004</v>
      </c>
      <c r="C244" s="7" t="s">
        <v>270</v>
      </c>
      <c r="D244" s="74" t="s">
        <v>960</v>
      </c>
      <c r="E244" t="s">
        <v>885</v>
      </c>
      <c r="F244" s="75">
        <v>42663.770138888889</v>
      </c>
      <c r="G244" s="75">
        <v>42664.560416666667</v>
      </c>
      <c r="H244" s="74" t="s">
        <v>294</v>
      </c>
      <c r="I244" s="19">
        <v>0.79027777777810115</v>
      </c>
      <c r="J244" s="38">
        <v>0.79027777777810115</v>
      </c>
    </row>
    <row r="245" spans="1:10" x14ac:dyDescent="0.25">
      <c r="A245" s="49" t="s">
        <v>278</v>
      </c>
      <c r="B245" s="52" t="s">
        <v>1004</v>
      </c>
      <c r="C245" s="7" t="s">
        <v>270</v>
      </c>
      <c r="D245" s="74" t="s">
        <v>1105</v>
      </c>
      <c r="E245" t="s">
        <v>886</v>
      </c>
      <c r="F245" s="75">
        <v>42664.560416666667</v>
      </c>
      <c r="G245" s="75">
        <v>42664.757638888892</v>
      </c>
      <c r="H245" s="74" t="s">
        <v>1006</v>
      </c>
      <c r="I245" s="19">
        <v>0.19722222222480923</v>
      </c>
      <c r="J245" s="38">
        <v>0.19722222222480923</v>
      </c>
    </row>
    <row r="246" spans="1:10" ht="30" x14ac:dyDescent="0.25">
      <c r="A246" s="49" t="s">
        <v>278</v>
      </c>
      <c r="B246" s="52" t="s">
        <v>1004</v>
      </c>
      <c r="C246" s="7" t="s">
        <v>270</v>
      </c>
      <c r="D246" s="74" t="s">
        <v>1109</v>
      </c>
      <c r="E246" t="s">
        <v>886</v>
      </c>
      <c r="F246" s="75">
        <v>42670.54791666667</v>
      </c>
      <c r="G246" s="75">
        <v>42670.605555555558</v>
      </c>
      <c r="H246" s="74" t="s">
        <v>1012</v>
      </c>
      <c r="I246" s="19">
        <v>5.7638888887595385E-2</v>
      </c>
      <c r="J246" s="38">
        <v>5.7638888887595385E-2</v>
      </c>
    </row>
    <row r="247" spans="1:10" ht="30" x14ac:dyDescent="0.25">
      <c r="A247" s="49" t="s">
        <v>278</v>
      </c>
      <c r="B247" s="52" t="s">
        <v>1004</v>
      </c>
      <c r="C247" s="7" t="s">
        <v>270</v>
      </c>
      <c r="D247" s="74" t="s">
        <v>1005</v>
      </c>
      <c r="E247" t="s">
        <v>894</v>
      </c>
      <c r="F247" s="75">
        <v>42670.605555555558</v>
      </c>
      <c r="G247" s="75">
        <v>42672.425694444442</v>
      </c>
      <c r="H247" s="74" t="s">
        <v>1013</v>
      </c>
      <c r="I247" s="19">
        <v>1.820138888884685</v>
      </c>
      <c r="J247" s="38">
        <v>1.820138888884685</v>
      </c>
    </row>
    <row r="248" spans="1:10" x14ac:dyDescent="0.25">
      <c r="A248" s="49" t="s">
        <v>278</v>
      </c>
      <c r="B248" s="52" t="s">
        <v>1021</v>
      </c>
      <c r="C248" s="34" t="s">
        <v>8</v>
      </c>
      <c r="D248" s="74" t="s">
        <v>1022</v>
      </c>
      <c r="E248" t="s">
        <v>892</v>
      </c>
      <c r="F248" s="75">
        <v>42612.780555555553</v>
      </c>
      <c r="G248" s="75">
        <v>42613.780555555553</v>
      </c>
      <c r="H248" s="74" t="s">
        <v>7</v>
      </c>
      <c r="I248" s="19">
        <v>1</v>
      </c>
      <c r="J248" s="76">
        <v>1</v>
      </c>
    </row>
    <row r="249" spans="1:10" x14ac:dyDescent="0.25">
      <c r="A249" s="49" t="s">
        <v>278</v>
      </c>
      <c r="B249" s="52" t="s">
        <v>1021</v>
      </c>
      <c r="C249" s="34" t="s">
        <v>8</v>
      </c>
      <c r="D249" s="74" t="s">
        <v>960</v>
      </c>
      <c r="E249" t="s">
        <v>885</v>
      </c>
      <c r="F249" s="75">
        <v>42613.780555555553</v>
      </c>
      <c r="G249" s="75">
        <v>42616.705555555556</v>
      </c>
      <c r="H249" s="74" t="s">
        <v>1024</v>
      </c>
      <c r="I249" s="19">
        <v>2.9250000000029104</v>
      </c>
      <c r="J249" s="38">
        <v>2.9250000000029104</v>
      </c>
    </row>
    <row r="250" spans="1:10" x14ac:dyDescent="0.25">
      <c r="A250" s="49" t="s">
        <v>278</v>
      </c>
      <c r="B250" s="52" t="s">
        <v>1021</v>
      </c>
      <c r="C250" s="34" t="s">
        <v>8</v>
      </c>
      <c r="D250" s="74" t="s">
        <v>1105</v>
      </c>
      <c r="E250" t="s">
        <v>886</v>
      </c>
      <c r="F250" s="75">
        <v>42616.705555555556</v>
      </c>
      <c r="G250" s="75">
        <v>42619.609027777777</v>
      </c>
      <c r="H250" s="74" t="s">
        <v>1025</v>
      </c>
      <c r="I250" s="19">
        <v>2.9034722222204437</v>
      </c>
      <c r="J250" s="38">
        <v>2.9034722222204437</v>
      </c>
    </row>
    <row r="251" spans="1:10" x14ac:dyDescent="0.25">
      <c r="A251" s="49" t="s">
        <v>278</v>
      </c>
      <c r="B251" s="52" t="s">
        <v>1021</v>
      </c>
      <c r="C251" s="34" t="s">
        <v>8</v>
      </c>
      <c r="D251" s="74" t="s">
        <v>962</v>
      </c>
      <c r="E251" t="s">
        <v>885</v>
      </c>
      <c r="F251" s="75">
        <v>42627.601388888892</v>
      </c>
      <c r="G251" s="75">
        <v>42627.706944444442</v>
      </c>
      <c r="H251" s="74" t="s">
        <v>1027</v>
      </c>
      <c r="I251" s="19">
        <v>0.10555555555038154</v>
      </c>
      <c r="J251" s="38">
        <v>0.10555555555038154</v>
      </c>
    </row>
    <row r="252" spans="1:10" x14ac:dyDescent="0.25">
      <c r="A252" s="49" t="s">
        <v>278</v>
      </c>
      <c r="B252" s="52" t="s">
        <v>1021</v>
      </c>
      <c r="C252" s="34" t="s">
        <v>8</v>
      </c>
      <c r="D252" s="74" t="s">
        <v>1023</v>
      </c>
      <c r="E252" t="s">
        <v>892</v>
      </c>
      <c r="F252" s="75">
        <v>42627.706944444442</v>
      </c>
      <c r="G252" s="75">
        <v>42629.65</v>
      </c>
      <c r="H252" s="74" t="s">
        <v>1028</v>
      </c>
      <c r="I252" s="19">
        <v>1.9430555555591127</v>
      </c>
      <c r="J252" s="38">
        <v>1.9430555555591127</v>
      </c>
    </row>
    <row r="253" spans="1:10" x14ac:dyDescent="0.25">
      <c r="A253" s="48" t="s">
        <v>278</v>
      </c>
      <c r="B253" s="45" t="s">
        <v>1043</v>
      </c>
      <c r="C253" s="2" t="s">
        <v>270</v>
      </c>
      <c r="D253" s="1" t="s">
        <v>980</v>
      </c>
      <c r="E253" t="s">
        <v>894</v>
      </c>
      <c r="F253" s="75">
        <v>42626.46875</v>
      </c>
      <c r="G253" s="75">
        <v>42627.46875</v>
      </c>
      <c r="H253" s="74" t="s">
        <v>7</v>
      </c>
      <c r="I253" s="19">
        <v>1</v>
      </c>
      <c r="J253" s="38">
        <v>1</v>
      </c>
    </row>
    <row r="254" spans="1:10" x14ac:dyDescent="0.25">
      <c r="A254" s="48" t="s">
        <v>278</v>
      </c>
      <c r="B254" s="45" t="s">
        <v>1043</v>
      </c>
      <c r="C254" s="2" t="s">
        <v>270</v>
      </c>
      <c r="D254" s="1" t="s">
        <v>960</v>
      </c>
      <c r="E254" t="s">
        <v>885</v>
      </c>
      <c r="F254" s="75">
        <v>42627.46875</v>
      </c>
      <c r="G254" s="75">
        <v>42628.788194444445</v>
      </c>
      <c r="H254" s="74" t="s">
        <v>294</v>
      </c>
      <c r="I254" s="19">
        <v>1.3194444444452529</v>
      </c>
      <c r="J254" s="38">
        <v>1.3194444444452529</v>
      </c>
    </row>
    <row r="255" spans="1:10" x14ac:dyDescent="0.25">
      <c r="A255" s="48" t="s">
        <v>278</v>
      </c>
      <c r="B255" s="45" t="s">
        <v>1043</v>
      </c>
      <c r="C255" s="2" t="s">
        <v>270</v>
      </c>
      <c r="D255" s="1" t="s">
        <v>1105</v>
      </c>
      <c r="E255" t="s">
        <v>886</v>
      </c>
      <c r="F255" s="75">
        <v>42628.788194444445</v>
      </c>
      <c r="G255" s="75">
        <v>42632.457638888889</v>
      </c>
      <c r="H255" s="74" t="s">
        <v>408</v>
      </c>
      <c r="I255" s="19">
        <v>3.6694444444437977</v>
      </c>
      <c r="J255" s="38">
        <v>3.6694444444437977</v>
      </c>
    </row>
    <row r="256" spans="1:10" x14ac:dyDescent="0.25">
      <c r="A256" s="48" t="s">
        <v>278</v>
      </c>
      <c r="B256" s="45" t="s">
        <v>1043</v>
      </c>
      <c r="C256" s="2" t="s">
        <v>270</v>
      </c>
      <c r="D256" s="1" t="s">
        <v>1038</v>
      </c>
      <c r="E256" t="s">
        <v>894</v>
      </c>
      <c r="F256" s="75">
        <v>42638.540972222225</v>
      </c>
      <c r="G256" s="75">
        <v>42640.655555555553</v>
      </c>
      <c r="H256" s="74" t="s">
        <v>60</v>
      </c>
      <c r="I256" s="19">
        <v>2.1145833333284827</v>
      </c>
      <c r="J256" s="38">
        <v>2.1145833333284827</v>
      </c>
    </row>
    <row r="257" spans="1:10" x14ac:dyDescent="0.25">
      <c r="A257" s="49" t="s">
        <v>278</v>
      </c>
      <c r="B257" s="52" t="s">
        <v>1044</v>
      </c>
      <c r="C257" s="7" t="s">
        <v>270</v>
      </c>
      <c r="D257" s="74" t="s">
        <v>857</v>
      </c>
      <c r="E257" t="s">
        <v>271</v>
      </c>
      <c r="F257" s="75">
        <v>42550.613888888889</v>
      </c>
      <c r="G257" s="75">
        <v>42555.613888888889</v>
      </c>
      <c r="H257" s="74" t="s">
        <v>7</v>
      </c>
      <c r="I257" s="19">
        <v>5</v>
      </c>
      <c r="J257" s="76">
        <v>5</v>
      </c>
    </row>
    <row r="258" spans="1:10" x14ac:dyDescent="0.25">
      <c r="A258" s="49" t="s">
        <v>278</v>
      </c>
      <c r="B258" s="52" t="s">
        <v>1044</v>
      </c>
      <c r="C258" s="7" t="s">
        <v>270</v>
      </c>
      <c r="D258" s="74" t="s">
        <v>960</v>
      </c>
      <c r="E258" t="s">
        <v>885</v>
      </c>
      <c r="F258" s="75">
        <v>42555.613888888889</v>
      </c>
      <c r="G258" s="75">
        <v>42557.705555555556</v>
      </c>
      <c r="H258" s="74" t="s">
        <v>1049</v>
      </c>
      <c r="I258" s="19">
        <v>2.0916666666671517</v>
      </c>
      <c r="J258" s="38">
        <v>2.0916666666671517</v>
      </c>
    </row>
    <row r="259" spans="1:10" ht="30" x14ac:dyDescent="0.25">
      <c r="A259" s="49" t="s">
        <v>278</v>
      </c>
      <c r="B259" s="52" t="s">
        <v>1044</v>
      </c>
      <c r="C259" s="7" t="s">
        <v>270</v>
      </c>
      <c r="D259" s="74" t="s">
        <v>859</v>
      </c>
      <c r="E259" t="s">
        <v>271</v>
      </c>
      <c r="F259" s="75">
        <v>42557.705555555556</v>
      </c>
      <c r="G259" s="75">
        <v>42559.618750000001</v>
      </c>
      <c r="H259" s="74" t="s">
        <v>1050</v>
      </c>
      <c r="I259" s="19">
        <v>1.9131944444452529</v>
      </c>
      <c r="J259" s="38">
        <v>1.9131944444452529</v>
      </c>
    </row>
    <row r="260" spans="1:10" x14ac:dyDescent="0.25">
      <c r="A260" s="49" t="s">
        <v>278</v>
      </c>
      <c r="B260" s="52" t="s">
        <v>1044</v>
      </c>
      <c r="C260" s="7" t="s">
        <v>270</v>
      </c>
      <c r="D260" s="74" t="s">
        <v>1045</v>
      </c>
      <c r="E260" t="s">
        <v>885</v>
      </c>
      <c r="F260" s="75">
        <v>42559.618750000001</v>
      </c>
      <c r="G260" s="75">
        <v>42559.714583333334</v>
      </c>
      <c r="H260" s="74" t="s">
        <v>1051</v>
      </c>
      <c r="I260" s="19">
        <v>9.5833333332848269E-2</v>
      </c>
      <c r="J260" s="38">
        <v>9.5833333332848269E-2</v>
      </c>
    </row>
    <row r="261" spans="1:10" x14ac:dyDescent="0.25">
      <c r="A261" s="49" t="s">
        <v>278</v>
      </c>
      <c r="B261" s="52" t="s">
        <v>1044</v>
      </c>
      <c r="C261" s="7" t="s">
        <v>270</v>
      </c>
      <c r="D261" s="74" t="s">
        <v>862</v>
      </c>
      <c r="E261" t="s">
        <v>271</v>
      </c>
      <c r="F261" s="75">
        <v>42559.714583333334</v>
      </c>
      <c r="G261" s="75">
        <v>42580.714583333334</v>
      </c>
      <c r="H261" s="74" t="s">
        <v>1052</v>
      </c>
      <c r="I261" s="19">
        <v>21</v>
      </c>
      <c r="J261" s="38">
        <v>21</v>
      </c>
    </row>
    <row r="262" spans="1:10" x14ac:dyDescent="0.25">
      <c r="A262" s="49" t="s">
        <v>278</v>
      </c>
      <c r="B262" s="52" t="s">
        <v>1044</v>
      </c>
      <c r="C262" s="7" t="s">
        <v>270</v>
      </c>
      <c r="D262" s="74" t="s">
        <v>981</v>
      </c>
      <c r="E262" t="s">
        <v>885</v>
      </c>
      <c r="F262" s="75">
        <v>42580.714583333334</v>
      </c>
      <c r="G262" s="75">
        <v>42591.568055555559</v>
      </c>
      <c r="H262" s="74" t="s">
        <v>1053</v>
      </c>
      <c r="I262" s="19">
        <v>10.853472222224809</v>
      </c>
      <c r="J262" s="38">
        <v>10.853472222224809</v>
      </c>
    </row>
    <row r="263" spans="1:10" x14ac:dyDescent="0.25">
      <c r="A263" s="49" t="s">
        <v>278</v>
      </c>
      <c r="B263" s="52" t="s">
        <v>1044</v>
      </c>
      <c r="C263" s="7" t="s">
        <v>270</v>
      </c>
      <c r="D263" s="74" t="s">
        <v>1108</v>
      </c>
      <c r="E263" t="s">
        <v>886</v>
      </c>
      <c r="F263" s="75">
        <v>42591.568055555559</v>
      </c>
      <c r="G263" s="75">
        <v>42591.707638888889</v>
      </c>
      <c r="H263" s="74" t="s">
        <v>195</v>
      </c>
      <c r="I263" s="19">
        <v>0.13958333332993789</v>
      </c>
      <c r="J263" s="38">
        <v>0.13958333332993789</v>
      </c>
    </row>
    <row r="264" spans="1:10" x14ac:dyDescent="0.25">
      <c r="A264" s="49" t="s">
        <v>278</v>
      </c>
      <c r="B264" s="52" t="s">
        <v>1044</v>
      </c>
      <c r="C264" s="7" t="s">
        <v>270</v>
      </c>
      <c r="D264" s="74" t="s">
        <v>1110</v>
      </c>
      <c r="E264" t="s">
        <v>886</v>
      </c>
      <c r="F264" s="75">
        <v>42656.795138888891</v>
      </c>
      <c r="G264" s="75">
        <v>42657.684027777781</v>
      </c>
      <c r="H264" s="74" t="s">
        <v>93</v>
      </c>
      <c r="I264" s="19">
        <v>0.88888888889050577</v>
      </c>
      <c r="J264" s="38">
        <v>0.88888888889050577</v>
      </c>
    </row>
    <row r="265" spans="1:10" x14ac:dyDescent="0.25">
      <c r="A265" s="49" t="s">
        <v>278</v>
      </c>
      <c r="B265" s="52" t="s">
        <v>1044</v>
      </c>
      <c r="C265" s="7" t="s">
        <v>270</v>
      </c>
      <c r="D265" s="74" t="s">
        <v>1111</v>
      </c>
      <c r="E265" t="s">
        <v>886</v>
      </c>
      <c r="F265" s="75">
        <v>42657.73333333333</v>
      </c>
      <c r="G265" s="75">
        <v>42664.578472222223</v>
      </c>
      <c r="H265" s="74" t="s">
        <v>1060</v>
      </c>
      <c r="I265" s="19">
        <v>6.8451388888934162</v>
      </c>
      <c r="J265" s="38">
        <v>6.8451388888934162</v>
      </c>
    </row>
    <row r="266" spans="1:10" x14ac:dyDescent="0.25">
      <c r="A266" s="49" t="s">
        <v>278</v>
      </c>
      <c r="B266" s="52" t="s">
        <v>1044</v>
      </c>
      <c r="C266" s="7" t="s">
        <v>270</v>
      </c>
      <c r="D266" s="74" t="s">
        <v>1046</v>
      </c>
      <c r="E266" t="s">
        <v>892</v>
      </c>
      <c r="F266" s="75">
        <v>42664.578472222223</v>
      </c>
      <c r="G266" s="75">
        <v>42763.504861111112</v>
      </c>
      <c r="H266" s="74" t="s">
        <v>1061</v>
      </c>
      <c r="I266" s="19">
        <v>98.926388888889051</v>
      </c>
      <c r="J266" s="38">
        <v>98.926388888889051</v>
      </c>
    </row>
    <row r="267" spans="1:10" x14ac:dyDescent="0.25">
      <c r="A267" s="49" t="s">
        <v>278</v>
      </c>
      <c r="B267" s="52" t="s">
        <v>1044</v>
      </c>
      <c r="C267" s="7" t="s">
        <v>270</v>
      </c>
      <c r="D267" s="74" t="s">
        <v>1047</v>
      </c>
      <c r="E267" t="s">
        <v>885</v>
      </c>
      <c r="F267" s="75">
        <v>42763.504861111112</v>
      </c>
      <c r="G267" s="75">
        <v>42765.738888888889</v>
      </c>
      <c r="H267" s="74" t="s">
        <v>417</v>
      </c>
      <c r="I267" s="19">
        <v>2.234027777776646</v>
      </c>
      <c r="J267" s="38">
        <v>2.234027777776646</v>
      </c>
    </row>
    <row r="268" spans="1:10" x14ac:dyDescent="0.25">
      <c r="A268" s="49" t="s">
        <v>278</v>
      </c>
      <c r="B268" s="52" t="s">
        <v>1044</v>
      </c>
      <c r="C268" s="7" t="s">
        <v>270</v>
      </c>
      <c r="D268" s="74" t="s">
        <v>1112</v>
      </c>
      <c r="E268" t="s">
        <v>886</v>
      </c>
      <c r="F268" s="75">
        <v>42765.738888888889</v>
      </c>
      <c r="G268" s="75">
        <v>42767.511805555558</v>
      </c>
      <c r="H268" s="74" t="s">
        <v>858</v>
      </c>
      <c r="I268" s="19">
        <v>1.7729166666686069</v>
      </c>
      <c r="J268" s="38">
        <v>1.7729166666686069</v>
      </c>
    </row>
    <row r="269" spans="1:10" x14ac:dyDescent="0.25">
      <c r="A269" s="49" t="s">
        <v>278</v>
      </c>
      <c r="B269" s="52" t="s">
        <v>1044</v>
      </c>
      <c r="C269" s="7" t="s">
        <v>270</v>
      </c>
      <c r="D269" s="74" t="s">
        <v>1113</v>
      </c>
      <c r="E269" t="s">
        <v>886</v>
      </c>
      <c r="F269" s="75">
        <v>42767.824999999997</v>
      </c>
      <c r="G269" s="75">
        <v>42773.74722222222</v>
      </c>
      <c r="H269" s="74" t="s">
        <v>333</v>
      </c>
      <c r="I269" s="19">
        <v>5.922222222223354</v>
      </c>
      <c r="J269" s="38">
        <v>5.922222222223354</v>
      </c>
    </row>
    <row r="270" spans="1:10" x14ac:dyDescent="0.25">
      <c r="A270" s="49" t="s">
        <v>278</v>
      </c>
      <c r="B270" s="52" t="s">
        <v>1044</v>
      </c>
      <c r="C270" s="7" t="s">
        <v>270</v>
      </c>
      <c r="D270" s="74" t="s">
        <v>1048</v>
      </c>
      <c r="E270" t="s">
        <v>892</v>
      </c>
      <c r="F270" s="75">
        <v>42775.638888888891</v>
      </c>
      <c r="G270" s="75">
        <v>42775.772916666669</v>
      </c>
      <c r="H270" s="74" t="s">
        <v>1065</v>
      </c>
      <c r="I270" s="19">
        <v>0.13402777777810115</v>
      </c>
      <c r="J270" s="38">
        <v>0.13402777777810115</v>
      </c>
    </row>
    <row r="271" spans="1:10" x14ac:dyDescent="0.25">
      <c r="A271" s="49" t="s">
        <v>278</v>
      </c>
      <c r="B271" s="52" t="s">
        <v>1072</v>
      </c>
      <c r="C271" s="34" t="s">
        <v>8</v>
      </c>
      <c r="D271" s="74" t="s">
        <v>538</v>
      </c>
      <c r="E271" t="s">
        <v>893</v>
      </c>
      <c r="F271" s="75">
        <v>42649.55972222222</v>
      </c>
      <c r="G271" s="75">
        <v>42650.55972222222</v>
      </c>
      <c r="H271" s="74" t="s">
        <v>7</v>
      </c>
      <c r="I271" s="19">
        <v>1</v>
      </c>
      <c r="J271" s="38">
        <v>1</v>
      </c>
    </row>
    <row r="272" spans="1:10" x14ac:dyDescent="0.25">
      <c r="A272" s="49" t="s">
        <v>278</v>
      </c>
      <c r="B272" s="52" t="s">
        <v>1072</v>
      </c>
      <c r="C272" s="34" t="s">
        <v>8</v>
      </c>
      <c r="D272" s="2" t="s">
        <v>1073</v>
      </c>
      <c r="E272" t="s">
        <v>893</v>
      </c>
      <c r="F272" s="75">
        <v>42657.542361111111</v>
      </c>
      <c r="G272" s="75">
        <v>42710.704861111109</v>
      </c>
      <c r="H272" s="74" t="s">
        <v>1086</v>
      </c>
      <c r="I272" s="19">
        <v>53.162499999998545</v>
      </c>
      <c r="J272" s="38">
        <v>53.162499999998545</v>
      </c>
    </row>
    <row r="273" spans="1:10" x14ac:dyDescent="0.25">
      <c r="A273" s="49" t="s">
        <v>278</v>
      </c>
      <c r="B273" s="52" t="s">
        <v>1072</v>
      </c>
      <c r="C273" s="34" t="s">
        <v>8</v>
      </c>
      <c r="D273" s="2" t="s">
        <v>1074</v>
      </c>
      <c r="E273" t="s">
        <v>893</v>
      </c>
      <c r="F273" s="75">
        <v>42717.56527777778</v>
      </c>
      <c r="G273" s="75">
        <v>42719.495138888888</v>
      </c>
      <c r="H273" s="74" t="s">
        <v>1089</v>
      </c>
      <c r="I273" s="19">
        <v>1.929861111108039</v>
      </c>
      <c r="J273" s="38">
        <v>1.929861111108039</v>
      </c>
    </row>
    <row r="274" spans="1:10" x14ac:dyDescent="0.25">
      <c r="A274" s="49" t="s">
        <v>278</v>
      </c>
      <c r="B274" s="52" t="s">
        <v>1072</v>
      </c>
      <c r="C274" s="34" t="s">
        <v>8</v>
      </c>
      <c r="D274" s="2" t="s">
        <v>1075</v>
      </c>
      <c r="E274" t="s">
        <v>893</v>
      </c>
      <c r="F274" s="75">
        <v>42725.626388888886</v>
      </c>
      <c r="G274" s="75">
        <v>42822.626388888886</v>
      </c>
      <c r="H274" s="74" t="s">
        <v>1093</v>
      </c>
      <c r="I274" s="19">
        <v>97</v>
      </c>
      <c r="J274" s="38">
        <v>97</v>
      </c>
    </row>
    <row r="275" spans="1:10" x14ac:dyDescent="0.25">
      <c r="A275" s="49" t="s">
        <v>278</v>
      </c>
      <c r="B275" s="52" t="s">
        <v>1094</v>
      </c>
      <c r="C275" s="34" t="s">
        <v>8</v>
      </c>
      <c r="D275" s="74" t="s">
        <v>980</v>
      </c>
      <c r="E275" t="s">
        <v>894</v>
      </c>
      <c r="F275" s="75">
        <v>42634.80972222222</v>
      </c>
      <c r="G275" s="75">
        <v>42635.80972222222</v>
      </c>
      <c r="H275" s="74" t="s">
        <v>7</v>
      </c>
      <c r="I275" s="19">
        <v>1</v>
      </c>
      <c r="J275" s="76">
        <v>1</v>
      </c>
    </row>
    <row r="276" spans="1:10" x14ac:dyDescent="0.25">
      <c r="A276" s="49" t="s">
        <v>278</v>
      </c>
      <c r="B276" s="52" t="s">
        <v>1094</v>
      </c>
      <c r="C276" s="34" t="s">
        <v>8</v>
      </c>
      <c r="D276" s="74" t="s">
        <v>960</v>
      </c>
      <c r="E276" t="s">
        <v>885</v>
      </c>
      <c r="F276" s="75">
        <v>42635.80972222222</v>
      </c>
      <c r="G276" s="75">
        <v>42639.818055555559</v>
      </c>
      <c r="H276" s="74" t="s">
        <v>1095</v>
      </c>
      <c r="I276" s="19">
        <v>4.008333333338669</v>
      </c>
      <c r="J276" s="38">
        <v>4.008333333338669</v>
      </c>
    </row>
    <row r="277" spans="1:10" x14ac:dyDescent="0.25">
      <c r="A277" s="49" t="s">
        <v>278</v>
      </c>
      <c r="B277" s="52" t="s">
        <v>1094</v>
      </c>
      <c r="C277" s="34" t="s">
        <v>8</v>
      </c>
      <c r="D277" s="74" t="s">
        <v>1105</v>
      </c>
      <c r="E277" t="s">
        <v>886</v>
      </c>
      <c r="F277" s="75">
        <v>42639.818055555559</v>
      </c>
      <c r="G277" s="75">
        <v>42646.797222222223</v>
      </c>
      <c r="H277" s="74" t="s">
        <v>408</v>
      </c>
      <c r="I277" s="19">
        <v>6.9791666666642413</v>
      </c>
      <c r="J277" s="38">
        <v>6.9791666666642413</v>
      </c>
    </row>
    <row r="278" spans="1:10" x14ac:dyDescent="0.25">
      <c r="A278" s="49" t="s">
        <v>278</v>
      </c>
      <c r="B278" s="52" t="s">
        <v>1094</v>
      </c>
      <c r="C278" s="34" t="s">
        <v>8</v>
      </c>
      <c r="D278" s="74" t="s">
        <v>1045</v>
      </c>
      <c r="E278" t="s">
        <v>885</v>
      </c>
      <c r="F278" s="75">
        <v>42646.797222222223</v>
      </c>
      <c r="G278" s="75">
        <v>42654.36041666667</v>
      </c>
      <c r="H278" s="74" t="s">
        <v>1096</v>
      </c>
      <c r="I278" s="19">
        <v>7.5631944444467081</v>
      </c>
      <c r="J278" s="38">
        <v>7.5631944444467081</v>
      </c>
    </row>
  </sheetData>
  <autoFilter ref="A1:J27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Estudo Inicial PADs</vt:lpstr>
      <vt:lpstr>LISTA_TRAMITES</vt:lpstr>
      <vt:lpstr>LISTAFERIADOS</vt:lpstr>
      <vt:lpstr>CalculoGanhoDias</vt:lpstr>
      <vt:lpstr>GRAFICOS DINAMICOS -MEASURE</vt:lpstr>
      <vt:lpstr>LISTA_TRAMITES_SETORES_REL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2017-09-14T00:37:19Z</dcterms:modified>
</cp:coreProperties>
</file>