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agoandre/Downloads/"/>
    </mc:Choice>
  </mc:AlternateContent>
  <xr:revisionPtr revIDLastSave="0" documentId="13_ncr:1_{06983DBC-23B0-F749-91A0-51CEAA397EA2}" xr6:coauthVersionLast="47" xr6:coauthVersionMax="47" xr10:uidLastSave="{00000000-0000-0000-0000-000000000000}"/>
  <bookViews>
    <workbookView xWindow="0" yWindow="500" windowWidth="28800" windowHeight="16460" activeTab="1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11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E3" i="1"/>
  <c r="B13" i="11"/>
  <c r="Q13" i="11"/>
  <c r="Q14" i="11" s="1"/>
  <c r="P13" i="11"/>
  <c r="P14" i="11" s="1"/>
  <c r="O13" i="11"/>
  <c r="O14" i="11" s="1"/>
  <c r="N13" i="11"/>
  <c r="N14" i="11" s="1"/>
  <c r="M13" i="11"/>
  <c r="M14" i="11" s="1"/>
  <c r="L13" i="11"/>
  <c r="L14" i="11" s="1"/>
  <c r="K13" i="11"/>
  <c r="K14" i="11" s="1"/>
  <c r="J13" i="11"/>
  <c r="J14" i="11" s="1"/>
  <c r="I13" i="11"/>
  <c r="I14" i="11" s="1"/>
  <c r="H13" i="11"/>
  <c r="H14" i="11" s="1"/>
  <c r="G13" i="11"/>
  <c r="G14" i="11" s="1"/>
  <c r="F13" i="11"/>
  <c r="F14" i="11" s="1"/>
  <c r="E13" i="11"/>
  <c r="E14" i="11" s="1"/>
  <c r="D13" i="11"/>
  <c r="D14" i="11" s="1"/>
  <c r="C13" i="11"/>
  <c r="C14" i="11" s="1"/>
  <c r="R12" i="11"/>
  <c r="R11" i="11"/>
  <c r="R10" i="11"/>
  <c r="R9" i="11"/>
  <c r="R8" i="11"/>
  <c r="R7" i="11"/>
  <c r="R6" i="11"/>
  <c r="R5" i="11"/>
  <c r="R4" i="11"/>
  <c r="X3" i="11"/>
  <c r="W3" i="11"/>
  <c r="V3" i="11"/>
  <c r="U3" i="11"/>
  <c r="T3" i="11"/>
  <c r="S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8" i="8" l="1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D4" i="1"/>
  <c r="D9" i="1" s="1"/>
  <c r="D10" i="1" s="1"/>
  <c r="C9" i="1" l="1"/>
  <c r="C10" i="1" s="1"/>
  <c r="R4" i="1"/>
</calcChain>
</file>

<file path=xl/sharedStrings.xml><?xml version="1.0" encoding="utf-8"?>
<sst xmlns="http://schemas.openxmlformats.org/spreadsheetml/2006/main" count="377" uniqueCount="192">
  <si>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</si>
  <si>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</si>
  <si>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</si>
  <si>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</si>
  <si>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</si>
  <si>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</si>
  <si>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</si>
  <si>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</si>
  <si>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</si>
  <si>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</si>
  <si>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</si>
  <si>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</si>
  <si>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</si>
  <si>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</si>
  <si>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</si>
  <si>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</si>
  <si>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</si>
  <si>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</si>
  <si>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</si>
  <si>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</si>
  <si>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</si>
  <si>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</si>
  <si>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</si>
  <si>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</si>
  <si>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</si>
  <si>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</si>
  <si>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</si>
  <si>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</si>
  <si>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</si>
  <si>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</si>
  <si>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</si>
  <si>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</si>
  <si>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</si>
  <si>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</si>
  <si>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</si>
  <si>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</si>
  <si>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</si>
  <si>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</si>
  <si>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</si>
  <si>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</si>
  <si>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</si>
  <si>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</si>
  <si>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</si>
  <si>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</si>
  <si>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</si>
  <si>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</si>
  <si>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</si>
  <si>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</si>
  <si>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</si>
  <si>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</si>
  <si>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</si>
  <si>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</si>
  <si>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</si>
  <si>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</si>
  <si>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</si>
  <si>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</si>
  <si>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</si>
  <si>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</si>
  <si>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</si>
  <si>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</si>
  <si>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</si>
  <si>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</si>
  <si>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</si>
  <si>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</si>
  <si>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</si>
  <si>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</si>
  <si>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</si>
  <si>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</si>
  <si>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</si>
  <si>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</si>
  <si>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</si>
  <si>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</si>
  <si>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</si>
  <si>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</si>
  <si>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</si>
  <si>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</si>
  <si>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</si>
  <si>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</si>
  <si>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</si>
  <si>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</si>
  <si>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</si>
  <si>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</si>
  <si>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</si>
  <si>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</si>
  <si>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</si>
  <si>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</si>
  <si>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</si>
  <si>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</si>
  <si>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</si>
  <si>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</si>
  <si>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</si>
  <si>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</si>
  <si>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</si>
  <si>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</si>
  <si>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</si>
  <si>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</si>
  <si>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</si>
  <si>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</si>
  <si>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</si>
  <si>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</si>
  <si>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</si>
  <si>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</si>
  <si>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</si>
  <si>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</si>
  <si>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</si>
  <si>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</si>
  <si>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</si>
  <si>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</si>
  <si>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</si>
  <si>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</si>
  <si>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</si>
  <si>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</si>
  <si>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</si>
  <si>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</si>
  <si>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</si>
  <si>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</si>
  <si>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</si>
  <si>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</si>
  <si>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</si>
  <si>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</si>
  <si>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</si>
  <si>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</si>
  <si>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</si>
  <si>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</si>
  <si>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</si>
  <si>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</si>
  <si>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</si>
  <si>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</si>
  <si>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</si>
  <si>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</si>
  <si>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</si>
  <si>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</si>
  <si>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</si>
  <si>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</si>
  <si>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</si>
  <si>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</si>
  <si>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</si>
  <si>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</si>
  <si>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</si>
  <si>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</si>
  <si>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</si>
  <si>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</si>
  <si>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</si>
  <si>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</si>
  <si>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</si>
  <si>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</si>
  <si>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</si>
  <si>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</si>
  <si>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</si>
  <si>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</si>
  <si>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</si>
  <si>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Physics Self-Assessment</t>
  </si>
  <si>
    <t>Search the different types of vessels</t>
  </si>
  <si>
    <t>Not implemented</t>
  </si>
  <si>
    <t>Did not differentiate the vassels</t>
  </si>
  <si>
    <t xml:space="preserve">The choice is minimally acceptable </t>
  </si>
  <si>
    <t>The choice is acceptable</t>
  </si>
  <si>
    <t>Clear differentiation of the chosem vessel types</t>
  </si>
  <si>
    <t xml:space="preserve">Identify the differentiating characteristics </t>
  </si>
  <si>
    <t>Did not differentiate</t>
  </si>
  <si>
    <t xml:space="preserve">The characteristics is minimally acceptable </t>
  </si>
  <si>
    <t xml:space="preserve">The identified choice of caracteristics is acceptable </t>
  </si>
  <si>
    <t>Correct choice with clear differentiation</t>
  </si>
  <si>
    <t>A sketch of the vessel's in geometric figure</t>
  </si>
  <si>
    <t>Clear differentiation of the geometric figure</t>
  </si>
  <si>
    <t xml:space="preserve">Choosing a reference for the center of mass </t>
  </si>
  <si>
    <t xml:space="preserve">Improper reference </t>
  </si>
  <si>
    <t xml:space="preserve">Applicable reference axis system </t>
  </si>
  <si>
    <t>Correct reference of axis</t>
  </si>
  <si>
    <t>Correct choice with clear identification</t>
  </si>
  <si>
    <t xml:space="preserve">Center of mass determination </t>
  </si>
  <si>
    <t xml:space="preserve">Determination with many flaws </t>
  </si>
  <si>
    <t xml:space="preserve">Determination with some flaws </t>
  </si>
  <si>
    <t xml:space="preserve">Determination for a single vessel </t>
  </si>
  <si>
    <t>Correct determination for all considered vessels</t>
  </si>
  <si>
    <t xml:space="preserve">Determination of the center of mass - in a container </t>
  </si>
  <si>
    <t>Correct determination with small</t>
  </si>
  <si>
    <t xml:space="preserve">Correct determination for the considered containers </t>
  </si>
  <si>
    <t xml:space="preserve">Considers the distribution of cargo on the vessel </t>
  </si>
  <si>
    <t>Calculation attempt</t>
  </si>
  <si>
    <t>The calculation does not consider the center of mass</t>
  </si>
  <si>
    <t xml:space="preserve">Distribution and calculation with some flaws </t>
  </si>
  <si>
    <t>Displays correct calculation in the sketch</t>
  </si>
  <si>
    <t xml:space="preserve">Calculation of total mass and pressure exerted on water </t>
  </si>
  <si>
    <t>Calculation of mass without calculation of pressure</t>
  </si>
  <si>
    <t xml:space="preserve">Mass and pressure calculations with some flaws </t>
  </si>
  <si>
    <t>Displays correct calculations</t>
  </si>
  <si>
    <t xml:space="preserve">Determination of vessel height variation above water level </t>
  </si>
  <si>
    <t xml:space="preserve">Calculation of the variation with many flaws </t>
  </si>
  <si>
    <t>Calculation of variation with some flaws</t>
  </si>
  <si>
    <t xml:space="preserve">Displays correct calculation 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</si>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</sst>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sheetPr codeName="Sheet1"/>
  <dimension ref="A1:T36"/>
  <sheetViews>
    <sheetView zoomScale="110" zoomScaleNormal="110" workbookViewId="0">
      <selection activeCell="D15" sqref="D15"/>
    </sheetView>
  </sheetViews>
  <sheetFormatPr baseColWidth="10" defaultColWidth="11" defaultRowHeight="16" x14ac:dyDescent="0.2"/>
  <cols>
    <col min="2" max="2" width="5.6640625" bestFit="1" customWidth="1"/>
    <col min="3" max="3" width="10" bestFit="1" customWidth="1"/>
    <col min="4" max="19" width="7.83203125" customWidth="1"/>
    <col min="20" max="20" width="8" customWidth="1"/>
  </cols>
  <sheetData>
    <row r="1" spans="1:20" ht="21" x14ac:dyDescent="0.2">
      <c r="A1" s="24" t="s">
        <v>191</v>
      </c>
      <c r="B1" s="1"/>
      <c r="C1" s="1"/>
    </row>
    <row r="2" spans="1:20" x14ac:dyDescent="0.2">
      <c r="A2" s="36" t="s">
        <v>0</v>
      </c>
      <c r="B2" s="1"/>
      <c r="C2" s="1"/>
    </row>
    <row r="3" spans="1:20" x14ac:dyDescent="0.2">
      <c r="B3" s="1"/>
      <c r="C3" s="1"/>
    </row>
    <row r="4" spans="1:20" ht="17" x14ac:dyDescent="0.2">
      <c r="A4" s="2" t="s">
        <v>1</v>
      </c>
      <c r="B4" s="6">
        <v>103</v>
      </c>
      <c r="C4" s="1" t="s">
        <v>2</v>
      </c>
    </row>
    <row r="6" spans="1:20" x14ac:dyDescent="0.2">
      <c r="A6" s="4" t="s">
        <v>3</v>
      </c>
    </row>
    <row r="7" spans="1:20" ht="17" thickBot="1" x14ac:dyDescent="0.25"/>
    <row r="8" spans="1:20" ht="16" customHeight="1" thickBot="1" x14ac:dyDescent="0.25">
      <c r="B8" s="1"/>
      <c r="C8" s="1"/>
      <c r="E8" s="88" t="s">
        <v>4</v>
      </c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90"/>
    </row>
    <row r="9" spans="1:20" ht="106" customHeight="1" thickBot="1" x14ac:dyDescent="0.25">
      <c r="B9" s="1"/>
      <c r="C9" s="1"/>
      <c r="D9" s="44">
        <f>C10</f>
        <v>1191831</v>
      </c>
      <c r="E9" s="45">
        <f>C11</f>
        <v>1180590</v>
      </c>
      <c r="F9" s="45">
        <f>C12</f>
        <v>1180604</v>
      </c>
      <c r="G9" s="45">
        <f>C13</f>
        <v>1200626</v>
      </c>
      <c r="H9" s="45" t="str">
        <f>C14</f>
        <v>Student 5</v>
      </c>
      <c r="I9" s="45" t="str">
        <f>C15</f>
        <v>Student 6</v>
      </c>
      <c r="J9" s="45" t="str">
        <f>C16</f>
        <v>Student 7</v>
      </c>
      <c r="K9" s="45" t="str">
        <f>C17</f>
        <v>Student 8</v>
      </c>
      <c r="L9" s="45" t="str">
        <f>C18</f>
        <v>Student 9</v>
      </c>
      <c r="M9" s="45" t="str">
        <f>C19</f>
        <v>Student 10</v>
      </c>
      <c r="N9" s="45" t="str">
        <f>C20</f>
        <v>Student 11</v>
      </c>
      <c r="O9" s="45" t="str">
        <f>C21</f>
        <v>Student 12</v>
      </c>
      <c r="P9" s="45" t="str">
        <f>C22</f>
        <v>Student 13</v>
      </c>
      <c r="Q9" s="45" t="str">
        <f>C23</f>
        <v>Student 14</v>
      </c>
      <c r="R9" s="45" t="str">
        <f>C24</f>
        <v>Student 15</v>
      </c>
      <c r="S9" s="46" t="s">
        <v>5</v>
      </c>
    </row>
    <row r="10" spans="1:20" ht="17" thickBot="1" x14ac:dyDescent="0.25">
      <c r="B10" s="85" t="s">
        <v>6</v>
      </c>
      <c r="C10" s="39">
        <v>1191831</v>
      </c>
      <c r="D10" s="38">
        <v>4</v>
      </c>
      <c r="E10" s="40">
        <v>4</v>
      </c>
      <c r="F10" s="41">
        <v>4</v>
      </c>
      <c r="G10" s="41">
        <v>4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39"/>
      <c r="S10" s="52">
        <f>AVERAGE(D10:R10)</f>
        <v>4</v>
      </c>
    </row>
    <row r="11" spans="1:20" ht="17" thickBot="1" x14ac:dyDescent="0.25">
      <c r="B11" s="86"/>
      <c r="C11" s="8">
        <v>1180590</v>
      </c>
      <c r="D11" s="9">
        <v>4</v>
      </c>
      <c r="E11" s="38">
        <v>3</v>
      </c>
      <c r="F11" s="37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3">
        <f t="shared" ref="S11:S24" si="0">AVERAGE(D11:R11)</f>
        <v>3.75</v>
      </c>
    </row>
    <row r="12" spans="1:20" ht="17" thickBot="1" x14ac:dyDescent="0.25">
      <c r="B12" s="86"/>
      <c r="C12" s="8">
        <v>1180604</v>
      </c>
      <c r="D12" s="8">
        <v>4</v>
      </c>
      <c r="E12" s="9">
        <v>4</v>
      </c>
      <c r="F12" s="38">
        <v>3</v>
      </c>
      <c r="G12" s="37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3">
        <f t="shared" si="0"/>
        <v>3.75</v>
      </c>
    </row>
    <row r="13" spans="1:20" ht="17" thickBot="1" x14ac:dyDescent="0.25">
      <c r="B13" s="86"/>
      <c r="C13" s="8">
        <v>1200626</v>
      </c>
      <c r="D13" s="8">
        <v>4</v>
      </c>
      <c r="E13" s="8">
        <v>4</v>
      </c>
      <c r="F13" s="9">
        <v>4</v>
      </c>
      <c r="G13" s="38">
        <v>4</v>
      </c>
      <c r="H13" s="37"/>
      <c r="I13" s="8"/>
      <c r="J13" s="8"/>
      <c r="K13" s="8"/>
      <c r="L13" s="8"/>
      <c r="M13" s="8"/>
      <c r="N13" s="8"/>
      <c r="O13" s="8"/>
      <c r="P13" s="8"/>
      <c r="Q13" s="8"/>
      <c r="R13" s="10"/>
      <c r="S13" s="53">
        <f t="shared" si="0"/>
        <v>4</v>
      </c>
    </row>
    <row r="14" spans="1:20" ht="18" thickBot="1" x14ac:dyDescent="0.25">
      <c r="B14" s="86"/>
      <c r="C14" s="8" t="s">
        <v>7</v>
      </c>
      <c r="D14" s="8"/>
      <c r="E14" s="8"/>
      <c r="F14" s="8"/>
      <c r="G14" s="9"/>
      <c r="H14" s="38"/>
      <c r="I14" s="37"/>
      <c r="J14" s="8"/>
      <c r="K14" s="8"/>
      <c r="L14" s="8"/>
      <c r="M14" s="8"/>
      <c r="N14" s="8"/>
      <c r="O14" s="8"/>
      <c r="P14" s="8"/>
      <c r="Q14" s="8"/>
      <c r="R14" s="10"/>
      <c r="S14" s="53" t="e">
        <f t="shared" si="0"/>
        <v>#DIV/0!</v>
      </c>
    </row>
    <row r="15" spans="1:20" ht="18" thickBot="1" x14ac:dyDescent="0.25">
      <c r="B15" s="86"/>
      <c r="C15" s="8" t="s">
        <v>8</v>
      </c>
      <c r="D15" s="8"/>
      <c r="E15" s="8"/>
      <c r="F15" s="8"/>
      <c r="G15" s="8"/>
      <c r="H15" s="9"/>
      <c r="I15" s="38"/>
      <c r="J15" s="37"/>
      <c r="K15" s="8"/>
      <c r="L15" s="8"/>
      <c r="M15" s="8"/>
      <c r="N15" s="8"/>
      <c r="O15" s="8"/>
      <c r="P15" s="8"/>
      <c r="Q15" s="8"/>
      <c r="R15" s="10"/>
      <c r="S15" s="53" t="e">
        <f t="shared" si="0"/>
        <v>#DIV/0!</v>
      </c>
    </row>
    <row r="16" spans="1:20" ht="18" thickBot="1" x14ac:dyDescent="0.25">
      <c r="B16" s="86"/>
      <c r="C16" s="8" t="s">
        <v>9</v>
      </c>
      <c r="D16" s="8"/>
      <c r="E16" s="8"/>
      <c r="F16" s="8"/>
      <c r="G16" s="8"/>
      <c r="H16" s="8"/>
      <c r="I16" s="9"/>
      <c r="J16" s="38"/>
      <c r="K16" s="37"/>
      <c r="L16" s="8"/>
      <c r="M16" s="8"/>
      <c r="N16" s="8"/>
      <c r="O16" s="8"/>
      <c r="P16" s="8"/>
      <c r="Q16" s="8"/>
      <c r="R16" s="10"/>
      <c r="S16" s="53" t="e">
        <f t="shared" si="0"/>
        <v>#DIV/0!</v>
      </c>
    </row>
    <row r="17" spans="1:19" ht="18" thickBot="1" x14ac:dyDescent="0.25">
      <c r="B17" s="86"/>
      <c r="C17" s="8" t="s">
        <v>10</v>
      </c>
      <c r="D17" s="8"/>
      <c r="E17" s="8"/>
      <c r="F17" s="8"/>
      <c r="G17" s="8"/>
      <c r="H17" s="8"/>
      <c r="I17" s="8"/>
      <c r="J17" s="9"/>
      <c r="K17" s="38"/>
      <c r="L17" s="37"/>
      <c r="M17" s="8"/>
      <c r="N17" s="8"/>
      <c r="O17" s="8"/>
      <c r="P17" s="8"/>
      <c r="Q17" s="8"/>
      <c r="R17" s="10"/>
      <c r="S17" s="53" t="e">
        <f t="shared" si="0"/>
        <v>#DIV/0!</v>
      </c>
    </row>
    <row r="18" spans="1:19" ht="18" thickBot="1" x14ac:dyDescent="0.25">
      <c r="B18" s="8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8"/>
      <c r="M18" s="37"/>
      <c r="N18" s="8"/>
      <c r="O18" s="8"/>
      <c r="P18" s="8"/>
      <c r="Q18" s="8"/>
      <c r="R18" s="10"/>
      <c r="S18" s="53" t="e">
        <f t="shared" si="0"/>
        <v>#DIV/0!</v>
      </c>
    </row>
    <row r="19" spans="1:19" ht="18" thickBot="1" x14ac:dyDescent="0.25">
      <c r="B19" s="8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8"/>
      <c r="N19" s="37"/>
      <c r="O19" s="8"/>
      <c r="P19" s="8"/>
      <c r="Q19" s="8"/>
      <c r="R19" s="10"/>
      <c r="S19" s="53" t="e">
        <f t="shared" si="0"/>
        <v>#DIV/0!</v>
      </c>
    </row>
    <row r="20" spans="1:19" ht="18" thickBot="1" x14ac:dyDescent="0.25">
      <c r="B20" s="8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8"/>
      <c r="O20" s="37"/>
      <c r="P20" s="8"/>
      <c r="Q20" s="8"/>
      <c r="R20" s="10"/>
      <c r="S20" s="53" t="e">
        <f t="shared" si="0"/>
        <v>#DIV/0!</v>
      </c>
    </row>
    <row r="21" spans="1:19" ht="18" thickBot="1" x14ac:dyDescent="0.25">
      <c r="B21" s="86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8"/>
      <c r="P21" s="37"/>
      <c r="Q21" s="8"/>
      <c r="R21" s="10"/>
      <c r="S21" s="53" t="e">
        <f t="shared" si="0"/>
        <v>#DIV/0!</v>
      </c>
    </row>
    <row r="22" spans="1:19" ht="18" thickBot="1" x14ac:dyDescent="0.25">
      <c r="B22" s="86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8"/>
      <c r="Q22" s="37"/>
      <c r="R22" s="10"/>
      <c r="S22" s="53" t="e">
        <f t="shared" si="0"/>
        <v>#DIV/0!</v>
      </c>
    </row>
    <row r="23" spans="1:19" ht="18" thickBot="1" x14ac:dyDescent="0.25">
      <c r="B23" s="86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8"/>
      <c r="R23" s="49"/>
      <c r="S23" s="53" t="e">
        <f t="shared" si="0"/>
        <v>#DIV/0!</v>
      </c>
    </row>
    <row r="24" spans="1:19" ht="18" thickBot="1" x14ac:dyDescent="0.25">
      <c r="B24" s="87"/>
      <c r="C24" s="42" t="s">
        <v>17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50"/>
      <c r="S24" s="54" t="e">
        <f t="shared" si="0"/>
        <v>#DIV/0!</v>
      </c>
    </row>
    <row r="25" spans="1:19" ht="18" thickBot="1" x14ac:dyDescent="0.25">
      <c r="B25" s="1"/>
      <c r="C25" s="47" t="s">
        <v>5</v>
      </c>
      <c r="D25" s="48">
        <f>AVERAGE(D10:D24)</f>
        <v>4</v>
      </c>
      <c r="E25" s="48">
        <f t="shared" ref="E25:R25" si="1">AVERAGE(E10:E24)</f>
        <v>3.75</v>
      </c>
      <c r="F25" s="48">
        <f t="shared" si="1"/>
        <v>3.75</v>
      </c>
      <c r="G25" s="48">
        <f t="shared" si="1"/>
        <v>4</v>
      </c>
      <c r="H25" s="48" t="e">
        <f t="shared" si="1"/>
        <v>#DIV/0!</v>
      </c>
      <c r="I25" s="48" t="e">
        <f t="shared" si="1"/>
        <v>#DIV/0!</v>
      </c>
      <c r="J25" s="48" t="e">
        <f t="shared" si="1"/>
        <v>#DIV/0!</v>
      </c>
      <c r="K25" s="48" t="e">
        <f t="shared" si="1"/>
        <v>#DIV/0!</v>
      </c>
      <c r="L25" s="48" t="e">
        <f t="shared" si="1"/>
        <v>#DIV/0!</v>
      </c>
      <c r="M25" s="48" t="e">
        <f t="shared" si="1"/>
        <v>#DIV/0!</v>
      </c>
      <c r="N25" s="48" t="e">
        <f t="shared" si="1"/>
        <v>#DIV/0!</v>
      </c>
      <c r="O25" s="48" t="e">
        <f t="shared" si="1"/>
        <v>#DIV/0!</v>
      </c>
      <c r="P25" s="48" t="e">
        <f t="shared" si="1"/>
        <v>#DIV/0!</v>
      </c>
      <c r="Q25" s="48" t="e">
        <f t="shared" si="1"/>
        <v>#DIV/0!</v>
      </c>
      <c r="R25" s="51" t="e">
        <f t="shared" si="1"/>
        <v>#DIV/0!</v>
      </c>
      <c r="S25" s="55"/>
    </row>
    <row r="27" spans="1:19" x14ac:dyDescent="0.2">
      <c r="A27" s="4" t="s">
        <v>18</v>
      </c>
    </row>
    <row r="28" spans="1:19" x14ac:dyDescent="0.2">
      <c r="A28" t="s">
        <v>19</v>
      </c>
    </row>
    <row r="29" spans="1:19" x14ac:dyDescent="0.2">
      <c r="A29" s="3" t="s">
        <v>20</v>
      </c>
    </row>
    <row r="30" spans="1:19" x14ac:dyDescent="0.2">
      <c r="A30" t="s">
        <v>21</v>
      </c>
    </row>
    <row r="31" spans="1:19" x14ac:dyDescent="0.2">
      <c r="A31">
        <v>0</v>
      </c>
      <c r="B31" t="s">
        <v>22</v>
      </c>
    </row>
    <row r="32" spans="1:19" x14ac:dyDescent="0.2">
      <c r="A32">
        <v>1</v>
      </c>
      <c r="B32" t="s">
        <v>23</v>
      </c>
    </row>
    <row r="33" spans="1:2" x14ac:dyDescent="0.2">
      <c r="A33">
        <v>2</v>
      </c>
      <c r="B33" t="s">
        <v>24</v>
      </c>
    </row>
    <row r="34" spans="1:2" x14ac:dyDescent="0.2">
      <c r="A34">
        <v>3</v>
      </c>
      <c r="B34" t="s">
        <v>25</v>
      </c>
    </row>
    <row r="35" spans="1:2" x14ac:dyDescent="0.2">
      <c r="A35">
        <v>4</v>
      </c>
      <c r="B35" t="s">
        <v>26</v>
      </c>
    </row>
    <row r="36" spans="1:2" x14ac:dyDescent="0.2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sheetPr codeName="Sheet2"/>
  <dimension ref="A1:J25"/>
  <sheetViews>
    <sheetView tabSelected="1" zoomScale="140" workbookViewId="0">
      <selection activeCell="C9" sqref="C9"/>
    </sheetView>
  </sheetViews>
  <sheetFormatPr baseColWidth="10" defaultColWidth="20.1640625" defaultRowHeight="16" x14ac:dyDescent="0.2"/>
  <cols>
    <col min="1" max="1" width="11.1640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25">
      <c r="A1" s="32" t="s">
        <v>28</v>
      </c>
    </row>
    <row r="2" spans="1:10" ht="17" thickBot="1" x14ac:dyDescent="0.25"/>
    <row r="3" spans="1:10" x14ac:dyDescent="0.2">
      <c r="A3" s="85" t="s">
        <v>29</v>
      </c>
      <c r="B3" s="93" t="s">
        <v>30</v>
      </c>
      <c r="C3" s="93" t="s">
        <v>31</v>
      </c>
      <c r="D3" s="91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4" x14ac:dyDescent="0.2">
      <c r="A4" s="86"/>
      <c r="B4" s="94"/>
      <c r="C4" s="94"/>
      <c r="D4" s="92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52" thickBot="1" x14ac:dyDescent="0.25">
      <c r="A5" s="86"/>
      <c r="B5" s="94"/>
      <c r="C5" s="94"/>
      <c r="D5" s="92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51" x14ac:dyDescent="0.2">
      <c r="A6" s="14">
        <v>401</v>
      </c>
      <c r="B6" s="30">
        <v>1191831</v>
      </c>
      <c r="C6" s="30">
        <v>4</v>
      </c>
      <c r="D6" s="74"/>
      <c r="E6" s="33" t="s">
        <v>39</v>
      </c>
      <c r="F6" s="34" t="s">
        <v>40</v>
      </c>
      <c r="G6" s="34" t="s">
        <v>41</v>
      </c>
      <c r="H6" s="34" t="s">
        <v>42</v>
      </c>
      <c r="I6" s="34" t="s">
        <v>43</v>
      </c>
      <c r="J6" s="35" t="s">
        <v>45</v>
      </c>
    </row>
    <row r="7" spans="1:10" ht="51" x14ac:dyDescent="0.2">
      <c r="A7" s="14">
        <v>402</v>
      </c>
      <c r="B7" s="30">
        <v>1180590</v>
      </c>
      <c r="C7" s="30">
        <v>2</v>
      </c>
      <c r="D7" s="74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5" t="s">
        <v>45</v>
      </c>
    </row>
    <row r="8" spans="1:10" ht="51" x14ac:dyDescent="0.2">
      <c r="A8" s="84">
        <v>403</v>
      </c>
      <c r="B8" s="30"/>
      <c r="C8" s="30"/>
      <c r="D8" s="74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5" t="s">
        <v>45</v>
      </c>
    </row>
    <row r="9" spans="1:10" ht="51" x14ac:dyDescent="0.2">
      <c r="A9" s="14">
        <v>404</v>
      </c>
      <c r="B9" s="30">
        <v>1191831</v>
      </c>
      <c r="C9" s="30">
        <v>4</v>
      </c>
      <c r="D9" s="74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5" t="s">
        <v>45</v>
      </c>
    </row>
    <row r="10" spans="1:10" ht="51" x14ac:dyDescent="0.2">
      <c r="A10" s="14">
        <v>405</v>
      </c>
      <c r="B10" s="30">
        <v>1200626</v>
      </c>
      <c r="C10" s="30">
        <v>4</v>
      </c>
      <c r="D10" s="74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5" t="s">
        <v>45</v>
      </c>
    </row>
    <row r="11" spans="1:10" ht="51" x14ac:dyDescent="0.2">
      <c r="A11" s="14">
        <v>406</v>
      </c>
      <c r="B11" s="30">
        <v>1200626</v>
      </c>
      <c r="C11" s="30">
        <v>4</v>
      </c>
      <c r="D11" s="74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5" t="s">
        <v>45</v>
      </c>
    </row>
    <row r="12" spans="1:10" ht="51" x14ac:dyDescent="0.2">
      <c r="A12" s="14">
        <v>407</v>
      </c>
      <c r="B12" s="30">
        <v>1191831</v>
      </c>
      <c r="C12" s="30">
        <v>4</v>
      </c>
      <c r="D12" s="74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5" t="s">
        <v>45</v>
      </c>
    </row>
    <row r="13" spans="1:10" ht="51" x14ac:dyDescent="0.2">
      <c r="A13" s="84">
        <v>408</v>
      </c>
      <c r="B13" s="30"/>
      <c r="C13" s="30"/>
      <c r="D13" s="74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5" t="s">
        <v>45</v>
      </c>
    </row>
    <row r="14" spans="1:10" ht="51" x14ac:dyDescent="0.2">
      <c r="A14" s="14">
        <v>409</v>
      </c>
      <c r="B14" s="30">
        <v>1191831</v>
      </c>
      <c r="C14" s="30">
        <v>4</v>
      </c>
      <c r="D14" s="74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5" t="s">
        <v>45</v>
      </c>
    </row>
    <row r="15" spans="1:10" ht="51" x14ac:dyDescent="0.2">
      <c r="A15" s="14">
        <v>410</v>
      </c>
      <c r="B15" s="30"/>
      <c r="C15" s="30"/>
      <c r="D15" s="74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5" t="s">
        <v>45</v>
      </c>
    </row>
    <row r="16" spans="1:10" ht="51" x14ac:dyDescent="0.2">
      <c r="A16" s="14">
        <v>411</v>
      </c>
      <c r="B16" s="30"/>
      <c r="C16" s="30"/>
      <c r="D16" s="74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5" t="s">
        <v>45</v>
      </c>
    </row>
    <row r="17" spans="1:10" ht="51" x14ac:dyDescent="0.2">
      <c r="A17" s="82">
        <v>412</v>
      </c>
      <c r="B17" s="30">
        <v>1180604</v>
      </c>
      <c r="C17" s="30">
        <v>4</v>
      </c>
      <c r="D17" s="74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5" t="s">
        <v>45</v>
      </c>
    </row>
    <row r="18" spans="1:10" ht="51" x14ac:dyDescent="0.2">
      <c r="A18" s="82">
        <v>413</v>
      </c>
      <c r="B18" s="30">
        <v>1180604</v>
      </c>
      <c r="C18" s="30">
        <v>4</v>
      </c>
      <c r="D18" s="74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5" t="s">
        <v>45</v>
      </c>
    </row>
    <row r="19" spans="1:10" ht="51" x14ac:dyDescent="0.2">
      <c r="A19" s="82">
        <v>414</v>
      </c>
      <c r="B19" s="30">
        <v>1180604</v>
      </c>
      <c r="C19" s="30">
        <v>3</v>
      </c>
      <c r="D19" s="74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5" t="s">
        <v>45</v>
      </c>
    </row>
    <row r="20" spans="1:10" ht="51" x14ac:dyDescent="0.2">
      <c r="A20" s="82">
        <v>415</v>
      </c>
      <c r="B20" s="30">
        <v>1180604</v>
      </c>
      <c r="C20" s="30">
        <v>4</v>
      </c>
      <c r="D20" s="74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5" t="s">
        <v>45</v>
      </c>
    </row>
    <row r="21" spans="1:10" ht="51" x14ac:dyDescent="0.2">
      <c r="A21" s="82">
        <v>416</v>
      </c>
      <c r="B21" s="30">
        <v>1180604</v>
      </c>
      <c r="C21" s="30">
        <v>4</v>
      </c>
      <c r="D21" s="74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5" t="s">
        <v>45</v>
      </c>
    </row>
    <row r="22" spans="1:10" ht="51" x14ac:dyDescent="0.2">
      <c r="A22" s="82">
        <v>417</v>
      </c>
      <c r="B22" s="30">
        <v>1191831</v>
      </c>
      <c r="C22" s="30">
        <v>4</v>
      </c>
      <c r="D22" s="74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5" t="s">
        <v>45</v>
      </c>
    </row>
    <row r="23" spans="1:10" ht="51" x14ac:dyDescent="0.2">
      <c r="A23" s="14">
        <v>418</v>
      </c>
      <c r="B23" s="30">
        <v>1200626</v>
      </c>
      <c r="C23" s="30">
        <v>4</v>
      </c>
      <c r="D23" s="74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5" t="s">
        <v>45</v>
      </c>
    </row>
    <row r="24" spans="1:10" ht="51" x14ac:dyDescent="0.2">
      <c r="A24" s="83">
        <v>419</v>
      </c>
      <c r="B24" s="30">
        <v>1180604</v>
      </c>
      <c r="C24" s="30">
        <v>4</v>
      </c>
      <c r="D24" s="74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5" t="s">
        <v>45</v>
      </c>
    </row>
    <row r="25" spans="1:10" ht="52" thickBot="1" x14ac:dyDescent="0.25">
      <c r="A25" s="83">
        <v>420</v>
      </c>
      <c r="B25" s="30">
        <v>1180590</v>
      </c>
      <c r="C25" s="30">
        <v>4</v>
      </c>
      <c r="D25" s="75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5" t="s">
        <v>45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1">
    <dataValidation type="list" allowBlank="1" showInputMessage="1" showErrorMessage="1" sqref="C6:C25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sheetPr codeName="Sheet3"/>
  <dimension ref="A1:F9"/>
  <sheetViews>
    <sheetView workbookViewId="0"/>
  </sheetViews>
  <sheetFormatPr baseColWidth="10" defaultColWidth="30.83203125" defaultRowHeight="16" x14ac:dyDescent="0.2"/>
  <cols>
    <col min="1" max="1" width="37.5" customWidth="1"/>
    <col min="2" max="6" width="14.83203125" customWidth="1"/>
  </cols>
  <sheetData>
    <row r="1" spans="1:6" ht="21" x14ac:dyDescent="0.25">
      <c r="A1" s="32" t="s">
        <v>46</v>
      </c>
    </row>
    <row r="2" spans="1:6" ht="17" thickBot="1" x14ac:dyDescent="0.25"/>
    <row r="3" spans="1:6" ht="36" customHeight="1" thickBot="1" x14ac:dyDescent="0.25">
      <c r="A3" s="59" t="s">
        <v>47</v>
      </c>
      <c r="B3" s="58" t="s">
        <v>48</v>
      </c>
      <c r="C3" s="56" t="s">
        <v>49</v>
      </c>
      <c r="D3" s="56" t="s">
        <v>50</v>
      </c>
      <c r="E3" s="56" t="s">
        <v>51</v>
      </c>
      <c r="F3" s="57" t="s">
        <v>52</v>
      </c>
    </row>
    <row r="4" spans="1:6" ht="36" customHeight="1" x14ac:dyDescent="0.2">
      <c r="A4" s="60" t="s">
        <v>53</v>
      </c>
      <c r="B4" s="11">
        <v>34</v>
      </c>
      <c r="C4" s="63"/>
      <c r="D4" s="21">
        <v>80</v>
      </c>
      <c r="E4" s="21">
        <v>90</v>
      </c>
      <c r="F4" s="12">
        <f>IF(((C4-D4)/(E4-D4)*100)&gt;100,100,(C4-D4)/(E4-D4)*100)</f>
        <v>-800</v>
      </c>
    </row>
    <row r="5" spans="1:6" ht="36" customHeight="1" x14ac:dyDescent="0.2">
      <c r="A5" s="61" t="s">
        <v>54</v>
      </c>
      <c r="B5" s="14">
        <v>21</v>
      </c>
      <c r="C5" s="30"/>
      <c r="D5" s="7">
        <v>75</v>
      </c>
      <c r="E5" s="7">
        <v>85</v>
      </c>
      <c r="F5" s="15">
        <f>IF(((C5-D5)/(E5-D5)*100)&gt;100,100,(C5-D5)/(E5-D5)*100)</f>
        <v>-750</v>
      </c>
    </row>
    <row r="6" spans="1:6" ht="36" customHeight="1" x14ac:dyDescent="0.2">
      <c r="A6" s="61" t="s">
        <v>55</v>
      </c>
      <c r="B6" s="14">
        <v>-13</v>
      </c>
      <c r="C6" s="29"/>
      <c r="D6" s="7">
        <v>5</v>
      </c>
      <c r="E6" s="7">
        <v>10</v>
      </c>
      <c r="F6" s="15">
        <f>(IF((D6-C6)*10*-1*2&gt;100,100,IF((((D6-C6)*10*-1*2))&lt;0,0,(D6-C6)*10*-1*2)))</f>
        <v>0</v>
      </c>
    </row>
    <row r="7" spans="1:6" ht="36" customHeight="1" thickBot="1" x14ac:dyDescent="0.25">
      <c r="A7" s="62" t="s">
        <v>56</v>
      </c>
      <c r="B7" s="22">
        <v>-13</v>
      </c>
      <c r="C7" s="64"/>
      <c r="D7" s="23">
        <v>5</v>
      </c>
      <c r="E7" s="23">
        <v>10</v>
      </c>
      <c r="F7" s="16">
        <f>(IF((D7-C7)*10*-1*2&gt;100,100,IF((((D7-C7)*10*-1*2))&lt;0,0,(D7-C7)*10*-1*2)))</f>
        <v>0</v>
      </c>
    </row>
    <row r="8" spans="1:6" ht="36" customHeight="1" thickBot="1" x14ac:dyDescent="0.25">
      <c r="A8" s="47" t="s">
        <v>57</v>
      </c>
      <c r="B8" s="56">
        <f>SUM(B4:B7)</f>
        <v>29</v>
      </c>
      <c r="C8" s="56"/>
      <c r="D8" s="56"/>
      <c r="E8" s="56"/>
      <c r="F8" s="57">
        <f>SUMPRODUCT(B4:B7,F4:F7)/100</f>
        <v>-429.5</v>
      </c>
    </row>
    <row r="9" spans="1:6" ht="36" customHeight="1" thickBot="1" x14ac:dyDescent="0.25">
      <c r="A9" s="65"/>
      <c r="B9" s="66"/>
      <c r="C9" s="66"/>
      <c r="D9" s="67"/>
      <c r="E9" s="47" t="s">
        <v>58</v>
      </c>
      <c r="F9" s="68">
        <f>IF((F8/B8)&lt;0,0,(F8/B8))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sheetPr codeName="Sheet4"/>
  <dimension ref="A1:Z11"/>
  <sheetViews>
    <sheetView topLeftCell="A3" workbookViewId="0">
      <selection activeCell="F9" sqref="F9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3203125" style="1" bestFit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4" t="s">
        <v>59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7" thickBot="1" x14ac:dyDescent="0.25"/>
    <row r="3" spans="1:26" ht="57" x14ac:dyDescent="0.2">
      <c r="A3" s="19" t="s">
        <v>60</v>
      </c>
      <c r="B3" s="20" t="s">
        <v>48</v>
      </c>
      <c r="C3" s="20">
        <f>'Group and Self Assessment'!C10</f>
        <v>1191831</v>
      </c>
      <c r="D3" s="20">
        <f>'Group and Self Assessment'!C11</f>
        <v>1180590</v>
      </c>
      <c r="E3" s="20">
        <f>'Group and Self Assessment'!C12</f>
        <v>1180604</v>
      </c>
      <c r="F3" s="20">
        <f>'Group and Self Assessment'!C13</f>
        <v>1200626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61</v>
      </c>
      <c r="Z3" s="12" t="s">
        <v>32</v>
      </c>
    </row>
    <row r="4" spans="1:26" ht="34" x14ac:dyDescent="0.2">
      <c r="A4" s="14" t="s">
        <v>62</v>
      </c>
      <c r="B4" s="17">
        <v>0.35</v>
      </c>
      <c r="C4" s="31">
        <f>'Code Quality'!$F$9*5</f>
        <v>0</v>
      </c>
      <c r="D4" s="31">
        <f>'Code Quality'!$F$9*5</f>
        <v>0</v>
      </c>
      <c r="E4" s="31">
        <f>'Code Quality'!$F$9*5</f>
        <v>0</v>
      </c>
      <c r="F4" s="31">
        <f>'Code Quality'!$F$9*5</f>
        <v>0</v>
      </c>
      <c r="G4" s="31">
        <f>'Code Quality'!$F$9*5</f>
        <v>0</v>
      </c>
      <c r="H4" s="31">
        <f>'Code Quality'!$F$9*5</f>
        <v>0</v>
      </c>
      <c r="I4" s="31">
        <f>'Code Quality'!$F$9*5</f>
        <v>0</v>
      </c>
      <c r="J4" s="31">
        <f>'Code Quality'!$F$9*5</f>
        <v>0</v>
      </c>
      <c r="K4" s="31">
        <f>'Code Quality'!$F$9*5</f>
        <v>0</v>
      </c>
      <c r="L4" s="31">
        <f>'Code Quality'!$F$9*5</f>
        <v>0</v>
      </c>
      <c r="M4" s="31">
        <f>'Code Quality'!$F$9*5</f>
        <v>0</v>
      </c>
      <c r="N4" s="31">
        <f>'Code Quality'!$F$9*5</f>
        <v>0</v>
      </c>
      <c r="O4" s="31">
        <f>'Code Quality'!$F$9*5</f>
        <v>0</v>
      </c>
      <c r="P4" s="31">
        <f>'Code Quality'!$F$9*5</f>
        <v>0</v>
      </c>
      <c r="Q4" s="31">
        <f>'Code Quality'!$F$9*5</f>
        <v>0</v>
      </c>
      <c r="R4" s="27">
        <f>AVERAGE(C4:Q4)</f>
        <v>0</v>
      </c>
      <c r="S4" s="7" t="s">
        <v>63</v>
      </c>
      <c r="T4" s="7" t="s">
        <v>63</v>
      </c>
      <c r="U4" s="7" t="s">
        <v>63</v>
      </c>
      <c r="V4" s="7" t="s">
        <v>63</v>
      </c>
      <c r="W4" s="7" t="s">
        <v>63</v>
      </c>
      <c r="X4" s="7" t="s">
        <v>63</v>
      </c>
      <c r="Y4" s="7"/>
      <c r="Z4" s="15"/>
    </row>
    <row r="5" spans="1:26" ht="68" x14ac:dyDescent="0.2">
      <c r="A5" s="14" t="s">
        <v>64</v>
      </c>
      <c r="B5" s="17">
        <v>7.4999999999999997E-2</v>
      </c>
      <c r="C5" s="25">
        <v>5</v>
      </c>
      <c r="D5" s="25">
        <v>3</v>
      </c>
      <c r="E5" s="25">
        <v>3</v>
      </c>
      <c r="F5" s="25">
        <v>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ref="R5:R8" si="0">AVERAGE(C5:Q5)</f>
        <v>4</v>
      </c>
      <c r="S5" s="7" t="s">
        <v>65</v>
      </c>
      <c r="T5" s="7" t="s">
        <v>66</v>
      </c>
      <c r="U5" s="7" t="s">
        <v>67</v>
      </c>
      <c r="V5" s="7" t="s">
        <v>68</v>
      </c>
      <c r="W5" s="7" t="s">
        <v>69</v>
      </c>
      <c r="X5" s="7" t="s">
        <v>70</v>
      </c>
      <c r="Y5" s="7"/>
      <c r="Z5" s="15"/>
    </row>
    <row r="6" spans="1:26" ht="119" x14ac:dyDescent="0.2">
      <c r="A6" s="14" t="s">
        <v>71</v>
      </c>
      <c r="B6" s="17">
        <v>0.1</v>
      </c>
      <c r="C6" s="25">
        <v>3</v>
      </c>
      <c r="D6" s="25">
        <v>2</v>
      </c>
      <c r="E6" s="25">
        <v>4</v>
      </c>
      <c r="F6" s="25">
        <v>3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3</v>
      </c>
      <c r="S6" s="7" t="s">
        <v>72</v>
      </c>
      <c r="T6" s="7" t="s">
        <v>73</v>
      </c>
      <c r="U6" s="7" t="s">
        <v>74</v>
      </c>
      <c r="V6" s="7" t="s">
        <v>75</v>
      </c>
      <c r="W6" s="7" t="s">
        <v>76</v>
      </c>
      <c r="X6" s="7" t="s">
        <v>77</v>
      </c>
      <c r="Y6" s="7"/>
      <c r="Z6" s="15"/>
    </row>
    <row r="7" spans="1:26" ht="85" x14ac:dyDescent="0.2">
      <c r="A7" s="14" t="s">
        <v>78</v>
      </c>
      <c r="B7" s="17">
        <v>0.35</v>
      </c>
      <c r="C7" s="25">
        <v>3</v>
      </c>
      <c r="D7" s="25">
        <v>2</v>
      </c>
      <c r="E7" s="25">
        <v>4</v>
      </c>
      <c r="F7" s="25">
        <v>3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3</v>
      </c>
      <c r="S7" s="7" t="s">
        <v>79</v>
      </c>
      <c r="T7" s="7" t="s">
        <v>80</v>
      </c>
      <c r="U7" s="7" t="s">
        <v>81</v>
      </c>
      <c r="V7" s="7" t="s">
        <v>82</v>
      </c>
      <c r="W7" s="7" t="s">
        <v>83</v>
      </c>
      <c r="X7" s="7" t="s">
        <v>77</v>
      </c>
      <c r="Y7" s="7"/>
      <c r="Z7" s="15"/>
    </row>
    <row r="8" spans="1:26" ht="102" x14ac:dyDescent="0.2">
      <c r="A8" s="14" t="s">
        <v>84</v>
      </c>
      <c r="B8" s="17">
        <v>0.125</v>
      </c>
      <c r="C8" s="25">
        <v>4</v>
      </c>
      <c r="D8" s="25">
        <v>3</v>
      </c>
      <c r="E8" s="25">
        <v>3</v>
      </c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7">
        <f t="shared" si="0"/>
        <v>3.5</v>
      </c>
      <c r="S8" s="7" t="s">
        <v>85</v>
      </c>
      <c r="T8" s="7" t="s">
        <v>86</v>
      </c>
      <c r="U8" s="7" t="s">
        <v>87</v>
      </c>
      <c r="V8" s="7" t="s">
        <v>88</v>
      </c>
      <c r="W8" s="7" t="s">
        <v>89</v>
      </c>
      <c r="X8" s="7" t="s">
        <v>77</v>
      </c>
      <c r="Y8" s="7"/>
      <c r="Z8" s="15"/>
    </row>
    <row r="9" spans="1:26" ht="17" x14ac:dyDescent="0.2">
      <c r="A9" s="14" t="s">
        <v>58</v>
      </c>
      <c r="B9" s="18">
        <f>SUM(B4:B8)</f>
        <v>1</v>
      </c>
      <c r="C9" s="7">
        <f>SUMPRODUCT(C4:C8,$B$4:$B$8)</f>
        <v>2.2249999999999996</v>
      </c>
      <c r="D9" s="7">
        <f t="shared" ref="D9:Q9" si="1">SUMPRODUCT(D4:D8,$B$4:$B$8)</f>
        <v>1.5</v>
      </c>
      <c r="E9" s="7">
        <f t="shared" si="1"/>
        <v>2.4</v>
      </c>
      <c r="F9" s="7">
        <f t="shared" si="1"/>
        <v>2.2249999999999996</v>
      </c>
      <c r="G9" s="7">
        <f t="shared" si="1"/>
        <v>0</v>
      </c>
      <c r="H9" s="7">
        <f t="shared" si="1"/>
        <v>0</v>
      </c>
      <c r="I9" s="7">
        <f t="shared" si="1"/>
        <v>0</v>
      </c>
      <c r="J9" s="7">
        <f t="shared" si="1"/>
        <v>0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27"/>
      <c r="S9" s="7"/>
      <c r="T9" s="7"/>
      <c r="U9" s="7"/>
      <c r="V9" s="7"/>
      <c r="W9" s="7"/>
      <c r="X9" s="7"/>
      <c r="Y9" s="7"/>
      <c r="Z9" s="15"/>
    </row>
    <row r="10" spans="1:26" ht="18" thickBot="1" x14ac:dyDescent="0.25">
      <c r="A10" s="22" t="s">
        <v>90</v>
      </c>
      <c r="B10" s="23"/>
      <c r="C10" s="23">
        <f>C9/5*20</f>
        <v>8.8999999999999986</v>
      </c>
      <c r="D10" s="23">
        <f t="shared" ref="D10:Q10" si="2">D9/5*20</f>
        <v>6</v>
      </c>
      <c r="E10" s="23">
        <f t="shared" si="2"/>
        <v>9.6</v>
      </c>
      <c r="F10" s="23">
        <f t="shared" si="2"/>
        <v>8.8999999999999986</v>
      </c>
      <c r="G10" s="23">
        <f t="shared" si="2"/>
        <v>0</v>
      </c>
      <c r="H10" s="23">
        <f t="shared" si="2"/>
        <v>0</v>
      </c>
      <c r="I10" s="23">
        <f t="shared" si="2"/>
        <v>0</v>
      </c>
      <c r="J10" s="23">
        <f t="shared" si="2"/>
        <v>0</v>
      </c>
      <c r="K10" s="23">
        <f t="shared" si="2"/>
        <v>0</v>
      </c>
      <c r="L10" s="23">
        <f t="shared" si="2"/>
        <v>0</v>
      </c>
      <c r="M10" s="23">
        <f t="shared" si="2"/>
        <v>0</v>
      </c>
      <c r="N10" s="23">
        <f t="shared" si="2"/>
        <v>0</v>
      </c>
      <c r="O10" s="23">
        <f t="shared" si="2"/>
        <v>0</v>
      </c>
      <c r="P10" s="23">
        <f t="shared" si="2"/>
        <v>0</v>
      </c>
      <c r="Q10" s="23">
        <f t="shared" si="2"/>
        <v>0</v>
      </c>
      <c r="R10" s="28"/>
      <c r="S10" s="23"/>
      <c r="T10" s="23"/>
      <c r="U10" s="23"/>
      <c r="V10" s="23"/>
      <c r="W10" s="23"/>
      <c r="X10" s="23"/>
      <c r="Y10" s="23"/>
      <c r="Z10" s="16"/>
    </row>
    <row r="11" spans="1:26" x14ac:dyDescent="0.2">
      <c r="A11" s="5"/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sheetPr codeName="Sheet5"/>
  <dimension ref="A1:Z17"/>
  <sheetViews>
    <sheetView topLeftCell="A6" workbookViewId="0">
      <selection activeCell="G14" sqref="G14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4" width="20.6640625" style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4" t="s">
        <v>91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">
      <c r="A3" s="19" t="s">
        <v>60</v>
      </c>
      <c r="B3" s="20" t="s">
        <v>48</v>
      </c>
      <c r="C3" s="20">
        <f>'Group and Self Assessment'!C10</f>
        <v>1191831</v>
      </c>
      <c r="D3" s="20">
        <f>'Group and Self Assessment'!C11</f>
        <v>1180590</v>
      </c>
      <c r="E3" s="20">
        <f>'Group and Self Assessment'!C12</f>
        <v>1180604</v>
      </c>
      <c r="F3" s="20">
        <f>'Group and Self Assessment'!C13</f>
        <v>1200626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71">
        <f>0</f>
        <v>0</v>
      </c>
      <c r="T3" s="72">
        <f>1</f>
        <v>1</v>
      </c>
      <c r="U3" s="72">
        <f>2</f>
        <v>2</v>
      </c>
      <c r="V3" s="71">
        <f>3</f>
        <v>3</v>
      </c>
      <c r="W3" s="71">
        <f>4</f>
        <v>4</v>
      </c>
      <c r="X3" s="71">
        <f>5</f>
        <v>5</v>
      </c>
      <c r="Y3" s="21" t="s">
        <v>61</v>
      </c>
      <c r="Z3" s="12" t="s">
        <v>32</v>
      </c>
    </row>
    <row r="4" spans="1:26" ht="144.75" customHeight="1" x14ac:dyDescent="0.2">
      <c r="A4" s="14" t="s">
        <v>92</v>
      </c>
      <c r="B4" s="17">
        <v>0.1</v>
      </c>
      <c r="C4" s="25">
        <v>4</v>
      </c>
      <c r="D4" s="25">
        <v>4</v>
      </c>
      <c r="E4" s="25">
        <v>3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69">
        <f t="shared" ref="R4:R7" si="0">AVERAGE(C4:Q4)</f>
        <v>3.75</v>
      </c>
      <c r="S4" s="73" t="s">
        <v>93</v>
      </c>
      <c r="T4" s="73" t="s">
        <v>94</v>
      </c>
      <c r="U4" s="73" t="s">
        <v>95</v>
      </c>
      <c r="V4" s="73" t="s">
        <v>96</v>
      </c>
      <c r="W4" s="73" t="s">
        <v>97</v>
      </c>
      <c r="X4" s="73" t="s">
        <v>98</v>
      </c>
      <c r="Y4" s="70"/>
      <c r="Z4" s="15"/>
    </row>
    <row r="5" spans="1:26" ht="101.25" customHeight="1" x14ac:dyDescent="0.2">
      <c r="A5" s="14" t="s">
        <v>99</v>
      </c>
      <c r="B5" s="17">
        <v>0.1</v>
      </c>
      <c r="C5" s="25">
        <v>4</v>
      </c>
      <c r="D5" s="25">
        <v>3</v>
      </c>
      <c r="E5" s="25">
        <v>3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69">
        <f t="shared" si="0"/>
        <v>3.5</v>
      </c>
      <c r="S5" s="73" t="s">
        <v>100</v>
      </c>
      <c r="T5" s="73" t="s">
        <v>101</v>
      </c>
      <c r="U5" s="73" t="s">
        <v>102</v>
      </c>
      <c r="V5" s="73" t="s">
        <v>103</v>
      </c>
      <c r="W5" s="73" t="s">
        <v>104</v>
      </c>
      <c r="X5" s="73" t="s">
        <v>105</v>
      </c>
      <c r="Y5" s="70"/>
      <c r="Z5" s="15"/>
    </row>
    <row r="6" spans="1:26" ht="51" x14ac:dyDescent="0.2">
      <c r="A6" s="14" t="s">
        <v>106</v>
      </c>
      <c r="B6" s="17">
        <v>0.05</v>
      </c>
      <c r="C6" s="25">
        <v>4</v>
      </c>
      <c r="D6" s="25">
        <v>3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69">
        <f t="shared" si="0"/>
        <v>3.75</v>
      </c>
      <c r="S6" s="73" t="s">
        <v>107</v>
      </c>
      <c r="T6" s="73" t="s">
        <v>108</v>
      </c>
      <c r="U6" s="73" t="s">
        <v>109</v>
      </c>
      <c r="V6" s="73" t="s">
        <v>110</v>
      </c>
      <c r="W6" s="73" t="s">
        <v>111</v>
      </c>
      <c r="X6" s="73" t="s">
        <v>112</v>
      </c>
      <c r="Y6" s="70"/>
      <c r="Z6" s="15"/>
    </row>
    <row r="7" spans="1:26" ht="51" x14ac:dyDescent="0.2">
      <c r="A7" s="14" t="s">
        <v>113</v>
      </c>
      <c r="B7" s="17">
        <v>0.05</v>
      </c>
      <c r="C7" s="25">
        <v>4</v>
      </c>
      <c r="D7" s="25">
        <v>3</v>
      </c>
      <c r="E7" s="25">
        <v>3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69">
        <f t="shared" si="0"/>
        <v>3.5</v>
      </c>
      <c r="S7" s="73" t="s">
        <v>107</v>
      </c>
      <c r="T7" s="73" t="s">
        <v>114</v>
      </c>
      <c r="U7" s="73" t="s">
        <v>115</v>
      </c>
      <c r="V7" s="73" t="s">
        <v>116</v>
      </c>
      <c r="W7" s="73" t="s">
        <v>117</v>
      </c>
      <c r="X7" s="73" t="s">
        <v>118</v>
      </c>
      <c r="Y7" s="70"/>
      <c r="Z7" s="15"/>
    </row>
    <row r="8" spans="1:26" ht="68" x14ac:dyDescent="0.2">
      <c r="A8" s="14" t="s">
        <v>119</v>
      </c>
      <c r="B8" s="17">
        <v>0.1</v>
      </c>
      <c r="C8" s="25">
        <v>4</v>
      </c>
      <c r="D8" s="25">
        <v>4</v>
      </c>
      <c r="E8" s="25">
        <v>2</v>
      </c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69">
        <f t="shared" ref="R8:R12" si="1">AVERAGE(C8:Q8)</f>
        <v>3.5</v>
      </c>
      <c r="S8" s="73" t="s">
        <v>107</v>
      </c>
      <c r="T8" s="73" t="s">
        <v>120</v>
      </c>
      <c r="U8" s="73" t="s">
        <v>121</v>
      </c>
      <c r="V8" s="73" t="s">
        <v>122</v>
      </c>
      <c r="W8" s="73" t="s">
        <v>123</v>
      </c>
      <c r="X8" s="73" t="s">
        <v>124</v>
      </c>
      <c r="Y8" s="70"/>
      <c r="Z8" s="15"/>
    </row>
    <row r="9" spans="1:26" ht="68" x14ac:dyDescent="0.2">
      <c r="A9" s="14" t="s">
        <v>125</v>
      </c>
      <c r="B9" s="17">
        <v>0.05</v>
      </c>
      <c r="C9" s="25">
        <v>3</v>
      </c>
      <c r="D9" s="25">
        <v>3</v>
      </c>
      <c r="E9" s="25">
        <v>2</v>
      </c>
      <c r="F9" s="25">
        <v>3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69">
        <f t="shared" ref="R9:R11" si="2">AVERAGE(C9:Q9)</f>
        <v>2.75</v>
      </c>
      <c r="S9" s="73" t="s">
        <v>126</v>
      </c>
      <c r="T9" s="73" t="s">
        <v>127</v>
      </c>
      <c r="U9" s="73"/>
      <c r="V9" s="73" t="s">
        <v>128</v>
      </c>
      <c r="W9" s="73"/>
      <c r="X9" s="73" t="s">
        <v>129</v>
      </c>
      <c r="Y9" s="70"/>
      <c r="Z9" s="15"/>
    </row>
    <row r="10" spans="1:26" ht="102" x14ac:dyDescent="0.2">
      <c r="A10" s="14" t="s">
        <v>130</v>
      </c>
      <c r="B10" s="17">
        <v>0.1</v>
      </c>
      <c r="C10" s="25">
        <v>3</v>
      </c>
      <c r="D10" s="25">
        <v>2</v>
      </c>
      <c r="E10" s="25">
        <v>3</v>
      </c>
      <c r="F10" s="25">
        <v>3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69">
        <f t="shared" si="2"/>
        <v>2.75</v>
      </c>
      <c r="S10" s="73" t="s">
        <v>126</v>
      </c>
      <c r="T10" s="73" t="s">
        <v>131</v>
      </c>
      <c r="U10" s="73" t="s">
        <v>132</v>
      </c>
      <c r="V10" s="73" t="s">
        <v>133</v>
      </c>
      <c r="W10" s="73" t="s">
        <v>134</v>
      </c>
      <c r="X10" s="73" t="s">
        <v>135</v>
      </c>
      <c r="Y10" s="70"/>
      <c r="Z10" s="15"/>
    </row>
    <row r="11" spans="1:26" ht="34" x14ac:dyDescent="0.2">
      <c r="A11" s="14" t="s">
        <v>136</v>
      </c>
      <c r="B11" s="17">
        <v>0.1</v>
      </c>
      <c r="C11" s="25">
        <v>3</v>
      </c>
      <c r="D11" s="25">
        <v>3</v>
      </c>
      <c r="E11" s="25">
        <v>3</v>
      </c>
      <c r="F11" s="25">
        <v>3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69">
        <f t="shared" si="2"/>
        <v>3</v>
      </c>
      <c r="S11" s="73" t="s">
        <v>126</v>
      </c>
      <c r="T11" s="73" t="s">
        <v>137</v>
      </c>
      <c r="U11" s="73" t="s">
        <v>138</v>
      </c>
      <c r="V11" s="73" t="s">
        <v>139</v>
      </c>
      <c r="W11" s="73" t="s">
        <v>140</v>
      </c>
      <c r="X11" s="73" t="s">
        <v>141</v>
      </c>
      <c r="Y11" s="70"/>
      <c r="Z11" s="15"/>
    </row>
    <row r="12" spans="1:26" ht="34" x14ac:dyDescent="0.2">
      <c r="A12" s="14" t="s">
        <v>142</v>
      </c>
      <c r="B12" s="17">
        <v>0.1</v>
      </c>
      <c r="C12" s="25">
        <v>4</v>
      </c>
      <c r="D12" s="25">
        <v>3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69">
        <f t="shared" si="1"/>
        <v>3.75</v>
      </c>
      <c r="S12" s="73" t="s">
        <v>126</v>
      </c>
      <c r="T12" s="73" t="s">
        <v>137</v>
      </c>
      <c r="U12" s="73" t="s">
        <v>138</v>
      </c>
      <c r="V12" s="73" t="s">
        <v>139</v>
      </c>
      <c r="W12" s="73" t="s">
        <v>140</v>
      </c>
      <c r="X12" s="73" t="s">
        <v>141</v>
      </c>
      <c r="Y12" s="70"/>
      <c r="Z12" s="15"/>
    </row>
    <row r="13" spans="1:26" ht="51" x14ac:dyDescent="0.2">
      <c r="A13" s="14" t="s">
        <v>143</v>
      </c>
      <c r="B13" s="17">
        <v>0.1</v>
      </c>
      <c r="C13" s="25">
        <v>5</v>
      </c>
      <c r="D13" s="25">
        <v>3</v>
      </c>
      <c r="E13" s="25">
        <v>3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69">
        <f t="shared" ref="R13:R14" si="3">AVERAGE(C13:Q13)</f>
        <v>4</v>
      </c>
      <c r="S13" s="73" t="s">
        <v>144</v>
      </c>
      <c r="T13" s="73" t="s">
        <v>145</v>
      </c>
      <c r="U13" s="73" t="s">
        <v>146</v>
      </c>
      <c r="V13" s="73" t="s">
        <v>147</v>
      </c>
      <c r="W13" s="73" t="s">
        <v>148</v>
      </c>
      <c r="X13" s="73" t="s">
        <v>149</v>
      </c>
      <c r="Y13" s="70"/>
      <c r="Z13" s="15"/>
    </row>
    <row r="14" spans="1:26" ht="34" x14ac:dyDescent="0.2">
      <c r="A14" s="14" t="s">
        <v>150</v>
      </c>
      <c r="B14" s="17">
        <v>0.15</v>
      </c>
      <c r="C14" s="25">
        <v>4</v>
      </c>
      <c r="D14" s="25">
        <v>3</v>
      </c>
      <c r="E14" s="25">
        <v>3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69">
        <f t="shared" si="3"/>
        <v>3.5</v>
      </c>
      <c r="S14" s="73" t="s">
        <v>126</v>
      </c>
      <c r="T14" s="73" t="s">
        <v>137</v>
      </c>
      <c r="U14" s="73" t="s">
        <v>138</v>
      </c>
      <c r="V14" s="73" t="s">
        <v>139</v>
      </c>
      <c r="W14" s="73" t="s">
        <v>140</v>
      </c>
      <c r="X14" s="73" t="s">
        <v>141</v>
      </c>
      <c r="Y14" s="70"/>
      <c r="Z14" s="15"/>
    </row>
    <row r="15" spans="1:26" ht="17" x14ac:dyDescent="0.2">
      <c r="A15" s="14" t="s">
        <v>58</v>
      </c>
      <c r="B15" s="18">
        <f>SUM(B4:B14)</f>
        <v>1</v>
      </c>
      <c r="C15" s="7">
        <f>SUMPRODUCT(C4:C14,$B$4:$B$14)</f>
        <v>3.8499999999999996</v>
      </c>
      <c r="D15" s="7">
        <f t="shared" ref="D15:Q15" si="4">SUMPRODUCT(D4:D14,$B$4:$B$14)</f>
        <v>3.0999999999999996</v>
      </c>
      <c r="E15" s="7">
        <f t="shared" si="4"/>
        <v>3.0000000000000009</v>
      </c>
      <c r="F15" s="7">
        <f t="shared" si="4"/>
        <v>3.8499999999999996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4"/>
      <c r="T15" s="34"/>
      <c r="U15" s="34"/>
      <c r="V15" s="34"/>
      <c r="W15" s="34"/>
      <c r="X15" s="34"/>
      <c r="Y15" s="7"/>
      <c r="Z15" s="15"/>
    </row>
    <row r="16" spans="1:26" ht="17" x14ac:dyDescent="0.2">
      <c r="A16" s="22" t="s">
        <v>90</v>
      </c>
      <c r="B16" s="23"/>
      <c r="C16" s="23">
        <f>C15/5*20</f>
        <v>15.399999999999999</v>
      </c>
      <c r="D16" s="23">
        <f t="shared" ref="D16:Q16" si="5">D15/5*20</f>
        <v>12.399999999999999</v>
      </c>
      <c r="E16" s="23">
        <f t="shared" si="5"/>
        <v>12.000000000000004</v>
      </c>
      <c r="F16" s="23">
        <f t="shared" si="5"/>
        <v>15.399999999999999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">
      <c r="A17" s="5"/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E80F-44B5-6C40-9422-A7B92010507D}">
  <dimension ref="A1:Z15"/>
  <sheetViews>
    <sheetView topLeftCell="A2" workbookViewId="0">
      <selection activeCell="C9" sqref="C9"/>
    </sheetView>
  </sheetViews>
  <sheetFormatPr baseColWidth="10" defaultColWidth="10.83203125" defaultRowHeight="16" x14ac:dyDescent="0.2"/>
  <cols>
    <col min="1" max="1" width="28.5" style="1" bestFit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4" width="20.6640625" style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4" t="s">
        <v>151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">
      <c r="A3" s="19" t="s">
        <v>60</v>
      </c>
      <c r="B3" s="20" t="s">
        <v>48</v>
      </c>
      <c r="C3" s="20">
        <f>'Group and Self Assessment'!C10</f>
        <v>1191831</v>
      </c>
      <c r="D3" s="20">
        <f>'Group and Self Assessment'!C11</f>
        <v>1180590</v>
      </c>
      <c r="E3" s="20">
        <f>'Group and Self Assessment'!C12</f>
        <v>1180604</v>
      </c>
      <c r="F3" s="20">
        <f>'Group and Self Assessment'!C13</f>
        <v>1200626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71">
        <f>0</f>
        <v>0</v>
      </c>
      <c r="T3" s="72">
        <f>1</f>
        <v>1</v>
      </c>
      <c r="U3" s="72">
        <f>2</f>
        <v>2</v>
      </c>
      <c r="V3" s="71">
        <f>3</f>
        <v>3</v>
      </c>
      <c r="W3" s="71">
        <f>4</f>
        <v>4</v>
      </c>
      <c r="X3" s="71">
        <f>5</f>
        <v>5</v>
      </c>
      <c r="Y3" s="80" t="s">
        <v>61</v>
      </c>
      <c r="Z3" s="78" t="s">
        <v>32</v>
      </c>
    </row>
    <row r="4" spans="1:26" ht="51" x14ac:dyDescent="0.2">
      <c r="A4" s="76" t="s">
        <v>152</v>
      </c>
      <c r="B4" s="17">
        <v>7.4999999999999997E-2</v>
      </c>
      <c r="C4" s="25">
        <v>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69">
        <f t="shared" ref="R4:R12" si="0">AVERAGE(C4:Q4)</f>
        <v>4</v>
      </c>
      <c r="S4" s="73" t="s">
        <v>153</v>
      </c>
      <c r="T4" s="73" t="s">
        <v>154</v>
      </c>
      <c r="U4" s="73" t="s">
        <v>155</v>
      </c>
      <c r="V4" s="73" t="s">
        <v>156</v>
      </c>
      <c r="W4" s="73" t="s">
        <v>157</v>
      </c>
      <c r="X4" s="73" t="s">
        <v>44</v>
      </c>
      <c r="Y4" s="70"/>
      <c r="Z4" s="79"/>
    </row>
    <row r="5" spans="1:26" ht="51" x14ac:dyDescent="0.2">
      <c r="A5" s="76" t="s">
        <v>158</v>
      </c>
      <c r="B5" s="17">
        <v>7.4999999999999997E-2</v>
      </c>
      <c r="C5" s="25">
        <v>4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69">
        <f t="shared" si="0"/>
        <v>4</v>
      </c>
      <c r="S5" s="73" t="s">
        <v>153</v>
      </c>
      <c r="T5" s="73" t="s">
        <v>159</v>
      </c>
      <c r="U5" s="73" t="s">
        <v>160</v>
      </c>
      <c r="V5" s="73" t="s">
        <v>161</v>
      </c>
      <c r="W5" s="73" t="s">
        <v>162</v>
      </c>
      <c r="X5" s="73" t="s">
        <v>44</v>
      </c>
      <c r="Y5" s="70"/>
      <c r="Z5" s="79"/>
    </row>
    <row r="6" spans="1:26" ht="51" x14ac:dyDescent="0.2">
      <c r="A6" s="76" t="s">
        <v>163</v>
      </c>
      <c r="B6" s="17">
        <v>7.4999999999999997E-2</v>
      </c>
      <c r="C6" s="25"/>
      <c r="D6" s="25"/>
      <c r="E6" s="25"/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69">
        <f t="shared" si="0"/>
        <v>4</v>
      </c>
      <c r="S6" s="73" t="s">
        <v>153</v>
      </c>
      <c r="T6" s="73" t="s">
        <v>159</v>
      </c>
      <c r="U6" s="73" t="s">
        <v>155</v>
      </c>
      <c r="V6" s="73" t="s">
        <v>156</v>
      </c>
      <c r="W6" s="73" t="s">
        <v>164</v>
      </c>
      <c r="X6" s="73" t="s">
        <v>44</v>
      </c>
      <c r="Y6" s="70"/>
      <c r="Z6" s="79"/>
    </row>
    <row r="7" spans="1:26" ht="51" x14ac:dyDescent="0.2">
      <c r="A7" s="76" t="s">
        <v>165</v>
      </c>
      <c r="B7" s="17">
        <v>0.1</v>
      </c>
      <c r="C7" s="25"/>
      <c r="D7" s="25"/>
      <c r="E7" s="25"/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69">
        <f t="shared" si="0"/>
        <v>4</v>
      </c>
      <c r="S7" s="73" t="s">
        <v>153</v>
      </c>
      <c r="T7" s="73" t="s">
        <v>166</v>
      </c>
      <c r="U7" s="73" t="s">
        <v>167</v>
      </c>
      <c r="V7" s="73" t="s">
        <v>168</v>
      </c>
      <c r="W7" s="73" t="s">
        <v>169</v>
      </c>
      <c r="X7" s="73" t="s">
        <v>44</v>
      </c>
      <c r="Y7" s="70"/>
      <c r="Z7" s="79"/>
    </row>
    <row r="8" spans="1:26" ht="51" x14ac:dyDescent="0.2">
      <c r="A8" s="76" t="s">
        <v>170</v>
      </c>
      <c r="B8" s="17">
        <v>0.17499999999999999</v>
      </c>
      <c r="C8" s="25"/>
      <c r="D8" s="25"/>
      <c r="E8" s="25"/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69">
        <f t="shared" si="0"/>
        <v>4</v>
      </c>
      <c r="S8" s="73" t="s">
        <v>153</v>
      </c>
      <c r="T8" s="73" t="s">
        <v>171</v>
      </c>
      <c r="U8" s="73" t="s">
        <v>172</v>
      </c>
      <c r="V8" s="73" t="s">
        <v>173</v>
      </c>
      <c r="W8" s="73" t="s">
        <v>174</v>
      </c>
      <c r="X8" s="73" t="s">
        <v>44</v>
      </c>
      <c r="Y8" s="70"/>
      <c r="Z8" s="79"/>
    </row>
    <row r="9" spans="1:26" ht="51" x14ac:dyDescent="0.2">
      <c r="A9" s="76" t="s">
        <v>175</v>
      </c>
      <c r="B9" s="17">
        <v>0.1</v>
      </c>
      <c r="C9" s="25"/>
      <c r="D9" s="25"/>
      <c r="E9" s="25">
        <v>4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69">
        <f t="shared" si="0"/>
        <v>4</v>
      </c>
      <c r="S9" s="73" t="s">
        <v>153</v>
      </c>
      <c r="T9" s="73" t="s">
        <v>171</v>
      </c>
      <c r="U9" s="73" t="s">
        <v>172</v>
      </c>
      <c r="V9" s="73" t="s">
        <v>176</v>
      </c>
      <c r="W9" s="73" t="s">
        <v>177</v>
      </c>
      <c r="X9" s="73" t="s">
        <v>44</v>
      </c>
      <c r="Y9" s="70"/>
      <c r="Z9" s="79"/>
    </row>
    <row r="10" spans="1:26" ht="51" x14ac:dyDescent="0.2">
      <c r="A10" s="76" t="s">
        <v>178</v>
      </c>
      <c r="B10" s="17">
        <v>0.1</v>
      </c>
      <c r="C10" s="25"/>
      <c r="D10" s="25"/>
      <c r="E10" s="25">
        <v>4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69">
        <f t="shared" si="0"/>
        <v>4</v>
      </c>
      <c r="S10" s="73" t="s">
        <v>153</v>
      </c>
      <c r="T10" s="73" t="s">
        <v>179</v>
      </c>
      <c r="U10" s="73" t="s">
        <v>180</v>
      </c>
      <c r="V10" s="73" t="s">
        <v>181</v>
      </c>
      <c r="W10" s="73" t="s">
        <v>182</v>
      </c>
      <c r="X10" s="73" t="s">
        <v>44</v>
      </c>
      <c r="Y10" s="70"/>
      <c r="Z10" s="79"/>
    </row>
    <row r="11" spans="1:26" ht="51" x14ac:dyDescent="0.2">
      <c r="A11" s="76" t="s">
        <v>183</v>
      </c>
      <c r="B11" s="17">
        <v>0.15</v>
      </c>
      <c r="C11" s="25"/>
      <c r="D11" s="25">
        <v>4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69">
        <f t="shared" si="0"/>
        <v>4</v>
      </c>
      <c r="S11" s="73" t="s">
        <v>153</v>
      </c>
      <c r="T11" s="73" t="s">
        <v>179</v>
      </c>
      <c r="U11" s="73" t="s">
        <v>184</v>
      </c>
      <c r="V11" s="73" t="s">
        <v>185</v>
      </c>
      <c r="W11" s="73" t="s">
        <v>186</v>
      </c>
      <c r="X11" s="73" t="s">
        <v>44</v>
      </c>
      <c r="Y11" s="70"/>
      <c r="Z11" s="79"/>
    </row>
    <row r="12" spans="1:26" ht="51" x14ac:dyDescent="0.2">
      <c r="A12" s="76" t="s">
        <v>187</v>
      </c>
      <c r="B12" s="17">
        <v>0.15</v>
      </c>
      <c r="C12" s="25"/>
      <c r="D12" s="25">
        <v>4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69">
        <f t="shared" si="0"/>
        <v>4</v>
      </c>
      <c r="S12" s="73" t="s">
        <v>153</v>
      </c>
      <c r="T12" s="73" t="s">
        <v>179</v>
      </c>
      <c r="U12" s="73" t="s">
        <v>188</v>
      </c>
      <c r="V12" s="73" t="s">
        <v>189</v>
      </c>
      <c r="W12" s="73" t="s">
        <v>190</v>
      </c>
      <c r="X12" s="73" t="s">
        <v>44</v>
      </c>
      <c r="Y12" s="70"/>
      <c r="Z12" s="79"/>
    </row>
    <row r="13" spans="1:26" ht="17" x14ac:dyDescent="0.2">
      <c r="A13" s="76" t="s">
        <v>58</v>
      </c>
      <c r="B13" s="18">
        <f>SUM(B4:B12)</f>
        <v>1</v>
      </c>
      <c r="C13" s="81">
        <f t="shared" ref="C13:Q13" si="1">SUMPRODUCT(C4:C12,$B$4:$B$12)</f>
        <v>0.6</v>
      </c>
      <c r="D13" s="81">
        <f t="shared" si="1"/>
        <v>1.2</v>
      </c>
      <c r="E13" s="81">
        <f t="shared" si="1"/>
        <v>0.8</v>
      </c>
      <c r="F13" s="81">
        <f t="shared" si="1"/>
        <v>1.4</v>
      </c>
      <c r="G13" s="81">
        <f t="shared" si="1"/>
        <v>0</v>
      </c>
      <c r="H13" s="81">
        <f t="shared" si="1"/>
        <v>0</v>
      </c>
      <c r="I13" s="81">
        <f t="shared" si="1"/>
        <v>0</v>
      </c>
      <c r="J13" s="81">
        <f t="shared" si="1"/>
        <v>0</v>
      </c>
      <c r="K13" s="81">
        <f t="shared" si="1"/>
        <v>0</v>
      </c>
      <c r="L13" s="81">
        <f t="shared" si="1"/>
        <v>0</v>
      </c>
      <c r="M13" s="81">
        <f t="shared" si="1"/>
        <v>0</v>
      </c>
      <c r="N13" s="81">
        <f t="shared" si="1"/>
        <v>0</v>
      </c>
      <c r="O13" s="81">
        <f t="shared" si="1"/>
        <v>0</v>
      </c>
      <c r="P13" s="81">
        <f t="shared" si="1"/>
        <v>0</v>
      </c>
      <c r="Q13" s="81">
        <f t="shared" si="1"/>
        <v>0</v>
      </c>
      <c r="R13" s="27"/>
      <c r="S13" s="34"/>
      <c r="T13" s="34"/>
      <c r="U13" s="34"/>
      <c r="V13" s="34"/>
      <c r="W13" s="34"/>
      <c r="X13" s="34"/>
      <c r="Y13" s="81"/>
      <c r="Z13" s="79"/>
    </row>
    <row r="14" spans="1:26" ht="18" thickBot="1" x14ac:dyDescent="0.25">
      <c r="A14" s="77" t="s">
        <v>90</v>
      </c>
      <c r="B14" s="23"/>
      <c r="C14" s="23">
        <f>C13/5*20</f>
        <v>2.4</v>
      </c>
      <c r="D14" s="23">
        <f t="shared" ref="D14:Q14" si="2">D13/5*20</f>
        <v>4.8</v>
      </c>
      <c r="E14" s="23">
        <f t="shared" si="2"/>
        <v>3.2</v>
      </c>
      <c r="F14" s="23">
        <f t="shared" si="2"/>
        <v>5.6</v>
      </c>
      <c r="G14" s="23">
        <f t="shared" si="2"/>
        <v>0</v>
      </c>
      <c r="H14" s="23">
        <f t="shared" si="2"/>
        <v>0</v>
      </c>
      <c r="I14" s="23">
        <f t="shared" si="2"/>
        <v>0</v>
      </c>
      <c r="J14" s="23">
        <f t="shared" si="2"/>
        <v>0</v>
      </c>
      <c r="K14" s="23">
        <f t="shared" si="2"/>
        <v>0</v>
      </c>
      <c r="L14" s="23">
        <f t="shared" si="2"/>
        <v>0</v>
      </c>
      <c r="M14" s="23">
        <f t="shared" si="2"/>
        <v>0</v>
      </c>
      <c r="N14" s="23">
        <f t="shared" si="2"/>
        <v>0</v>
      </c>
      <c r="O14" s="23">
        <f t="shared" si="2"/>
        <v>0</v>
      </c>
      <c r="P14" s="23">
        <f t="shared" si="2"/>
        <v>0</v>
      </c>
      <c r="Q14" s="23">
        <f t="shared" si="2"/>
        <v>0</v>
      </c>
      <c r="R14" s="28"/>
      <c r="S14" s="23"/>
      <c r="T14" s="23"/>
      <c r="U14" s="23"/>
      <c r="V14" s="23"/>
      <c r="W14" s="23"/>
      <c r="X14" s="23"/>
      <c r="Y14" s="23"/>
      <c r="Z14" s="16"/>
    </row>
    <row r="15" spans="1:26" x14ac:dyDescent="0.2">
      <c r="A15" s="5"/>
    </row>
  </sheetData>
  <dataValidations count="1">
    <dataValidation type="list" allowBlank="1" showInputMessage="1" showErrorMessage="1" sqref="C4:Q12" xr:uid="{C194343E-DD4A-D447-9D7B-5F18181F0F3C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purl.org/dc/terms/"/>
    <ds:schemaRef ds:uri="a1e3ca88-8ae5-4fd0-ba37-40ce669fcbb0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2021-10-23T17:18:59Z</dcterms:created>
  <dcterms:modified xsi:type="dcterms:W3CDTF">2022-01-23T23:11:31Z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