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liverables" sheetId="1" r:id="rId4"/>
    <sheet state="visible" name=" MeetingMinutes" sheetId="2" r:id="rId5"/>
    <sheet state="visible" name="Support" sheetId="3" r:id="rId6"/>
  </sheets>
  <definedNames/>
  <calcPr/>
</workbook>
</file>

<file path=xl/sharedStrings.xml><?xml version="1.0" encoding="utf-8"?>
<sst xmlns="http://schemas.openxmlformats.org/spreadsheetml/2006/main" count="143" uniqueCount="77">
  <si>
    <t>Supporting Documents</t>
  </si>
  <si>
    <t>Meeting Minutes</t>
  </si>
  <si>
    <t>Status</t>
  </si>
  <si>
    <t>Number</t>
  </si>
  <si>
    <t>Date</t>
  </si>
  <si>
    <t>Type</t>
  </si>
  <si>
    <t>Description</t>
  </si>
  <si>
    <t>Link (GDocs)</t>
  </si>
  <si>
    <t>Link (Published)</t>
  </si>
  <si>
    <t>Published</t>
  </si>
  <si>
    <t>Deliverable</t>
  </si>
  <si>
    <t>Name</t>
  </si>
  <si>
    <t>Version</t>
  </si>
  <si>
    <t>D1.1.1</t>
  </si>
  <si>
    <t>Report</t>
  </si>
  <si>
    <t>V&amp;S - Vision &amp; Scope</t>
  </si>
  <si>
    <t>Team Log</t>
  </si>
  <si>
    <t>Progress</t>
  </si>
  <si>
    <t>Team Kick-off</t>
  </si>
  <si>
    <t>1.0</t>
  </si>
  <si>
    <t>Baseline Plan</t>
  </si>
  <si>
    <t>D1.1.2</t>
  </si>
  <si>
    <t>Client</t>
  </si>
  <si>
    <t>Aprovação de documentos da fase 1.1</t>
  </si>
  <si>
    <t>MR1.1 - Milestone Report</t>
  </si>
  <si>
    <t>Arranque do planeamento</t>
  </si>
  <si>
    <t>Project Estimation Report</t>
  </si>
  <si>
    <t>D1.2.1</t>
  </si>
  <si>
    <t>Review SDP e QAP</t>
  </si>
  <si>
    <t>SDP - Software Development Plan</t>
  </si>
  <si>
    <t>2.0</t>
  </si>
  <si>
    <t>Deliverables</t>
  </si>
  <si>
    <t>https://docs.google.com/spreadsheets/d/1FgsnvoEsxxc8Hsnyzm1U0aL4E0OjO27Q1xKGvP39bic/edit?usp=sharing</t>
  </si>
  <si>
    <t>D1.2.2</t>
  </si>
  <si>
    <t>QAP - Quality Assurance Plan</t>
  </si>
  <si>
    <t>Aprovação de documentos da fase 1.2</t>
  </si>
  <si>
    <t>D1.2.3</t>
  </si>
  <si>
    <t>MR1.2 - Milestone Report</t>
  </si>
  <si>
    <t>WBS</t>
  </si>
  <si>
    <t>https://docs.google.com/spreadsheets/d/1LA6NuzYTYpZPYNxzBkCtzEIR5aMjrKlxPuq7o38L48g/edit?usp=sharing</t>
  </si>
  <si>
    <t>Análise inicial do SRS, RP, ATP e SAD</t>
  </si>
  <si>
    <t>D2.1.1</t>
  </si>
  <si>
    <t>SRS - Software Requirements Specification</t>
  </si>
  <si>
    <t>Coding Standards</t>
  </si>
  <si>
    <t>https://drive.google.com/open?id=1ZktLO3kTP7oAzfFLp7G5DvSSFoCIwyLfZvp4MAnvTY4</t>
  </si>
  <si>
    <t>Change Requests e milestone de requisitos</t>
  </si>
  <si>
    <t>D2.1.2</t>
  </si>
  <si>
    <t>RP - Risk Plan</t>
  </si>
  <si>
    <t>Aceitação de change requests e revisão do ATP</t>
  </si>
  <si>
    <t>Risk List</t>
  </si>
  <si>
    <t>https://docs.google.com/spreadsheets/d/1jqHKow-o8ht0UyrunO8uaS9uCLUEMEsVmD3Yhwj3zc4/edit?usp=sharing</t>
  </si>
  <si>
    <t>D2.1.3</t>
  </si>
  <si>
    <t>ATP - Acceptance Test Plan</t>
  </si>
  <si>
    <t>Review SAD e estado da aplicação</t>
  </si>
  <si>
    <t>Earned Value Analysis</t>
  </si>
  <si>
    <t>0.4</t>
  </si>
  <si>
    <t>https://docs.google.com/spreadsheets/d/1k6oMFXp9OCjeIh3vzVOLb0YihQwVOcbBWoIEhxVHkfk/edit?usp=sharing</t>
  </si>
  <si>
    <t>Ativação do plano de riscos e aprovação do SAD</t>
  </si>
  <si>
    <t>D2.1.4</t>
  </si>
  <si>
    <t>MR2.1 - Milestone Report</t>
  </si>
  <si>
    <t>Aprovação SAD M2.2, SAR, ATR, M2.3</t>
  </si>
  <si>
    <t>Presentation</t>
  </si>
  <si>
    <t>KOM - Apresentação</t>
  </si>
  <si>
    <t>D2.2.1</t>
  </si>
  <si>
    <t>SAD - Software Architecture &amp; Design</t>
  </si>
  <si>
    <t>D2.2.2</t>
  </si>
  <si>
    <t>MR2.2 - Milestone Report</t>
  </si>
  <si>
    <t>D2.3.1</t>
  </si>
  <si>
    <t>ATR - Acceptance Test Report</t>
  </si>
  <si>
    <t>D2.3.2</t>
  </si>
  <si>
    <t>QAR - Quality Assessment Report</t>
  </si>
  <si>
    <t>D2.3.3</t>
  </si>
  <si>
    <t>MR2.3 - Milestone Report</t>
  </si>
  <si>
    <t>Draft</t>
  </si>
  <si>
    <t>D3.1.1</t>
  </si>
  <si>
    <t>PMA - Post-Mortem Analysis</t>
  </si>
  <si>
    <t>0.2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</si>
</sst>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/&quot;m&quot;/&quot;yyyy"/>
    <numFmt numFmtId="165" formatCode="m&quot;/&quot;d"/>
    <numFmt numFmtId="166" formatCode="d/m/yyyy"/>
    <numFmt numFmtId="167" formatCode="dd/mm/yyyy"/>
  </numFmts>
  <fonts count="18">
    <font>
      <sz val="10.0"/>
      <color rgb="FF000000"/>
      <name val="Arial"/>
    </font>
    <font>
      <sz val="20.0"/>
      <color rgb="FFFFFFFF"/>
      <name val="Roboto"/>
    </font>
    <font/>
    <font>
      <i/>
      <sz val="10.0"/>
      <color rgb="FFFFFFFF"/>
      <name val="Roboto"/>
    </font>
    <font>
      <sz val="10.0"/>
      <color theme="1"/>
      <name val="Arial"/>
    </font>
    <font>
      <sz val="22.0"/>
      <color rgb="FFFFFFFF"/>
      <name val="Roboto"/>
    </font>
    <font>
      <i/>
      <sz val="10.0"/>
      <color rgb="FFD9EAD3"/>
      <name val="Roboto"/>
    </font>
    <font>
      <b/>
      <sz val="12.0"/>
      <color rgb="FFFFFFFF"/>
      <name val="Roboto"/>
    </font>
    <font>
      <sz val="12.0"/>
      <color rgb="FF434343"/>
      <name val="Roboto"/>
    </font>
    <font>
      <u/>
      <sz val="12.0"/>
      <color rgb="FF434343"/>
      <name val="Roboto"/>
    </font>
    <font>
      <u/>
      <sz val="12.0"/>
      <color rgb="FF434343"/>
      <name val="Roboto"/>
    </font>
    <font>
      <u/>
      <sz val="12.0"/>
      <color rgb="FF434343"/>
      <name val="Roboto"/>
    </font>
    <font>
      <u/>
      <sz val="12.0"/>
      <color rgb="FF434343"/>
      <name val="Roboto"/>
    </font>
    <font>
      <u/>
      <sz val="12.0"/>
      <color rgb="FF434343"/>
      <name val="Roboto"/>
    </font>
    <font>
      <sz val="12.0"/>
      <color theme="1"/>
      <name val="Arial"/>
    </font>
    <font>
      <u/>
      <sz val="12.0"/>
      <color rgb="FF434343"/>
      <name val="Roboto"/>
    </font>
    <font>
      <sz val="12.0"/>
      <color theme="1"/>
      <name val="Roboto"/>
    </font>
    <font>
      <sz val="10.0"/>
      <color rgb="FF434343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76A5AF"/>
        <bgColor rgb="FF76A5AF"/>
      </patternFill>
    </fill>
    <fill>
      <patternFill patternType="solid">
        <fgColor rgb="FF3C78D8"/>
        <bgColor rgb="FF3C78D8"/>
      </patternFill>
    </fill>
    <fill>
      <patternFill patternType="solid">
        <fgColor rgb="FF45818E"/>
        <bgColor rgb="FF45818E"/>
      </patternFill>
    </fill>
    <fill>
      <patternFill patternType="solid">
        <fgColor rgb="FF0D904F"/>
        <bgColor rgb="FF0D904F"/>
      </patternFill>
    </fill>
    <fill>
      <patternFill patternType="solid">
        <fgColor rgb="FF1155CC"/>
        <bgColor rgb="FF1155CC"/>
      </patternFill>
    </fill>
  </fills>
  <borders count="8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top style="hair">
        <color rgb="FFCCCCCC"/>
      </top>
      <bottom style="hair">
        <color rgb="FFCCCCCC"/>
      </bottom>
    </border>
    <border>
      <bottom style="hair">
        <color rgb="FFCCCCCC"/>
      </bottom>
    </border>
    <border>
      <bottom style="hair">
        <color rgb="FFD9D9D9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2" fontId="1" numFmtId="4" xfId="0" applyAlignment="1" applyBorder="1" applyFill="1" applyFont="1" applyNumberFormat="1">
      <alignment horizontal="left" shrinkToFit="0" wrapText="1"/>
    </xf>
    <xf borderId="1" fillId="3" fontId="1" numFmtId="0" xfId="0" applyAlignment="1" applyBorder="1" applyFill="1" applyFont="1">
      <alignment horizontal="left" shrinkToFit="0" wrapText="1"/>
    </xf>
    <xf borderId="2" fillId="0" fontId="2" numFmtId="0" xfId="0" applyBorder="1" applyFont="1"/>
    <xf borderId="1" fillId="4" fontId="1" numFmtId="0" xfId="0" applyAlignment="1" applyBorder="1" applyFill="1" applyFont="1">
      <alignment horizontal="left" shrinkToFit="0" wrapText="1"/>
    </xf>
    <xf borderId="3" fillId="0" fontId="2" numFmtId="0" xfId="0" applyBorder="1" applyFont="1"/>
    <xf borderId="4" fillId="3" fontId="1" numFmtId="0" xfId="0" applyAlignment="1" applyBorder="1" applyFont="1">
      <alignment horizontal="left" shrinkToFit="0" wrapText="1"/>
    </xf>
    <xf borderId="4" fillId="2" fontId="3" numFmtId="0" xfId="0" applyAlignment="1" applyBorder="1" applyFont="1">
      <alignment horizontal="center"/>
    </xf>
    <xf borderId="4" fillId="2" fontId="3" numFmtId="164" xfId="0" applyAlignment="1" applyBorder="1" applyFont="1" applyNumberFormat="1">
      <alignment horizontal="center"/>
    </xf>
    <xf borderId="4" fillId="3" fontId="4" numFmtId="0" xfId="0" applyBorder="1" applyFont="1"/>
    <xf borderId="4" fillId="4" fontId="3" numFmtId="0" xfId="0" applyAlignment="1" applyBorder="1" applyFont="1">
      <alignment horizontal="center"/>
    </xf>
    <xf borderId="4" fillId="3" fontId="3" numFmtId="0" xfId="0" applyAlignment="1" applyBorder="1" applyFont="1">
      <alignment horizontal="left"/>
    </xf>
    <xf borderId="4" fillId="2" fontId="3" numFmtId="0" xfId="0" applyAlignment="1" applyBorder="1" applyFont="1">
      <alignment horizontal="left"/>
    </xf>
    <xf borderId="4" fillId="4" fontId="3" numFmtId="164" xfId="0" applyAlignment="1" applyBorder="1" applyFont="1" applyNumberFormat="1">
      <alignment horizontal="center"/>
    </xf>
    <xf borderId="4" fillId="4" fontId="3" numFmtId="0" xfId="0" applyAlignment="1" applyBorder="1" applyFont="1">
      <alignment horizontal="left"/>
    </xf>
    <xf borderId="4" fillId="2" fontId="3" numFmtId="0" xfId="0" applyAlignment="1" applyBorder="1" applyFont="1">
      <alignment horizontal="right"/>
    </xf>
    <xf borderId="4" fillId="3" fontId="3" numFmtId="0" xfId="0" applyAlignment="1" applyBorder="1" applyFont="1">
      <alignment horizontal="right"/>
    </xf>
    <xf borderId="4" fillId="2" fontId="5" numFmtId="0" xfId="0" applyAlignment="1" applyBorder="1" applyFont="1">
      <alignment horizontal="left"/>
    </xf>
    <xf borderId="4" fillId="3" fontId="5" numFmtId="0" xfId="0" applyAlignment="1" applyBorder="1" applyFont="1">
      <alignment horizontal="left"/>
    </xf>
    <xf borderId="4" fillId="2" fontId="6" numFmtId="0" xfId="0" applyAlignment="1" applyBorder="1" applyFont="1">
      <alignment horizontal="right"/>
    </xf>
    <xf borderId="4" fillId="3" fontId="6" numFmtId="164" xfId="0" applyAlignment="1" applyBorder="1" applyFont="1" applyNumberFormat="1">
      <alignment horizontal="center"/>
    </xf>
    <xf borderId="4" fillId="4" fontId="3" numFmtId="0" xfId="0" applyAlignment="1" applyBorder="1" applyFont="1">
      <alignment horizontal="right"/>
    </xf>
    <xf borderId="4" fillId="3" fontId="6" numFmtId="0" xfId="0" applyAlignment="1" applyBorder="1" applyFont="1">
      <alignment horizontal="right"/>
    </xf>
    <xf borderId="4" fillId="4" fontId="5" numFmtId="0" xfId="0" applyAlignment="1" applyBorder="1" applyFont="1">
      <alignment horizontal="left"/>
    </xf>
    <xf borderId="4" fillId="2" fontId="6" numFmtId="0" xfId="0" applyAlignment="1" applyBorder="1" applyFont="1">
      <alignment horizontal="center"/>
    </xf>
    <xf borderId="4" fillId="4" fontId="6" numFmtId="0" xfId="0" applyAlignment="1" applyBorder="1" applyFont="1">
      <alignment horizontal="right"/>
    </xf>
    <xf borderId="4" fillId="3" fontId="6" numFmtId="0" xfId="0" applyAlignment="1" applyBorder="1" applyFont="1">
      <alignment horizontal="left"/>
    </xf>
    <xf borderId="4" fillId="4" fontId="6" numFmtId="0" xfId="0" applyAlignment="1" applyBorder="1" applyFont="1">
      <alignment horizontal="center"/>
    </xf>
    <xf borderId="4" fillId="5" fontId="7" numFmtId="0" xfId="0" applyAlignment="1" applyBorder="1" applyFill="1" applyFont="1">
      <alignment horizontal="center" vertical="center"/>
    </xf>
    <xf borderId="4" fillId="2" fontId="6" numFmtId="164" xfId="0" applyAlignment="1" applyBorder="1" applyFont="1" applyNumberFormat="1">
      <alignment horizontal="center"/>
    </xf>
    <xf borderId="4" fillId="5" fontId="7" numFmtId="164" xfId="0" applyAlignment="1" applyBorder="1" applyFont="1" applyNumberFormat="1">
      <alignment horizontal="center" vertical="center"/>
    </xf>
    <xf borderId="4" fillId="4" fontId="6" numFmtId="164" xfId="0" applyAlignment="1" applyBorder="1" applyFont="1" applyNumberFormat="1">
      <alignment horizontal="center"/>
    </xf>
    <xf borderId="4" fillId="5" fontId="7" numFmtId="0" xfId="0" applyAlignment="1" applyBorder="1" applyFont="1">
      <alignment horizontal="left" vertical="center"/>
    </xf>
    <xf borderId="4" fillId="2" fontId="6" numFmtId="0" xfId="0" applyAlignment="1" applyBorder="1" applyFont="1">
      <alignment horizontal="left"/>
    </xf>
    <xf borderId="4" fillId="5" fontId="4" numFmtId="0" xfId="0" applyBorder="1" applyFont="1"/>
    <xf borderId="4" fillId="4" fontId="6" numFmtId="0" xfId="0" applyAlignment="1" applyBorder="1" applyFont="1">
      <alignment horizontal="left"/>
    </xf>
    <xf borderId="4" fillId="6" fontId="7" numFmtId="0" xfId="0" applyAlignment="1" applyBorder="1" applyFill="1" applyFont="1">
      <alignment horizontal="center" vertical="center"/>
    </xf>
    <xf borderId="4" fillId="6" fontId="7" numFmtId="0" xfId="0" applyAlignment="1" applyBorder="1" applyFont="1">
      <alignment horizontal="left" vertical="center"/>
    </xf>
    <xf borderId="4" fillId="7" fontId="7" numFmtId="0" xfId="0" applyAlignment="1" applyBorder="1" applyFill="1" applyFont="1">
      <alignment horizontal="center" vertical="center"/>
    </xf>
    <xf borderId="5" fillId="0" fontId="8" numFmtId="0" xfId="0" applyAlignment="1" applyBorder="1" applyFont="1">
      <alignment horizontal="center" readingOrder="0" vertical="center"/>
    </xf>
    <xf borderId="4" fillId="7" fontId="7" numFmtId="0" xfId="0" applyAlignment="1" applyBorder="1" applyFont="1">
      <alignment horizontal="left" vertical="center"/>
    </xf>
    <xf borderId="4" fillId="6" fontId="7" numFmtId="164" xfId="0" applyAlignment="1" applyBorder="1" applyFont="1" applyNumberFormat="1">
      <alignment horizontal="center" vertical="center"/>
    </xf>
    <xf borderId="4" fillId="7" fontId="7" numFmtId="164" xfId="0" applyAlignment="1" applyBorder="1" applyFont="1" applyNumberFormat="1">
      <alignment horizontal="center" vertical="center"/>
    </xf>
    <xf borderId="6" fillId="0" fontId="8" numFmtId="0" xfId="0" applyAlignment="1" applyBorder="1" applyFont="1">
      <alignment horizontal="center" vertical="center"/>
    </xf>
    <xf borderId="5" fillId="0" fontId="8" numFmtId="0" xfId="0" applyAlignment="1" applyBorder="1" applyFont="1">
      <alignment horizontal="center" vertical="center"/>
    </xf>
    <xf borderId="6" fillId="0" fontId="8" numFmtId="164" xfId="0" applyAlignment="1" applyBorder="1" applyFont="1" applyNumberFormat="1">
      <alignment horizontal="center" readingOrder="0" shrinkToFit="0" vertical="center" wrapText="1"/>
    </xf>
    <xf borderId="6" fillId="0" fontId="8" numFmtId="0" xfId="0" applyAlignment="1" applyBorder="1" applyFont="1">
      <alignment horizontal="left" shrinkToFit="0" vertical="center" wrapText="1"/>
    </xf>
    <xf borderId="6" fillId="0" fontId="4" numFmtId="0" xfId="0" applyBorder="1" applyFont="1"/>
    <xf borderId="6" fillId="0" fontId="8" numFmtId="0" xfId="0" applyAlignment="1" applyBorder="1" applyFont="1">
      <alignment horizontal="center" shrinkToFit="0" vertical="center" wrapText="1"/>
    </xf>
    <xf borderId="6" fillId="0" fontId="8" numFmtId="0" xfId="0" applyAlignment="1" applyBorder="1" applyFont="1">
      <alignment horizontal="center" readingOrder="0" shrinkToFit="0" vertical="center" wrapText="1"/>
    </xf>
    <xf borderId="6" fillId="0" fontId="8" numFmtId="0" xfId="0" applyAlignment="1" applyBorder="1" applyFont="1">
      <alignment horizontal="right" vertical="center"/>
    </xf>
    <xf borderId="6" fillId="0" fontId="9" numFmtId="0" xfId="0" applyAlignment="1" applyBorder="1" applyFont="1">
      <alignment horizontal="left" vertical="center"/>
    </xf>
    <xf borderId="6" fillId="0" fontId="8" numFmtId="0" xfId="0" applyAlignment="1" applyBorder="1" applyFont="1">
      <alignment horizontal="left" vertical="center"/>
    </xf>
    <xf borderId="5" fillId="0" fontId="8" numFmtId="0" xfId="0" applyAlignment="1" applyBorder="1" applyFont="1">
      <alignment horizontal="left" readingOrder="0" shrinkToFit="0" vertical="center" wrapText="1"/>
    </xf>
    <xf borderId="5" fillId="0" fontId="8" numFmtId="164" xfId="0" applyAlignment="1" applyBorder="1" applyFont="1" applyNumberFormat="1">
      <alignment horizontal="center" readingOrder="0" shrinkToFit="0" vertical="center" wrapText="1"/>
    </xf>
    <xf borderId="5" fillId="0" fontId="8" numFmtId="165" xfId="0" applyAlignment="1" applyBorder="1" applyFont="1" applyNumberFormat="1">
      <alignment horizontal="center" vertical="center"/>
    </xf>
    <xf borderId="5" fillId="0" fontId="8" numFmtId="0" xfId="0" applyAlignment="1" applyBorder="1" applyFont="1">
      <alignment horizontal="center" readingOrder="0" shrinkToFit="0" vertical="center" wrapText="1"/>
    </xf>
    <xf borderId="5" fillId="0" fontId="10" numFmtId="0" xfId="0" applyAlignment="1" applyBorder="1" applyFont="1">
      <alignment horizontal="left" vertical="center"/>
    </xf>
    <xf borderId="5" fillId="0" fontId="8" numFmtId="0" xfId="0" applyAlignment="1" applyBorder="1" applyFont="1">
      <alignment horizontal="left" shrinkToFit="0" vertical="center" wrapText="1"/>
    </xf>
    <xf borderId="5" fillId="0" fontId="8" numFmtId="0" xfId="0" applyAlignment="1" applyBorder="1" applyFont="1">
      <alignment horizontal="left" vertical="center"/>
    </xf>
    <xf borderId="5" fillId="0" fontId="11" numFmtId="0" xfId="0" applyAlignment="1" applyBorder="1" applyFont="1">
      <alignment horizontal="left" readingOrder="0" vertical="center"/>
    </xf>
    <xf borderId="5" fillId="0" fontId="12" numFmtId="0" xfId="0" applyAlignment="1" applyBorder="1" applyFont="1">
      <alignment horizontal="left" readingOrder="0" vertical="center"/>
    </xf>
    <xf borderId="5" fillId="0" fontId="13" numFmtId="0" xfId="0" applyAlignment="1" applyBorder="1" applyFont="1">
      <alignment horizontal="left" shrinkToFit="0" vertical="center" wrapText="0"/>
    </xf>
    <xf borderId="5" fillId="0" fontId="14" numFmtId="166" xfId="0" applyAlignment="1" applyBorder="1" applyFont="1" applyNumberFormat="1">
      <alignment horizontal="center" readingOrder="0" vertical="center"/>
    </xf>
    <xf borderId="0" fillId="0" fontId="4" numFmtId="0" xfId="0" applyFont="1"/>
    <xf borderId="5" fillId="0" fontId="14" numFmtId="166" xfId="0" applyAlignment="1" applyBorder="1" applyFont="1" applyNumberFormat="1">
      <alignment horizontal="center" readingOrder="0"/>
    </xf>
    <xf borderId="5" fillId="0" fontId="14" numFmtId="167" xfId="0" applyAlignment="1" applyBorder="1" applyFont="1" applyNumberFormat="1">
      <alignment horizontal="center" readingOrder="0" vertical="center"/>
    </xf>
    <xf borderId="5" fillId="0" fontId="8" numFmtId="0" xfId="0" applyAlignment="1" applyBorder="1" applyFont="1">
      <alignment horizontal="center" shrinkToFit="0" vertical="center" wrapText="1"/>
    </xf>
    <xf borderId="5" fillId="0" fontId="14" numFmtId="0" xfId="0" applyAlignment="1" applyBorder="1" applyFont="1">
      <alignment horizontal="center"/>
    </xf>
    <xf borderId="5" fillId="0" fontId="15" numFmtId="166" xfId="0" applyAlignment="1" applyBorder="1" applyFont="1" applyNumberFormat="1">
      <alignment horizontal="left" readingOrder="0" vertical="center"/>
    </xf>
    <xf borderId="5" fillId="0" fontId="8" numFmtId="164" xfId="0" applyAlignment="1" applyBorder="1" applyFont="1" applyNumberFormat="1">
      <alignment horizontal="center" shrinkToFit="0" vertical="center" wrapText="1"/>
    </xf>
    <xf borderId="5" fillId="0" fontId="16" numFmtId="166" xfId="0" applyAlignment="1" applyBorder="1" applyFont="1" applyNumberFormat="1">
      <alignment horizontal="center" readingOrder="0" vertical="center"/>
    </xf>
    <xf borderId="7" fillId="0" fontId="17" numFmtId="0" xfId="0" applyAlignment="1" applyBorder="1" applyFont="1">
      <alignment horizontal="center" vertical="center"/>
    </xf>
    <xf borderId="7" fillId="0" fontId="17" numFmtId="165" xfId="0" applyAlignment="1" applyBorder="1" applyFont="1" applyNumberFormat="1">
      <alignment horizontal="center" vertical="center"/>
    </xf>
    <xf borderId="7" fillId="0" fontId="17" numFmtId="0" xfId="0" applyAlignment="1" applyBorder="1" applyFont="1">
      <alignment horizontal="left" shrinkToFit="0" vertical="center" wrapText="1"/>
    </xf>
    <xf borderId="0" fillId="0" fontId="17" numFmtId="0" xfId="0" applyAlignment="1" applyFont="1">
      <alignment horizontal="center" shrinkToFit="0" vertical="center" wrapText="1"/>
    </xf>
    <xf borderId="0" fillId="0" fontId="17" numFmtId="164" xfId="0" applyAlignment="1" applyFont="1" applyNumberFormat="1">
      <alignment horizontal="center" shrinkToFit="0" vertical="center" wrapText="1"/>
    </xf>
    <xf borderId="0" fillId="0" fontId="17" numFmtId="0" xfId="0" applyAlignment="1" applyFont="1">
      <alignment horizontal="left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FgsnvoEsxxc8Hsnyzm1U0aL4E0OjO27Q1xKGvP39bic/edit?usp=sharing" TargetMode="External"/><Relationship Id="rId2" Type="http://schemas.openxmlformats.org/officeDocument/2006/relationships/hyperlink" Target="https://docs.google.com/spreadsheets/d/1LA6NuzYTYpZPYNxzBkCtzEIR5aMjrKlxPuq7o38L48g/edit?usp=sharing" TargetMode="External"/><Relationship Id="rId3" Type="http://schemas.openxmlformats.org/officeDocument/2006/relationships/hyperlink" Target="https://drive.google.com/open?id=1ZktLO3kTP7oAzfFLp7G5DvSSFoCIwyLfZvp4MAnvTY4" TargetMode="External"/><Relationship Id="rId4" Type="http://schemas.openxmlformats.org/officeDocument/2006/relationships/hyperlink" Target="https://docs.google.com/spreadsheets/d/1jqHKow-o8ht0UyrunO8uaS9uCLUEMEsVmD3Yhwj3zc4/edit?usp=sharing" TargetMode="External"/><Relationship Id="rId5" Type="http://schemas.openxmlformats.org/officeDocument/2006/relationships/hyperlink" Target="https://docs.google.com/spreadsheets/d/1k6oMFXp9OCjeIh3vzVOLb0YihQwVOcbBWoIEhxVHkfk/edit?usp=sharing" TargetMode="External"/><Relationship Id="rId6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2" width="13.57"/>
    <col customWidth="1" min="3" max="3" width="45.57"/>
    <col customWidth="1" min="4" max="4" width="8.14"/>
    <col customWidth="1" min="5" max="5" width="14.0"/>
    <col customWidth="1" min="6" max="6" width="1.57"/>
    <col customWidth="1" min="7" max="7" width="28.0"/>
    <col customWidth="1" min="8" max="8" width="3.43"/>
    <col customWidth="1" min="9" max="9" width="20.86"/>
    <col customWidth="1" min="10" max="10" width="1.57"/>
  </cols>
  <sheetData>
    <row r="1" ht="49.5" customHeight="1">
      <c r="A1" s="1"/>
      <c r="B1" s="3"/>
      <c r="C1" s="5"/>
      <c r="D1" s="7"/>
      <c r="E1" s="8"/>
      <c r="F1" s="12"/>
      <c r="G1" s="12"/>
      <c r="H1" s="12"/>
      <c r="I1" s="15" t="str">
        <f>CONCATENATE(COUNTIF($A$4:$A$20,"=Draft"), " draft  ", CHAR(10), COUNTIF($A$4:$A$20,"=Revision"), " revision  ", CHAR(10), COUNTIF($A$4:$A$20,"=Published"), "/", COUNTA($C$4:$C$20), " published  ")</f>
        <v>1 draft  
0 revision  
14/15 published  </v>
      </c>
      <c r="J1" s="12"/>
    </row>
    <row r="2" ht="5.25" customHeight="1">
      <c r="A2" s="17"/>
      <c r="B2" s="17"/>
      <c r="C2" s="19"/>
      <c r="D2" s="24"/>
      <c r="E2" s="29"/>
      <c r="F2" s="33"/>
      <c r="G2" s="33"/>
      <c r="H2" s="33"/>
      <c r="I2" s="33"/>
      <c r="J2" s="33"/>
    </row>
    <row r="3" ht="30.0" customHeight="1">
      <c r="A3" s="36" t="s">
        <v>2</v>
      </c>
      <c r="B3" s="36" t="s">
        <v>10</v>
      </c>
      <c r="C3" s="37" t="s">
        <v>11</v>
      </c>
      <c r="D3" s="36" t="s">
        <v>12</v>
      </c>
      <c r="E3" s="41" t="s">
        <v>4</v>
      </c>
      <c r="F3" s="37"/>
      <c r="G3" s="37" t="s">
        <v>7</v>
      </c>
      <c r="H3" s="37"/>
      <c r="I3" s="37" t="s">
        <v>8</v>
      </c>
      <c r="J3" s="37"/>
    </row>
    <row r="4" ht="26.25" customHeight="1">
      <c r="A4" s="39" t="s">
        <v>9</v>
      </c>
      <c r="B4" s="43" t="s">
        <v>13</v>
      </c>
      <c r="C4" s="46" t="s">
        <v>15</v>
      </c>
      <c r="D4" s="49" t="s">
        <v>19</v>
      </c>
      <c r="E4" s="45">
        <v>43740.0</v>
      </c>
      <c r="F4" s="46"/>
      <c r="G4" s="51" t="str">
        <f>HYPERLINK("https://docs.google.com/document/d/1eKGiR6PR1PbEegFGvOYozfc3hxIY9KplxAn4aXJPL7s/edit","Visão e Âmbito")</f>
        <v>Visão e Âmbito</v>
      </c>
      <c r="H4" s="52"/>
      <c r="I4" s="51" t="str">
        <f>HYPERLINK("https://docs.google.com/document/d/e/2PACX-1vQvwv-8Zb30yNA2Vmt2d0wNPQshpQjIQP4euzVAnb_Q1GbsuNKSyfNBcYkhDW_2Wbh9KCCXqc5MDeVS/pub","Versão publicada")</f>
        <v>Versão publicada</v>
      </c>
      <c r="J4" s="46"/>
    </row>
    <row r="5" ht="26.25" customHeight="1">
      <c r="A5" s="39" t="s">
        <v>9</v>
      </c>
      <c r="B5" s="55" t="s">
        <v>21</v>
      </c>
      <c r="C5" s="58" t="s">
        <v>24</v>
      </c>
      <c r="D5" s="56" t="s">
        <v>19</v>
      </c>
      <c r="E5" s="54">
        <v>43740.0</v>
      </c>
      <c r="F5" s="58"/>
      <c r="G5" s="57" t="str">
        <f>HYPERLINK("https://docs.google.com/document/d/1QPYv9WC4iz9qhPz34XLGJYyfcDtn4bPoJXfSMBtSo8Y/edit?usp=sharing","Relatório MR1.1")</f>
        <v>Relatório MR1.1</v>
      </c>
      <c r="H5" s="59"/>
      <c r="I5" s="57" t="str">
        <f>HYPERLINK("https://docs.google.com/document/d/e/2PACX-1vTsWREEY5V3-1rXc-w_yTDl1D6r4epqUK-KxS4IMPAp_Oaxa33rgnIUtsMbSJsnvqw_NHyMKc_cr2e2/pub","Versão publicada")</f>
        <v>Versão publicada</v>
      </c>
      <c r="J5" s="58"/>
    </row>
    <row r="6" ht="26.25" customHeight="1">
      <c r="A6" s="39" t="s">
        <v>9</v>
      </c>
      <c r="B6" s="55" t="s">
        <v>27</v>
      </c>
      <c r="C6" s="58" t="s">
        <v>29</v>
      </c>
      <c r="D6" s="56" t="s">
        <v>30</v>
      </c>
      <c r="E6" s="54">
        <v>43766.0</v>
      </c>
      <c r="F6" s="58"/>
      <c r="G6" s="57" t="str">
        <f>HYPERLINK("https://docs.google.com/document/d/16cLenSSNuOeOA6GZ0YwtORkFMzkai0NuZ6Weo8ZzUMk/edit?usp=sharing","Software Development Plan")</f>
        <v>Software Development Plan</v>
      </c>
      <c r="H6" s="59"/>
      <c r="I6" s="57" t="str">
        <f>HYPERLINK("https://docs.google.com/document/d/e/2PACX-1vT7AqfTWlPbI8nepLFFZVkvNTqpl_iH2pN9ABj65tRO_MlbilU98VOEDCqTxq850zi3af7rw2cFG9U2/pub","Versão publicada")</f>
        <v>Versão publicada</v>
      </c>
      <c r="J6" s="58"/>
    </row>
    <row r="7" ht="26.25" customHeight="1">
      <c r="A7" s="39" t="s">
        <v>9</v>
      </c>
      <c r="B7" s="55" t="s">
        <v>33</v>
      </c>
      <c r="C7" s="58" t="s">
        <v>34</v>
      </c>
      <c r="D7" s="56" t="s">
        <v>19</v>
      </c>
      <c r="E7" s="54">
        <v>43768.0</v>
      </c>
      <c r="F7" s="58"/>
      <c r="G7" s="60" t="str">
        <f>HYPERLINK("https://docs.google.com/document/d/1TDonp8UE24Rb0jLbkN8gf__Tb60xucbgrxcPEkaGqBQ/edit?usp=sharing","Quality Assurance Plan")</f>
        <v>Quality Assurance Plan</v>
      </c>
      <c r="H7" s="59"/>
      <c r="I7" s="57" t="str">
        <f>HYPERLINK("https://docs.google.com/document/d/e/2PACX-1vQ7UKnVs3JO91VKdTh8GYvnknuWRIYnNBXw-FAe4G87QsnqnxQlxruMLKLEGSya8xucaAqikNAVCG8y/pub","Versão publicada")</f>
        <v>Versão publicada</v>
      </c>
      <c r="J7" s="58"/>
    </row>
    <row r="8" ht="26.25" customHeight="1">
      <c r="A8" s="39" t="s">
        <v>9</v>
      </c>
      <c r="B8" s="55" t="s">
        <v>36</v>
      </c>
      <c r="C8" s="58" t="s">
        <v>37</v>
      </c>
      <c r="D8" s="56" t="s">
        <v>19</v>
      </c>
      <c r="E8" s="54">
        <v>43768.0</v>
      </c>
      <c r="F8" s="58"/>
      <c r="G8" s="57" t="str">
        <f>HYPERLINK("https://docs.google.com/document/d/1hG03znOzZSFqtz6Oglo1L0KU_QsE4sho19kycWJQCnY/edit?usp=sharing","Relatório MR1.2")</f>
        <v>Relatório MR1.2</v>
      </c>
      <c r="H8" s="59"/>
      <c r="I8" s="61" t="str">
        <f t="shared" ref="I8:I9" si="1"> Hyperlink("https://docs.google.com/document/d/e/2PACX-1vSCRSE84ahZyJPbGhoESoTJ1IV-ZpWJdmwhSo9XDOk16_BZzYWzttccgY8QJNoLrPiNMPu5YoHpz_ow/pub", "Versão Publicada")</f>
        <v>Versão Publicada</v>
      </c>
      <c r="J8" s="58"/>
    </row>
    <row r="9" ht="26.25" customHeight="1">
      <c r="A9" s="39" t="s">
        <v>9</v>
      </c>
      <c r="B9" s="55" t="s">
        <v>41</v>
      </c>
      <c r="C9" s="58" t="s">
        <v>42</v>
      </c>
      <c r="D9" s="56" t="s">
        <v>19</v>
      </c>
      <c r="E9" s="54">
        <v>43775.0</v>
      </c>
      <c r="F9" s="58"/>
      <c r="G9" s="62" t="str">
        <f>HYPERLINK("https://docs.google.com/document/d/166iWyW96q2MIrAJA39QLiA0KGNm1XJa05T1UOJeS0Mo/edit?usp=sharing","Software Requirements Specification")</f>
        <v>Software Requirements Specification</v>
      </c>
      <c r="H9" s="59"/>
      <c r="I9" s="61" t="str">
        <f t="shared" si="1"/>
        <v>Versão Publicada</v>
      </c>
      <c r="J9" s="58"/>
    </row>
    <row r="10" ht="26.25" customHeight="1">
      <c r="A10" s="39" t="s">
        <v>9</v>
      </c>
      <c r="B10" s="55" t="s">
        <v>46</v>
      </c>
      <c r="C10" s="58" t="s">
        <v>47</v>
      </c>
      <c r="D10" s="56" t="s">
        <v>19</v>
      </c>
      <c r="E10" s="54">
        <v>43768.0</v>
      </c>
      <c r="F10" s="58"/>
      <c r="G10" s="57" t="str">
        <f>HYPERLINK("https://docs.google.com/document/d/1vTCMrS7wEmEW66sota9xDxM7nio5tzp4_LhfDTKTbDQ/edit?usp=sharing","Risk Plan")</f>
        <v>Risk Plan</v>
      </c>
      <c r="H10" s="59"/>
      <c r="I10" s="61" t="str">
        <f> Hyperlink("https://docs.google.com/document/d/e/2PACX-1vSMjGUu4D6GkIusCCeboPvdnu0LlbM7v-HWNkwm4JmC2mqZnqbZOuJtzTqzZ1p-_aHV7XbmjMg-lalH/pub", "Versão Publicada")</f>
        <v>Versão Publicada</v>
      </c>
      <c r="J10" s="58"/>
    </row>
    <row r="11" ht="26.25" customHeight="1">
      <c r="A11" s="39" t="s">
        <v>9</v>
      </c>
      <c r="B11" s="55" t="s">
        <v>51</v>
      </c>
      <c r="C11" s="58" t="s">
        <v>52</v>
      </c>
      <c r="D11" s="56" t="s">
        <v>19</v>
      </c>
      <c r="E11" s="54">
        <v>43775.0</v>
      </c>
      <c r="F11" s="58"/>
      <c r="G11" s="57" t="str">
        <f>HYPERLINK("https://docs.google.com/document/d/11rPbKqA_hU__X5CmnsS4MpUoYv3VNT_mFXIW7N8fVPM/edit?usp=sharing","Acceptance Test Plan")</f>
        <v>Acceptance Test Plan</v>
      </c>
      <c r="H11" s="59"/>
      <c r="I11" s="61" t="str">
        <f> Hyperlink("https://docs.google.com/document/d/e/2PACX-1vR7FDXCYlE2LIKnC3QphpKQfJLcxP1jl9Gf2LkneX_IoyqfCgY7DuEy0UYbsRYcHHhSyuAE9UIhCaLT/pub", "Versão Publicada")</f>
        <v>Versão Publicada</v>
      </c>
      <c r="J11" s="58"/>
    </row>
    <row r="12" ht="26.25" customHeight="1">
      <c r="A12" s="39" t="s">
        <v>9</v>
      </c>
      <c r="B12" s="55" t="s">
        <v>58</v>
      </c>
      <c r="C12" s="58" t="s">
        <v>59</v>
      </c>
      <c r="D12" s="56" t="s">
        <v>19</v>
      </c>
      <c r="E12" s="63">
        <v>43789.0</v>
      </c>
      <c r="F12" s="58"/>
      <c r="G12" s="57" t="str">
        <f>HYPERLINK("https://docs.google.com/document/d/1hG03znOzZSFqtz6Oglo1L0KU_QsE4sho19kycWJQCnY/edit?usp=sharing","Relatório MR2.1")</f>
        <v>Relatório MR2.1</v>
      </c>
      <c r="H12" s="59"/>
      <c r="I12" s="61" t="str">
        <f> Hyperlink("https://docs.google.com/document/d/e/2PACX-1vQFrz4PXE7gY7750WdvrLY9AVxnNGPXbW4ax4ShFA3eQs9sIwV3igIaszkeN6P15ErvFhA1bvDorOI2/pub", "Versão Publicada")</f>
        <v>Versão Publicada</v>
      </c>
      <c r="J12" s="58"/>
    </row>
    <row r="13" ht="26.25" customHeight="1">
      <c r="A13" s="39" t="s">
        <v>9</v>
      </c>
      <c r="B13" s="55" t="s">
        <v>63</v>
      </c>
      <c r="C13" s="58" t="s">
        <v>64</v>
      </c>
      <c r="D13" s="56" t="s">
        <v>19</v>
      </c>
      <c r="E13" s="66">
        <v>43810.0</v>
      </c>
      <c r="F13" s="58"/>
      <c r="G13" s="57" t="str">
        <f>HYPERLINK("https://docs.google.com/document/d/1l5PeHScucMFn1ziZSg9H42ReaDrff5GcAe2hSHMApog/edit","Software Architecture &amp; Design")</f>
        <v>Software Architecture &amp; Design</v>
      </c>
      <c r="H13" s="59"/>
      <c r="I13" s="60" t="str">
        <f>HYPERLINK("https://docs.google.com/document/d/e/2PACX-1vSl4BIrOW64G9gbXu2h50Se9PvILE07TLpXBI6W6fyULZxwu9XZBuBne7peReJcvaoexoaHc3E9_oZD/pub","Versão Publicada")</f>
        <v>Versão Publicada</v>
      </c>
      <c r="J13" s="58"/>
    </row>
    <row r="14" ht="26.25" customHeight="1">
      <c r="A14" s="39" t="s">
        <v>9</v>
      </c>
      <c r="B14" s="55" t="s">
        <v>65</v>
      </c>
      <c r="C14" s="58" t="s">
        <v>66</v>
      </c>
      <c r="D14" s="56" t="s">
        <v>19</v>
      </c>
      <c r="E14" s="63">
        <v>43817.0</v>
      </c>
      <c r="F14" s="58"/>
      <c r="G14" s="57" t="str">
        <f>HYPERLINK("https://docs.google.com/document/d/1JSuZaShewAUUtYI37hRgOI2EzbV1S-rkZKQVNW1u3qw/edit?usp=sharing","Relatório MR2.2")</f>
        <v>Relatório MR2.2</v>
      </c>
      <c r="H14" s="59"/>
      <c r="I14" s="60" t="str">
        <f>HYPERLINK("https://docs.google.com/document/d/e/2PACX-1vR2FL0-yDzuSgOjYaQAY5M4qRHsm12cCNU6C8HE_nq9gUZ2ml9miuM98qEYeaUQh3YVyXIfAbOPvHK-/pub","Versão Publicada")</f>
        <v>Versão Publicada</v>
      </c>
      <c r="J14" s="58"/>
    </row>
    <row r="15" ht="26.25" customHeight="1">
      <c r="A15" s="39" t="s">
        <v>9</v>
      </c>
      <c r="B15" s="55" t="s">
        <v>67</v>
      </c>
      <c r="C15" s="58" t="s">
        <v>68</v>
      </c>
      <c r="D15" s="56" t="s">
        <v>19</v>
      </c>
      <c r="E15" s="63">
        <v>43817.0</v>
      </c>
      <c r="F15" s="58"/>
      <c r="G15" s="69" t="str">
        <f>HYPERLINK("https://docs.google.com/document/d/1fjWJwnXTSyLaumv694DeiARm2aPEjxpOOdAm6MQspeM/edit?usp=sharing","Acceptance Test Report")</f>
        <v>Acceptance Test Report</v>
      </c>
      <c r="H15" s="59"/>
      <c r="I15" s="57" t="str">
        <f>HYPERLINK("https://docs.google.com/document/d/e/2PACX-1vRiNWNseT83JAmBTp8tUVFzgluopOk6ouIZI6J5rmj-nB1pMdkKJCGAV-R7_46sQWG-b39dm4QzyAR3/pub","Versão Publicada")</f>
        <v>Versão Publicada</v>
      </c>
      <c r="J15" s="58"/>
    </row>
    <row r="16" ht="26.25" customHeight="1">
      <c r="A16" s="39" t="s">
        <v>9</v>
      </c>
      <c r="B16" s="55" t="s">
        <v>69</v>
      </c>
      <c r="C16" s="58" t="s">
        <v>70</v>
      </c>
      <c r="D16" s="56" t="s">
        <v>19</v>
      </c>
      <c r="E16" s="71">
        <v>43817.0</v>
      </c>
      <c r="F16" s="58"/>
      <c r="G16" s="57" t="str">
        <f>HYPERLINK("https://docs.google.com/document/d/171hXxZgM8SyeAVnW9n9GlgPaAZyRwySR6JJQxO6-EJQ/edit?usp=sharing","Quality Assessment Report")</f>
        <v>Quality Assessment Report</v>
      </c>
      <c r="H16" s="59"/>
      <c r="I16" s="57" t="str">
        <f>HYPERLINK("https://docs.google.com/document/d/e/2PACX-1vTMvUFjCr4NRcD0Ww2X9d6hXfzellZ7SaivBh-2WncAggddpbOfWArLJQeHvvnUVGKapNgnqCU5VpAy/pub","Versão Publicada")</f>
        <v>Versão Publicada</v>
      </c>
      <c r="J16" s="58"/>
    </row>
    <row r="17" ht="26.25" customHeight="1">
      <c r="A17" s="39" t="s">
        <v>9</v>
      </c>
      <c r="B17" s="55" t="s">
        <v>71</v>
      </c>
      <c r="C17" s="58" t="s">
        <v>72</v>
      </c>
      <c r="D17" s="56" t="s">
        <v>19</v>
      </c>
      <c r="E17" s="63">
        <v>43817.0</v>
      </c>
      <c r="F17" s="58"/>
      <c r="G17" s="57" t="str">
        <f>HYPERLINK("https://docs.google.com/document/d/187ou-4SewBZMzTxquN9vBZ1QVcILn9qo2K-hm5Z-dgg/edit?usp=sharing","Relatório MR2.3")</f>
        <v>Relatório MR2.3</v>
      </c>
      <c r="H17" s="59"/>
      <c r="I17" s="57" t="str">
        <f>HYPERLINK("https://docs.google.com/document/d/e/2PACX-1vQfnZ3vLY2Y0sjS1F4dGDvyxQ2Rz7k1nya7SXP9s8Y2phJGCW3joP7ZB-Lu6Yn2JTwyQKxUPurx7PSo/pub","Versão Publicada")</f>
        <v>Versão Publicada</v>
      </c>
      <c r="J17" s="58"/>
    </row>
    <row r="18" ht="26.25" customHeight="1">
      <c r="A18" s="39" t="s">
        <v>73</v>
      </c>
      <c r="B18" s="55" t="s">
        <v>74</v>
      </c>
      <c r="C18" s="58" t="s">
        <v>75</v>
      </c>
      <c r="D18" s="56" t="s">
        <v>76</v>
      </c>
      <c r="E18" s="66">
        <v>43807.0</v>
      </c>
      <c r="F18" s="58"/>
      <c r="G18" s="57" t="str">
        <f>HYPERLINK("https://docs.google.com/document/d/1DIIfJ3mCGTpJnQZzb8PI7WTgssQxYt1sgFXH7K-7WNU/edit","Post-Mortem Analysis")</f>
        <v>Post-Mortem Analysis</v>
      </c>
      <c r="H18" s="59"/>
      <c r="I18" s="59"/>
      <c r="J18" s="58"/>
    </row>
    <row r="19" ht="26.25" customHeight="1">
      <c r="A19" s="44"/>
      <c r="B19" s="55"/>
      <c r="C19" s="58"/>
      <c r="D19" s="67"/>
      <c r="E19" s="70"/>
      <c r="F19" s="58"/>
      <c r="G19" s="59"/>
      <c r="H19" s="59"/>
      <c r="I19" s="59"/>
      <c r="J19" s="58"/>
    </row>
    <row r="20" ht="22.5" hidden="1" customHeight="1">
      <c r="A20" s="72"/>
      <c r="B20" s="73"/>
      <c r="C20" s="74"/>
      <c r="D20" s="75"/>
      <c r="E20" s="76"/>
      <c r="F20" s="77"/>
      <c r="G20" s="77"/>
      <c r="H20" s="77"/>
      <c r="I20" s="77"/>
      <c r="J20" s="7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1"/>
  </mergeCells>
  <conditionalFormatting sqref="A4:J20">
    <cfRule type="expression" dxfId="0" priority="1">
      <formula>$A4="Draft"</formula>
    </cfRule>
  </conditionalFormatting>
  <conditionalFormatting sqref="A4:J20">
    <cfRule type="expression" dxfId="1" priority="2">
      <formula>$A4="Published"</formula>
    </cfRule>
  </conditionalFormatting>
  <conditionalFormatting sqref="A4:J20">
    <cfRule type="expression" dxfId="2" priority="3">
      <formula>$A4="Revision"</formula>
    </cfRule>
  </conditionalFormatting>
  <dataValidations>
    <dataValidation type="list" allowBlank="1" sqref="A4:A19">
      <formula1>"Draft,Published,Revision"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3.57"/>
    <col customWidth="1" min="2" max="2" width="9.57"/>
    <col customWidth="1" min="3" max="3" width="14.0"/>
    <col customWidth="1" min="4" max="4" width="12.29"/>
    <col customWidth="1" min="5" max="5" width="54.43"/>
    <col customWidth="1" min="6" max="6" width="1.71"/>
    <col customWidth="1" min="7" max="7" width="26.0"/>
    <col customWidth="1" min="8" max="8" width="1.71"/>
    <col customWidth="1" min="9" max="9" width="26.0"/>
    <col customWidth="1" min="10" max="10" width="1.71"/>
  </cols>
  <sheetData>
    <row r="1" ht="49.5" customHeight="1">
      <c r="A1" s="2" t="s">
        <v>1</v>
      </c>
      <c r="B1" s="3"/>
      <c r="C1" s="3"/>
      <c r="D1" s="5"/>
      <c r="E1" s="6"/>
      <c r="F1" s="9"/>
      <c r="G1" s="11"/>
      <c r="H1" s="9"/>
      <c r="I1" s="16" t="str">
        <f>CONCATENATE(COUNTIF($A$4:$A$15,"=Draft"), " draft  ", CHAR(10), COUNTIF($A$4:$A$15,"=Revision"), " revision  ", CHAR(10), COUNTIF($A$4:$A$15,"=Published"), "/", COUNTA($E$4:$E$15), " published  ")</f>
        <v>0 draft  
0 revision  
12/12 published  </v>
      </c>
      <c r="J1" s="9"/>
    </row>
    <row r="2" ht="5.25" customHeight="1">
      <c r="A2" s="18"/>
      <c r="B2" s="18"/>
      <c r="C2" s="20"/>
      <c r="D2" s="18"/>
      <c r="E2" s="22"/>
      <c r="F2" s="9"/>
      <c r="G2" s="26"/>
      <c r="H2" s="9"/>
      <c r="I2" s="26"/>
      <c r="J2" s="9"/>
    </row>
    <row r="3" ht="30.0" customHeight="1">
      <c r="A3" s="28" t="s">
        <v>2</v>
      </c>
      <c r="B3" s="28" t="s">
        <v>3</v>
      </c>
      <c r="C3" s="30" t="s">
        <v>4</v>
      </c>
      <c r="D3" s="28" t="s">
        <v>5</v>
      </c>
      <c r="E3" s="32" t="s">
        <v>6</v>
      </c>
      <c r="F3" s="34"/>
      <c r="G3" s="32" t="s">
        <v>7</v>
      </c>
      <c r="H3" s="34"/>
      <c r="I3" s="32" t="s">
        <v>8</v>
      </c>
      <c r="J3" s="34"/>
    </row>
    <row r="4" ht="26.25" customHeight="1">
      <c r="A4" s="39" t="s">
        <v>9</v>
      </c>
      <c r="B4" s="43">
        <v>1.0</v>
      </c>
      <c r="C4" s="45">
        <v>43733.0</v>
      </c>
      <c r="D4" s="43" t="s">
        <v>17</v>
      </c>
      <c r="E4" s="46" t="s">
        <v>18</v>
      </c>
      <c r="F4" s="47"/>
      <c r="G4" s="51" t="str">
        <f>HYPERLINK("https://docs.google.com/document/d/1Hc59GFILa5_sNzyN6xNx4c6HaN3KYqA-7wJrNpAsX48/edit?usp=sharing","Notas #1")</f>
        <v>Notas #1</v>
      </c>
      <c r="H4" s="47"/>
      <c r="I4" s="51" t="str">
        <f>HYPERLINK("https://docs.google.com/document/d/e/2PACX-1vTew_mNtciCWHNAeG9XWit3ZLcX2qUwO3_p4giapOMm8VsmsduF0T2AbwZkaRe83uiX909PVm1u1zAJ/pub","Versão final")</f>
        <v>Versão final</v>
      </c>
      <c r="J4" s="47"/>
    </row>
    <row r="5" ht="26.25" customHeight="1">
      <c r="A5" s="39" t="s">
        <v>9</v>
      </c>
      <c r="B5" s="39">
        <v>2.0</v>
      </c>
      <c r="C5" s="54">
        <v>43740.0</v>
      </c>
      <c r="D5" s="39" t="s">
        <v>22</v>
      </c>
      <c r="E5" s="53" t="s">
        <v>23</v>
      </c>
      <c r="F5" s="47"/>
      <c r="G5" s="57" t="str">
        <f>HYPERLINK("https://docs.google.com/document/d/13oXPuWEYOGXWhirIxiU06-lsy5eYCAyRx2WLcytF37I/edit?usp=sharing","Notas #2")</f>
        <v>Notas #2</v>
      </c>
      <c r="H5" s="47"/>
      <c r="I5" s="57" t="str">
        <f>HYPERLINK("https://docs.google.com/document/d/e/2PACX-1vTtAKPYDmYR35yjsk8KiANnwY1t8apn_rnkhq3ysKxG2ebEsmAgyEc8vzc8qvlIGca-0nBv1KlEMlTP/pub","Versão final")</f>
        <v>Versão final</v>
      </c>
      <c r="J5" s="47"/>
    </row>
    <row r="6" ht="26.25" customHeight="1">
      <c r="A6" s="39" t="s">
        <v>9</v>
      </c>
      <c r="B6" s="39">
        <v>3.0</v>
      </c>
      <c r="C6" s="54">
        <v>43747.0</v>
      </c>
      <c r="D6" s="39" t="s">
        <v>17</v>
      </c>
      <c r="E6" s="53" t="s">
        <v>25</v>
      </c>
      <c r="F6" s="47"/>
      <c r="G6" s="57" t="str">
        <f>HYPERLINK("https://docs.google.com/document/d/1ZKI2RcwElaU-kFrKiu6eOxlT8Vqz99bKozuZKzX5hx0/edit?usp=sharing","Notas #3")</f>
        <v>Notas #3</v>
      </c>
      <c r="H6" s="47"/>
      <c r="I6" s="57" t="str">
        <f>HYPERLINK("https://docs.google.com/document/d/e/2PACX-1vSpxMxC3NCv1aF-LmEje1CH3tRue8UOnJrJjXFyZKs-9WUTDzYl2mapF7MmlKWxtmO722Tl7e1loUnP/pub","Versão final")</f>
        <v>Versão final</v>
      </c>
      <c r="J6" s="47"/>
    </row>
    <row r="7" ht="26.25" customHeight="1">
      <c r="A7" s="39" t="s">
        <v>9</v>
      </c>
      <c r="B7" s="39">
        <v>4.0</v>
      </c>
      <c r="C7" s="54">
        <v>43754.0</v>
      </c>
      <c r="D7" s="39" t="s">
        <v>17</v>
      </c>
      <c r="E7" s="53" t="s">
        <v>28</v>
      </c>
      <c r="F7" s="47"/>
      <c r="G7" s="57" t="str">
        <f>HYPERLINK("https://docs.google.com/document/d/1F_PCKUjFLZOFgAdlZj_RuwbneQ3p1SOX2sFKerwCYAA/edit?usp=sharing","Notas #4")</f>
        <v>Notas #4</v>
      </c>
      <c r="H7" s="47"/>
      <c r="I7" s="57" t="str">
        <f>HYPERLINK("https://docs.google.com/document/d/e/2PACX-1vRS6lnOXheO23i9rbYrRLCFxL7Q6zJGIn4q6TuOx_c4qIytWeJoeHkrxWOtrHRPzqs_xwrFVlJvLkC4/pub","Versão Final")</f>
        <v>Versão Final</v>
      </c>
      <c r="J7" s="47"/>
    </row>
    <row r="8" ht="26.25" customHeight="1">
      <c r="A8" s="39" t="s">
        <v>9</v>
      </c>
      <c r="B8" s="43">
        <v>5.0</v>
      </c>
      <c r="C8" s="45">
        <v>43761.0</v>
      </c>
      <c r="D8" s="39" t="s">
        <v>17</v>
      </c>
      <c r="E8" s="53" t="s">
        <v>28</v>
      </c>
      <c r="F8" s="47"/>
      <c r="G8" s="57" t="str">
        <f>HYPERLINK("https://docs.google.com/document/d/1jZ-FXpNZD9kEofqJuwBWbTxvKb9HNluJTDB5Tiv371c/edit?usp=sharing","Notas #5")</f>
        <v>Notas #5</v>
      </c>
      <c r="H8" s="47"/>
      <c r="I8" s="57" t="str">
        <f>HYPERLINK("https://docs.google.com/document/d/e/2PACX-1vSlxxwJg2eiLi5q8HHCu83El2-VIOeFFswkbAvO-1u0qulUbF9lu4gTDGIf2M9bU-0qlwR4_QpqQBib/pub","Versão Final")</f>
        <v>Versão Final</v>
      </c>
      <c r="J8" s="47"/>
    </row>
    <row r="9" ht="26.25" customHeight="1">
      <c r="A9" s="39" t="s">
        <v>9</v>
      </c>
      <c r="B9" s="39">
        <v>6.0</v>
      </c>
      <c r="C9" s="54">
        <v>43768.0</v>
      </c>
      <c r="D9" s="39" t="s">
        <v>22</v>
      </c>
      <c r="E9" s="53" t="s">
        <v>35</v>
      </c>
      <c r="F9" s="47"/>
      <c r="G9" s="57" t="str">
        <f>HYPERLINK("https://docs.google.com/document/d/16WC0r1_o118pw53-zHCa8cieAnImBLHUYOZdvmU4t5M/edit?usp=sharing","Notas #6")</f>
        <v>Notas #6</v>
      </c>
      <c r="H9" s="47"/>
      <c r="I9" s="57" t="str">
        <f>HYPERLINK("https://docs.google.com/document/d/e/2PACX-1vQdgx7cpH_Gtru2IuOydwqI6T0IGCruE-JBTKXDpOjsw7lAaes9pFohKeI-1fuibDmePyGUItPPs9y4/pub","Versão Final")</f>
        <v>Versão Final</v>
      </c>
      <c r="J9" s="47"/>
    </row>
    <row r="10" ht="26.25" customHeight="1">
      <c r="A10" s="39" t="s">
        <v>9</v>
      </c>
      <c r="B10" s="39">
        <v>7.0</v>
      </c>
      <c r="C10" s="54">
        <v>43775.0</v>
      </c>
      <c r="D10" s="39" t="s">
        <v>17</v>
      </c>
      <c r="E10" s="53" t="s">
        <v>40</v>
      </c>
      <c r="F10" s="47"/>
      <c r="G10" s="57" t="str">
        <f>HYPERLINK("https://docs.google.com/document/d/1gaAQ01K9zAoz0CTKJBZrysBWPSQ_4EUatvsqjHsOQ1s/edit?usp=sharing","Notas #7")</f>
        <v>Notas #7</v>
      </c>
      <c r="H10" s="47"/>
      <c r="I10" s="57" t="str">
        <f>HYPERLINK("https://docs.google.com/document/d/e/2PACX-1vRjYpm0ugIFQDl3kce6Grj1GHVhEe7aCoUv1sGvIDktDG398TKJ05Ylf0Clu83r2yhSwU1FGOb-ydl1/pub","Versão Final")</f>
        <v>Versão Final</v>
      </c>
      <c r="J10" s="47"/>
    </row>
    <row r="11" ht="26.25" customHeight="1">
      <c r="A11" s="39" t="s">
        <v>9</v>
      </c>
      <c r="B11" s="39">
        <v>8.0</v>
      </c>
      <c r="C11" s="54">
        <v>43789.0</v>
      </c>
      <c r="D11" s="39" t="s">
        <v>22</v>
      </c>
      <c r="E11" s="53" t="s">
        <v>45</v>
      </c>
      <c r="F11" s="47"/>
      <c r="G11" s="57" t="str">
        <f>HYPERLINK("https://docs.google.com/document/d/1NY0I80cafQlYpNS8sw41UWPiLjJCk7L9tFXe4GQVoes/edit","Notas #8")</f>
        <v>Notas #8</v>
      </c>
      <c r="H11" s="47"/>
      <c r="I11" s="57" t="str">
        <f>HYPERLINK("https://docs.google.com/document/d/e/2PACX-1vTsZranP1tAlT9Wq-IscEu-jAG2ytfloLXKajQuSuqaHjGZX09lTewwtGz19M3Eomyi0sZsuMniGgb2/pub","Versão Final")</f>
        <v>Versão Final</v>
      </c>
      <c r="J11" s="47"/>
    </row>
    <row r="12" ht="26.25" customHeight="1">
      <c r="A12" s="39" t="s">
        <v>9</v>
      </c>
      <c r="B12" s="43">
        <v>9.0</v>
      </c>
      <c r="C12" s="54">
        <v>43796.0</v>
      </c>
      <c r="D12" s="39" t="s">
        <v>17</v>
      </c>
      <c r="E12" s="53" t="s">
        <v>48</v>
      </c>
      <c r="F12" s="47"/>
      <c r="G12" s="57" t="str">
        <f>HYPERLINK("https://docs.google.com/document/d/1pWh_pZYMTmaEEklRsUUg4v0T_-KPa4dOLXo32mo-4p4/edit?usp=sharing","Notas #9")</f>
        <v>Notas #9</v>
      </c>
      <c r="H12" s="47"/>
      <c r="I12" s="57" t="str">
        <f t="shared" ref="I12:I15" si="1">HYPERLINK("https://docs.google.com/document/d/e/2PACX-1vT6DTuCJmnkqqdGr-qQ_mZd84ifAfxYWpryPKf1bmdVq7hcSWHWN3BJae3reMmzduBVHfnevAWvlLD-/pub","Versão Final")</f>
        <v>Versão Final</v>
      </c>
      <c r="J12" s="47"/>
    </row>
    <row r="13" ht="26.25" customHeight="1">
      <c r="A13" s="39" t="s">
        <v>9</v>
      </c>
      <c r="B13" s="39">
        <v>10.0</v>
      </c>
      <c r="C13" s="54">
        <v>43803.0</v>
      </c>
      <c r="D13" s="39" t="s">
        <v>17</v>
      </c>
      <c r="E13" s="53" t="s">
        <v>53</v>
      </c>
      <c r="F13" s="47"/>
      <c r="G13" s="57" t="str">
        <f>HYPERLINK("https://docs.google.com/document/d/1a8Ir_ETFJ9-12wMUIX2XCxNm-azNCA9cEk4ll9igNVs/edit?usp=sharing","Notas #10")</f>
        <v>Notas #10</v>
      </c>
      <c r="H13" s="47"/>
      <c r="I13" s="57" t="str">
        <f t="shared" si="1"/>
        <v>Versão Final</v>
      </c>
      <c r="J13" s="47"/>
    </row>
    <row r="14" ht="27.0" customHeight="1">
      <c r="A14" s="39" t="s">
        <v>9</v>
      </c>
      <c r="B14" s="39">
        <v>11.0</v>
      </c>
      <c r="C14" s="54">
        <v>43810.0</v>
      </c>
      <c r="D14" s="39" t="s">
        <v>17</v>
      </c>
      <c r="E14" s="53" t="s">
        <v>57</v>
      </c>
      <c r="F14" s="47"/>
      <c r="G14" s="57" t="str">
        <f>HYPERLINK("https://docs.google.com/document/d/1w9UdXqkzsJDQgqlenpq4NnCpIu9En3NUpUN-cQoMqyg/edit?usp=sharing","Notas #11")</f>
        <v>Notas #11</v>
      </c>
      <c r="H14" s="47"/>
      <c r="I14" s="57" t="str">
        <f t="shared" si="1"/>
        <v>Versão Final</v>
      </c>
      <c r="J14" s="47"/>
    </row>
    <row r="15" ht="27.75" customHeight="1">
      <c r="A15" s="39" t="s">
        <v>9</v>
      </c>
      <c r="B15" s="39">
        <v>12.0</v>
      </c>
      <c r="C15" s="54">
        <v>43817.0</v>
      </c>
      <c r="D15" s="39" t="s">
        <v>22</v>
      </c>
      <c r="E15" s="53" t="s">
        <v>60</v>
      </c>
      <c r="F15" s="47"/>
      <c r="G15" s="57" t="str">
        <f>HYPERLINK("https://docs.google.com/document/d/1btZ30wMAh57A2CexfAoxE4g0vwOOEapEMizIeFTPC78/edit","Notas #12")</f>
        <v>Notas #12</v>
      </c>
      <c r="H15" s="47"/>
      <c r="I15" s="57" t="str">
        <f t="shared" si="1"/>
        <v>Versão Final</v>
      </c>
      <c r="J15" s="64"/>
    </row>
    <row r="16" ht="29.25" customHeight="1">
      <c r="A16" s="44"/>
      <c r="B16" s="39"/>
      <c r="C16" s="54"/>
      <c r="D16" s="55"/>
      <c r="E16" s="58"/>
      <c r="F16" s="47"/>
      <c r="G16" s="59"/>
      <c r="H16" s="47"/>
      <c r="I16" s="59"/>
    </row>
    <row r="17" ht="29.25" customHeight="1">
      <c r="A17" s="44"/>
      <c r="B17" s="39"/>
      <c r="C17" s="54"/>
      <c r="D17" s="55"/>
      <c r="E17" s="58"/>
      <c r="F17" s="47"/>
      <c r="G17" s="59"/>
      <c r="H17" s="47"/>
      <c r="I17" s="59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D1"/>
  </mergeCells>
  <conditionalFormatting sqref="A4:I17 J4:J15">
    <cfRule type="expression" dxfId="0" priority="1">
      <formula>$A4="Draft"</formula>
    </cfRule>
  </conditionalFormatting>
  <conditionalFormatting sqref="A4:I17 J4:J15">
    <cfRule type="expression" dxfId="1" priority="2">
      <formula>$A4="Published"</formula>
    </cfRule>
  </conditionalFormatting>
  <conditionalFormatting sqref="A4:I17 J4:J15">
    <cfRule type="expression" dxfId="2" priority="3">
      <formula>$A4="Revision"</formula>
    </cfRule>
  </conditionalFormatting>
  <dataValidations>
    <dataValidation type="list" allowBlank="1" sqref="A4:A17">
      <formula1>"Draft,Published,Revision"</formula1>
    </dataValidation>
    <dataValidation type="list" allowBlank="1" sqref="D4:D17">
      <formula1>"Progress,Internal,Client"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2" width="13.57"/>
    <col customWidth="1" min="3" max="3" width="55.14"/>
    <col customWidth="1" min="4" max="4" width="8.14"/>
    <col customWidth="1" min="5" max="5" width="14.0"/>
    <col customWidth="1" min="6" max="6" width="1.71"/>
    <col customWidth="1" min="7" max="7" width="25.57"/>
    <col customWidth="1" min="8" max="8" width="1.71"/>
    <col customWidth="1" min="9" max="9" width="25.57"/>
    <col customWidth="1" min="10" max="10" width="1.71"/>
  </cols>
  <sheetData>
    <row r="1" ht="49.5" customHeight="1">
      <c r="A1" s="4" t="s">
        <v>0</v>
      </c>
      <c r="B1" s="3"/>
      <c r="C1" s="5"/>
      <c r="D1" s="10"/>
      <c r="E1" s="13"/>
      <c r="F1" s="14"/>
      <c r="G1" s="14"/>
      <c r="H1" s="14"/>
      <c r="I1" s="21" t="str">
        <f>CONCATENATE(COUNTIF($A$4:$A$19,"=Draft"), " draft  ", CHAR(10), COUNTIF($A$4:$A$19,"=Revision"), " revision  ", CHAR(10), COUNTIF($A$4:$A$19,"=Published"), "/", COUNTA($C$4:$C$19), " published  ")</f>
        <v>0 draft  
0 revision  
0/9 published  </v>
      </c>
      <c r="J1" s="14"/>
    </row>
    <row r="2" ht="5.25" customHeight="1">
      <c r="A2" s="23"/>
      <c r="B2" s="23"/>
      <c r="C2" s="25"/>
      <c r="D2" s="27"/>
      <c r="E2" s="31"/>
      <c r="F2" s="35"/>
      <c r="G2" s="35"/>
      <c r="H2" s="35"/>
      <c r="I2" s="35"/>
      <c r="J2" s="35"/>
    </row>
    <row r="3" ht="30.0" customHeight="1">
      <c r="A3" s="38" t="s">
        <v>2</v>
      </c>
      <c r="B3" s="38" t="s">
        <v>5</v>
      </c>
      <c r="C3" s="40" t="s">
        <v>11</v>
      </c>
      <c r="D3" s="38" t="s">
        <v>12</v>
      </c>
      <c r="E3" s="42" t="s">
        <v>4</v>
      </c>
      <c r="F3" s="40"/>
      <c r="G3" s="40" t="s">
        <v>7</v>
      </c>
      <c r="H3" s="40"/>
      <c r="I3" s="40" t="s">
        <v>8</v>
      </c>
      <c r="J3" s="40"/>
    </row>
    <row r="4" ht="26.25" customHeight="1">
      <c r="A4" s="44"/>
      <c r="B4" s="43" t="s">
        <v>14</v>
      </c>
      <c r="C4" s="46" t="s">
        <v>16</v>
      </c>
      <c r="D4" s="48">
        <v>1.0</v>
      </c>
      <c r="E4" s="45">
        <v>43733.0</v>
      </c>
      <c r="F4" s="50"/>
      <c r="G4" s="51" t="str">
        <f>HYPERLINK("https://docs.google.com/spreadsheets/d/12OnaXsp6FcUdeVXyl7_LdRfBRF2enWQJs1ppXyKwooI/edit#gid=6","https://docs.google.com/spreadsheets/d/12OnaXsp6FcUdeVXyl7_LdRfBRF2enWQJs1ppXyKwooI/edit#gid=6")</f>
        <v>https://docs.google.com/spreadsheets/d/12OnaXsp6FcUdeVXyl7_LdRfBRF2enWQJs1ppXyKwooI/edit#gid=6</v>
      </c>
      <c r="H4" s="52"/>
      <c r="I4" s="52"/>
      <c r="J4" s="50"/>
    </row>
    <row r="5" ht="26.25" customHeight="1">
      <c r="A5" s="44"/>
      <c r="B5" s="39" t="s">
        <v>14</v>
      </c>
      <c r="C5" s="53" t="s">
        <v>20</v>
      </c>
      <c r="D5" s="56">
        <v>1.0</v>
      </c>
      <c r="E5" s="54">
        <v>43733.0</v>
      </c>
      <c r="F5" s="58"/>
      <c r="G5" s="57" t="str">
        <f>HYPERLINK("https://docs.google.com/spreadsheets/d/1MvnZ6utKSnqUQj2VcAdZ74rARodGT5-MN0dmLE8MJBo/edit?usp=sharing","https://docs.google.com/spreadsheets/d/1MvnZ6utKSnqUQj2VcAdZ74rARodGT5-MN0dmLE8MJBo/edit?usp=sharing")</f>
        <v>https://docs.google.com/spreadsheets/d/1MvnZ6utKSnqUQj2VcAdZ74rARodGT5-MN0dmLE8MJBo/edit?usp=sharing</v>
      </c>
      <c r="H5" s="59"/>
      <c r="I5" s="59"/>
      <c r="J5" s="58"/>
    </row>
    <row r="6" ht="26.25" customHeight="1">
      <c r="A6" s="44"/>
      <c r="B6" s="39" t="s">
        <v>14</v>
      </c>
      <c r="C6" s="53" t="s">
        <v>26</v>
      </c>
      <c r="D6" s="56">
        <v>1.0</v>
      </c>
      <c r="E6" s="54">
        <v>43746.0</v>
      </c>
      <c r="F6" s="58"/>
      <c r="G6" s="57" t="str">
        <f>HYPERLINK("https://docs.google.com/spreadsheets/d/1IFXQ0EIGUWRzYK_qQ3lO11MdrS022KA0y15q2WM55uE/edit?usp=sharing","https://docs.google.com/spreadsheets/d/1IFXQ0EIGUWRzYK_qQ3lO11MdrS022KA0y15q2WM55uE/edit?usp=sharing")</f>
        <v>https://docs.google.com/spreadsheets/d/1IFXQ0EIGUWRzYK_qQ3lO11MdrS022KA0y15q2WM55uE/edit?usp=sharing</v>
      </c>
      <c r="H6" s="59"/>
      <c r="I6" s="59"/>
      <c r="J6" s="58"/>
    </row>
    <row r="7" ht="26.25" customHeight="1">
      <c r="A7" s="44"/>
      <c r="B7" s="39" t="s">
        <v>14</v>
      </c>
      <c r="C7" s="53" t="s">
        <v>31</v>
      </c>
      <c r="D7" s="56">
        <v>1.0</v>
      </c>
      <c r="E7" s="54">
        <v>43747.0</v>
      </c>
      <c r="F7" s="58"/>
      <c r="G7" s="61" t="s">
        <v>32</v>
      </c>
      <c r="H7" s="59"/>
      <c r="I7" s="59"/>
      <c r="J7" s="58"/>
    </row>
    <row r="8" ht="26.25" customHeight="1">
      <c r="A8" s="44"/>
      <c r="B8" s="39" t="s">
        <v>14</v>
      </c>
      <c r="C8" s="53" t="s">
        <v>38</v>
      </c>
      <c r="D8" s="56">
        <v>1.0</v>
      </c>
      <c r="E8" s="54">
        <v>43747.0</v>
      </c>
      <c r="F8" s="58"/>
      <c r="G8" s="61" t="s">
        <v>39</v>
      </c>
      <c r="H8" s="59"/>
      <c r="I8" s="59"/>
      <c r="J8" s="58"/>
    </row>
    <row r="9" ht="26.25" customHeight="1">
      <c r="A9" s="44"/>
      <c r="B9" s="39" t="s">
        <v>14</v>
      </c>
      <c r="C9" s="53" t="s">
        <v>43</v>
      </c>
      <c r="D9" s="56">
        <v>1.0</v>
      </c>
      <c r="E9" s="54">
        <v>43754.0</v>
      </c>
      <c r="F9" s="58"/>
      <c r="G9" s="61" t="s">
        <v>44</v>
      </c>
      <c r="H9" s="59"/>
      <c r="I9" s="59"/>
      <c r="J9" s="58"/>
    </row>
    <row r="10" ht="26.25" customHeight="1">
      <c r="A10" s="39"/>
      <c r="B10" s="39" t="s">
        <v>14</v>
      </c>
      <c r="C10" s="53" t="s">
        <v>49</v>
      </c>
      <c r="D10" s="56">
        <v>1.0</v>
      </c>
      <c r="E10" s="54">
        <v>43768.0</v>
      </c>
      <c r="F10" s="58"/>
      <c r="G10" s="60" t="s">
        <v>50</v>
      </c>
      <c r="H10" s="59"/>
      <c r="I10" s="59"/>
      <c r="J10" s="58"/>
    </row>
    <row r="11" ht="26.25" customHeight="1">
      <c r="A11" s="44"/>
      <c r="B11" s="39" t="s">
        <v>14</v>
      </c>
      <c r="C11" s="53" t="s">
        <v>54</v>
      </c>
      <c r="D11" s="56" t="s">
        <v>55</v>
      </c>
      <c r="E11" s="54">
        <v>43768.0</v>
      </c>
      <c r="F11" s="58"/>
      <c r="G11" s="61" t="s">
        <v>56</v>
      </c>
      <c r="H11" s="59"/>
      <c r="I11" s="59"/>
      <c r="J11" s="58"/>
    </row>
    <row r="12" ht="26.25" customHeight="1">
      <c r="A12" s="44"/>
      <c r="B12" s="39" t="s">
        <v>61</v>
      </c>
      <c r="C12" s="53" t="s">
        <v>62</v>
      </c>
      <c r="D12" s="56">
        <v>1.0</v>
      </c>
      <c r="E12" s="65">
        <v>43769.0</v>
      </c>
      <c r="F12" s="58"/>
      <c r="G12" s="57" t="str">
        <f>HYPERLINK("https://docs.google.com/presentation/d/1dgPkm2trGy6oGExmCW_Gg7p18b4SjS7u6tFy3D7zp1M/edit?usp=sharing","https://docs.google.com/presentation/d/1dgPkm2trGy6oGExmCW_Gg7p18b4SjS7u6tFy3D7zp1M/edit?usp=sharing")</f>
        <v>https://docs.google.com/presentation/d/1dgPkm2trGy6oGExmCW_Gg7p18b4SjS7u6tFy3D7zp1M/edit?usp=sharing</v>
      </c>
      <c r="H12" s="59"/>
      <c r="I12" s="59"/>
      <c r="J12" s="58"/>
    </row>
    <row r="13" ht="26.25" customHeight="1">
      <c r="A13" s="44"/>
      <c r="B13" s="55"/>
      <c r="C13" s="58"/>
      <c r="D13" s="67"/>
      <c r="E13" s="68"/>
      <c r="F13" s="58"/>
      <c r="G13" s="59"/>
      <c r="H13" s="59"/>
      <c r="I13" s="59"/>
      <c r="J13" s="58"/>
    </row>
    <row r="14" ht="26.25" customHeight="1">
      <c r="A14" s="44"/>
      <c r="B14" s="55"/>
      <c r="C14" s="58"/>
      <c r="D14" s="67"/>
      <c r="E14" s="68"/>
      <c r="F14" s="58"/>
      <c r="G14" s="59"/>
      <c r="H14" s="59"/>
      <c r="I14" s="59"/>
      <c r="J14" s="58"/>
    </row>
    <row r="15" ht="26.25" customHeight="1">
      <c r="A15" s="44"/>
      <c r="B15" s="55"/>
      <c r="C15" s="58"/>
      <c r="D15" s="67"/>
      <c r="E15" s="68"/>
      <c r="F15" s="58"/>
      <c r="G15" s="59"/>
      <c r="H15" s="59"/>
      <c r="I15" s="59"/>
      <c r="J15" s="58"/>
    </row>
    <row r="16" ht="26.25" customHeight="1">
      <c r="A16" s="44"/>
      <c r="B16" s="55"/>
      <c r="C16" s="58"/>
      <c r="D16" s="67"/>
      <c r="E16" s="68"/>
      <c r="F16" s="58"/>
      <c r="G16" s="59"/>
      <c r="H16" s="59"/>
      <c r="I16" s="59"/>
      <c r="J16" s="58"/>
    </row>
    <row r="17" ht="26.25" customHeight="1">
      <c r="A17" s="44"/>
      <c r="B17" s="55"/>
      <c r="C17" s="58"/>
      <c r="D17" s="67"/>
      <c r="E17" s="68"/>
      <c r="F17" s="58"/>
      <c r="G17" s="59"/>
      <c r="H17" s="59"/>
      <c r="I17" s="59"/>
      <c r="J17" s="58"/>
    </row>
    <row r="18" ht="26.25" customHeight="1">
      <c r="A18" s="44"/>
      <c r="B18" s="55"/>
      <c r="C18" s="58"/>
      <c r="D18" s="67"/>
      <c r="E18" s="70"/>
      <c r="F18" s="58"/>
      <c r="G18" s="59"/>
      <c r="H18" s="59"/>
      <c r="I18" s="59"/>
      <c r="J18" s="58"/>
    </row>
    <row r="19" ht="22.5" hidden="1" customHeight="1">
      <c r="A19" s="72"/>
      <c r="B19" s="73"/>
      <c r="C19" s="74"/>
      <c r="D19" s="75"/>
      <c r="E19" s="76"/>
      <c r="F19" s="77"/>
      <c r="G19" s="77"/>
      <c r="H19" s="77"/>
      <c r="I19" s="77"/>
      <c r="J19" s="77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1"/>
  </mergeCells>
  <conditionalFormatting sqref="A4:J19">
    <cfRule type="expression" dxfId="0" priority="1">
      <formula>$A4="Draft"</formula>
    </cfRule>
  </conditionalFormatting>
  <conditionalFormatting sqref="A4:J19">
    <cfRule type="expression" dxfId="1" priority="2">
      <formula>$A4="Published"</formula>
    </cfRule>
  </conditionalFormatting>
  <conditionalFormatting sqref="A4:J19">
    <cfRule type="expression" dxfId="2" priority="3">
      <formula>$A4="Revision"</formula>
    </cfRule>
  </conditionalFormatting>
  <dataValidations>
    <dataValidation type="list" allowBlank="1" sqref="B4:B18">
      <formula1>"Report,Presentation,Design,Text"</formula1>
    </dataValidation>
    <dataValidation type="list" allowBlank="1" sqref="A4:A18">
      <formula1>"Draft,Published,Revision"</formula1>
    </dataValidation>
  </dataValidations>
  <hyperlinks>
    <hyperlink r:id="rId1" ref="G7"/>
    <hyperlink r:id="rId2" ref="G8"/>
    <hyperlink r:id="rId3" ref="G9"/>
    <hyperlink r:id="rId4" ref="G10"/>
    <hyperlink r:id="rId5" ref="G11"/>
  </hyperlinks>
  <printOptions/>
  <pageMargins bottom="0.75" footer="0.0" header="0.0" left="0.7" right="0.7" top="0.75"/>
  <pageSetup orientation="landscape"/>
  <drawing r:id="rId6"/>
</worksheet>
</file>