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954987e08a3e8bd/PERSONAL/TalentoTech/Analisis de datos/Proyectos/FORMATO DE EMISIONES GUAVIARE/CONSOLIDACION/"/>
    </mc:Choice>
  </mc:AlternateContent>
  <xr:revisionPtr revIDLastSave="15" documentId="8_{D202B4D4-6716-4707-931E-9E6B3DF29BFB}" xr6:coauthVersionLast="47" xr6:coauthVersionMax="47" xr10:uidLastSave="{1BBE459B-7B06-4A2A-AB64-4F3D8F078587}"/>
  <bookViews>
    <workbookView xWindow="-28920" yWindow="-120" windowWidth="29040" windowHeight="15720" xr2:uid="{00000000-000D-0000-FFFF-FFFF00000000}"/>
  </bookViews>
  <sheets>
    <sheet name="MASPS-MNX-IN-X-FR-X" sheetId="1" r:id="rId1"/>
    <sheet name="Factores De Emisión" sheetId="3" r:id="rId2"/>
    <sheet name="Listas" sheetId="2" r:id="rId3"/>
  </sheets>
  <definedNames>
    <definedName name="acidossulf">'Factores De Emisión'!$K$2:$K$22</definedName>
    <definedName name="_xlnm.Print_Area" localSheetId="0">'MASPS-MNX-IN-X-FR-X'!$A$1:$S$131</definedName>
    <definedName name="categoria">'Factores De Emisión'!$C$2:$C$22</definedName>
    <definedName name="cateogria">'Factores De Emisión'!$C$2:$C$22</definedName>
    <definedName name="co">'Factores De Emisión'!$E$2:$E$22</definedName>
    <definedName name="codos">'Factores De Emisión'!$I$2:$I$22</definedName>
    <definedName name="combustible">'Factores De Emisión'!$D$2:$D$22</definedName>
    <definedName name="cot">'Factores De Emisión'!$L$2:$L$22</definedName>
    <definedName name="equipoproceso">'Factores De Emisión'!$B$2:$B$22</definedName>
    <definedName name="hcv">Listas!$C$52:$C$53</definedName>
    <definedName name="INFORME">Listas!$A$235:$A$294</definedName>
    <definedName name="l">Listas!$C$54</definedName>
    <definedName name="lcv">Listas!$C$50:$C$51</definedName>
    <definedName name="metano">'Factores De Emisión'!$J$2:$J$22</definedName>
    <definedName name="nmvoc">'Factores De Emisión'!$F$2:$F$22</definedName>
    <definedName name="nox">'Factores De Emisión'!$G$2:$G$22</definedName>
    <definedName name="pc">Listas!$C$47:$C$49</definedName>
    <definedName name="pm">'Factores De Emisión'!$H$2:$H$22</definedName>
    <definedName name="tipofuente">'Factores De Emisión'!$A$2:$A$22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" i="1" l="1"/>
  <c r="D81" i="1"/>
  <c r="D80" i="1"/>
  <c r="D79" i="1"/>
  <c r="F82" i="1" a="1"/>
  <c r="F82" i="1" s="1"/>
  <c r="F83" i="1" a="1"/>
  <c r="F83" i="1" s="1"/>
  <c r="E55" i="1" l="1"/>
  <c r="M80" i="1" l="1"/>
  <c r="M81" i="1"/>
  <c r="M82" i="1"/>
  <c r="M83" i="1"/>
  <c r="M84" i="1"/>
  <c r="F80" i="1" a="1"/>
  <c r="F80" i="1" s="1"/>
  <c r="G80" i="1" a="1"/>
  <c r="G80" i="1" s="1"/>
  <c r="H80" i="1" a="1"/>
  <c r="H80" i="1" s="1"/>
  <c r="I80" i="1" a="1"/>
  <c r="I80" i="1" s="1"/>
  <c r="J80" i="1" a="1"/>
  <c r="J80" i="1" s="1"/>
  <c r="K80" i="1" a="1"/>
  <c r="K80" i="1" s="1"/>
  <c r="M79" i="1"/>
  <c r="M90" i="1"/>
  <c r="M91" i="1"/>
  <c r="M92" i="1"/>
  <c r="M93" i="1"/>
  <c r="R80" i="1" l="1"/>
  <c r="N80" i="1"/>
  <c r="S80" i="1"/>
  <c r="Q80" i="1"/>
  <c r="P80" i="1"/>
  <c r="K99" i="1" a="1"/>
  <c r="K99" i="1" s="1"/>
  <c r="S99" i="1" s="1"/>
  <c r="J99" i="1" a="1"/>
  <c r="J99" i="1" s="1"/>
  <c r="R99" i="1" s="1"/>
  <c r="K98" i="1" a="1"/>
  <c r="K98" i="1" s="1"/>
  <c r="S98" i="1" s="1"/>
  <c r="K97" i="1" a="1"/>
  <c r="K97" i="1" s="1"/>
  <c r="S97" i="1" s="1"/>
  <c r="J97" i="1" a="1"/>
  <c r="J97" i="1" s="1"/>
  <c r="R97" i="1" s="1"/>
  <c r="K91" i="1" a="1"/>
  <c r="K91" i="1" s="1"/>
  <c r="S91" i="1" s="1"/>
  <c r="K92" i="1" a="1"/>
  <c r="K92" i="1" s="1"/>
  <c r="S92" i="1" s="1"/>
  <c r="K93" i="1" a="1"/>
  <c r="K93" i="1" s="1"/>
  <c r="S93" i="1" s="1"/>
  <c r="K90" i="1" a="1"/>
  <c r="K90" i="1" s="1"/>
  <c r="S90" i="1" s="1"/>
  <c r="J90" i="1" a="1"/>
  <c r="J90" i="1" s="1"/>
  <c r="K81" i="1" a="1"/>
  <c r="K81" i="1" s="1"/>
  <c r="S81" i="1" s="1"/>
  <c r="K82" i="1" a="1"/>
  <c r="K82" i="1" s="1"/>
  <c r="S82" i="1" s="1"/>
  <c r="K83" i="1" a="1"/>
  <c r="K83" i="1" s="1"/>
  <c r="S83" i="1" s="1"/>
  <c r="K84" i="1" a="1"/>
  <c r="K84" i="1" s="1"/>
  <c r="S84" i="1" s="1"/>
  <c r="K79" i="1" a="1"/>
  <c r="K79" i="1" s="1"/>
  <c r="J79" i="1" a="1"/>
  <c r="J79" i="1" s="1"/>
  <c r="I99" i="1" a="1"/>
  <c r="I99" i="1" s="1"/>
  <c r="Q99" i="1" s="1"/>
  <c r="H99" i="1" a="1"/>
  <c r="H99" i="1" s="1"/>
  <c r="P99" i="1" s="1"/>
  <c r="G99" i="1" a="1"/>
  <c r="G99" i="1" s="1"/>
  <c r="O99" i="1" s="1"/>
  <c r="F99" i="1" a="1"/>
  <c r="F99" i="1" s="1"/>
  <c r="N99" i="1" s="1"/>
  <c r="F91" i="1" a="1"/>
  <c r="F91" i="1" s="1"/>
  <c r="N91" i="1" s="1"/>
  <c r="J98" i="1" a="1"/>
  <c r="J98" i="1" s="1"/>
  <c r="R98" i="1" s="1"/>
  <c r="I98" i="1" a="1"/>
  <c r="I98" i="1" s="1"/>
  <c r="Q98" i="1" s="1"/>
  <c r="I97" i="1" a="1"/>
  <c r="I97" i="1" s="1"/>
  <c r="Q97" i="1" s="1"/>
  <c r="H98" i="1" a="1"/>
  <c r="H98" i="1" s="1"/>
  <c r="P98" i="1" s="1"/>
  <c r="H97" i="1" a="1"/>
  <c r="H97" i="1" s="1"/>
  <c r="P97" i="1" s="1"/>
  <c r="G97" i="1" a="1"/>
  <c r="G97" i="1" s="1"/>
  <c r="O97" i="1" s="1"/>
  <c r="G98" i="1" a="1"/>
  <c r="G98" i="1" s="1"/>
  <c r="O98" i="1" s="1"/>
  <c r="F97" i="1" a="1"/>
  <c r="F97" i="1" s="1"/>
  <c r="N97" i="1" s="1"/>
  <c r="F98" i="1" a="1"/>
  <c r="F98" i="1" s="1"/>
  <c r="N98" i="1" s="1"/>
  <c r="F79" i="1" a="1"/>
  <c r="F79" i="1" s="1"/>
  <c r="N79" i="1" s="1"/>
  <c r="F90" i="1" a="1"/>
  <c r="F90" i="1" s="1"/>
  <c r="N90" i="1" s="1"/>
  <c r="J91" i="1" a="1"/>
  <c r="J91" i="1" s="1"/>
  <c r="R91" i="1" s="1"/>
  <c r="J92" i="1" a="1"/>
  <c r="J92" i="1" s="1"/>
  <c r="R92" i="1" s="1"/>
  <c r="J93" i="1" a="1"/>
  <c r="J93" i="1" s="1"/>
  <c r="R93" i="1" s="1"/>
  <c r="I91" i="1" a="1"/>
  <c r="I91" i="1" s="1"/>
  <c r="Q91" i="1" s="1"/>
  <c r="I92" i="1" a="1"/>
  <c r="I92" i="1" s="1"/>
  <c r="Q92" i="1" s="1"/>
  <c r="I93" i="1" a="1"/>
  <c r="I93" i="1" s="1"/>
  <c r="Q93" i="1" s="1"/>
  <c r="I90" i="1" a="1"/>
  <c r="I90" i="1" s="1"/>
  <c r="H91" i="1" a="1"/>
  <c r="H91" i="1" s="1"/>
  <c r="P91" i="1" s="1"/>
  <c r="H92" i="1" a="1"/>
  <c r="H92" i="1" s="1"/>
  <c r="P92" i="1" s="1"/>
  <c r="H93" i="1" a="1"/>
  <c r="H93" i="1" s="1"/>
  <c r="P93" i="1" s="1"/>
  <c r="H90" i="1" a="1"/>
  <c r="H90" i="1" s="1"/>
  <c r="G91" i="1" a="1"/>
  <c r="G91" i="1" s="1"/>
  <c r="O91" i="1" s="1"/>
  <c r="G92" i="1" a="1"/>
  <c r="G92" i="1" s="1"/>
  <c r="O92" i="1" s="1"/>
  <c r="G93" i="1" a="1"/>
  <c r="G93" i="1" s="1"/>
  <c r="O93" i="1" s="1"/>
  <c r="G90" i="1" a="1"/>
  <c r="G90" i="1" s="1"/>
  <c r="F92" i="1" a="1"/>
  <c r="F92" i="1" s="1"/>
  <c r="N92" i="1" s="1"/>
  <c r="F93" i="1" a="1"/>
  <c r="F93" i="1" s="1"/>
  <c r="N93" i="1" s="1"/>
  <c r="F81" i="1" a="1"/>
  <c r="F81" i="1" s="1"/>
  <c r="N81" i="1" s="1"/>
  <c r="J84" i="1" a="1"/>
  <c r="J84" i="1" s="1"/>
  <c r="R84" i="1" s="1"/>
  <c r="J83" i="1" a="1"/>
  <c r="J83" i="1" s="1"/>
  <c r="R83" i="1" s="1"/>
  <c r="I84" i="1" a="1"/>
  <c r="I84" i="1" s="1"/>
  <c r="Q84" i="1" s="1"/>
  <c r="I83" i="1" a="1"/>
  <c r="I83" i="1" s="1"/>
  <c r="Q83" i="1" s="1"/>
  <c r="H83" i="1" a="1"/>
  <c r="H83" i="1" s="1"/>
  <c r="P83" i="1" s="1"/>
  <c r="H84" i="1" a="1"/>
  <c r="H84" i="1" s="1"/>
  <c r="P84" i="1" s="1"/>
  <c r="G84" i="1" a="1"/>
  <c r="G84" i="1" s="1"/>
  <c r="G83" i="1" a="1"/>
  <c r="G83" i="1" s="1"/>
  <c r="O83" i="1" s="1"/>
  <c r="F84" i="1" a="1"/>
  <c r="F84" i="1" s="1"/>
  <c r="N84" i="1" s="1"/>
  <c r="N83" i="1"/>
  <c r="J82" i="1" a="1"/>
  <c r="J82" i="1" s="1"/>
  <c r="R82" i="1" s="1"/>
  <c r="J81" i="1" a="1"/>
  <c r="J81" i="1" s="1"/>
  <c r="R81" i="1" s="1"/>
  <c r="I79" i="1" a="1"/>
  <c r="I79" i="1" s="1"/>
  <c r="I81" i="1" a="1"/>
  <c r="I81" i="1" s="1"/>
  <c r="Q81" i="1" s="1"/>
  <c r="I82" i="1" a="1"/>
  <c r="I82" i="1" s="1"/>
  <c r="Q82" i="1" s="1"/>
  <c r="H79" i="1" a="1"/>
  <c r="H79" i="1" s="1"/>
  <c r="H81" i="1" a="1"/>
  <c r="H81" i="1" s="1"/>
  <c r="P81" i="1" s="1"/>
  <c r="H82" i="1" a="1"/>
  <c r="H82" i="1" s="1"/>
  <c r="P82" i="1" s="1"/>
  <c r="G79" i="1" a="1"/>
  <c r="G79" i="1" s="1"/>
  <c r="G81" i="1" a="1"/>
  <c r="G81" i="1" s="1"/>
  <c r="G82" i="1" a="1"/>
  <c r="G82" i="1" s="1"/>
  <c r="N82" i="1"/>
  <c r="O82" i="1" l="1"/>
  <c r="N100" i="1"/>
  <c r="N107" i="1" s="1"/>
  <c r="S100" i="1"/>
  <c r="Q107" i="1" s="1"/>
  <c r="S79" i="1"/>
  <c r="R79" i="1"/>
  <c r="R90" i="1"/>
  <c r="R100" i="1" s="1"/>
  <c r="P107" i="1" s="1"/>
  <c r="Q90" i="1"/>
  <c r="Q100" i="1" s="1"/>
  <c r="P90" i="1"/>
  <c r="P100" i="1" s="1"/>
  <c r="O107" i="1" s="1"/>
  <c r="O90" i="1"/>
  <c r="O100" i="1" s="1"/>
  <c r="O84" i="1"/>
  <c r="O80" i="1"/>
  <c r="O81" i="1"/>
  <c r="P79" i="1"/>
  <c r="O79" i="1"/>
  <c r="Q79" i="1"/>
  <c r="O85" i="1" l="1"/>
  <c r="S85" i="1"/>
  <c r="S101" i="1" s="1"/>
  <c r="R107" i="1"/>
  <c r="R85" i="1"/>
  <c r="N85" i="1"/>
  <c r="P85" i="1"/>
  <c r="Q85" i="1"/>
  <c r="N106" i="1" l="1"/>
  <c r="N101" i="1"/>
  <c r="Q106" i="1"/>
  <c r="O106" i="1"/>
  <c r="P101" i="1"/>
  <c r="O101" i="1"/>
  <c r="Q101" i="1"/>
  <c r="P106" i="1"/>
  <c r="R101" i="1"/>
  <c r="R106" i="1" l="1"/>
  <c r="R10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<sst xmlns="http://schemas.openxmlformats.org/spreadsheetml/2006/main" count="611" uniqueCount="331">
  <si>
    <t>CODIGO</t>
  </si>
  <si>
    <t>INSTITUTO NACIONAL DE VÍAS</t>
  </si>
  <si>
    <t>VERSIÓN</t>
  </si>
  <si>
    <t>MANUAL DE INTERVENTORÍA OBRA PÚBLICA</t>
  </si>
  <si>
    <t xml:space="preserve">PAGINA </t>
  </si>
  <si>
    <t>UNIDAD EJECUTORA</t>
  </si>
  <si>
    <t>DIRECCIÓN TERRITORIAL</t>
  </si>
  <si>
    <t xml:space="preserve">TIPO DE PROYECTO </t>
  </si>
  <si>
    <t xml:space="preserve">CONTRATO DE OBRA N° </t>
  </si>
  <si>
    <t xml:space="preserve">DEL </t>
  </si>
  <si>
    <t xml:space="preserve">CONTRATO DE INTERVENTORÍA N° </t>
  </si>
  <si>
    <t>(Día)</t>
  </si>
  <si>
    <t>(Mes)</t>
  </si>
  <si>
    <t>(Año)</t>
  </si>
  <si>
    <t>VERSIÓN N° 1</t>
  </si>
  <si>
    <t>DEL</t>
  </si>
  <si>
    <t xml:space="preserve">AL </t>
  </si>
  <si>
    <t>VERSIÓN N°</t>
  </si>
  <si>
    <t xml:space="preserve">OBJETO DEL PROYECTO </t>
  </si>
  <si>
    <t>LICENCIADO</t>
  </si>
  <si>
    <t xml:space="preserve">Resolución N° </t>
  </si>
  <si>
    <t xml:space="preserve">NO LICENCIADO - PAGA </t>
  </si>
  <si>
    <t xml:space="preserve">1. DATOS GENERALES </t>
  </si>
  <si>
    <t>1.1 CONTRATISTA</t>
  </si>
  <si>
    <t>1.2. INTERVENTORIA</t>
  </si>
  <si>
    <t xml:space="preserve">NIT </t>
  </si>
  <si>
    <t>NOMBRE INTERVENTORIA</t>
  </si>
  <si>
    <t>GESTOR TECNICO</t>
  </si>
  <si>
    <t xml:space="preserve">NOMBRE CONTRATISTA </t>
  </si>
  <si>
    <t>NOMBRE DEL REPRESENTANTE LEGAL</t>
  </si>
  <si>
    <t>NOMBRE</t>
  </si>
  <si>
    <t>CEDULA</t>
  </si>
  <si>
    <t>CORREO ELECTRONICO</t>
  </si>
  <si>
    <t>NOMBRE DEL DIRECTOR DE OBRA</t>
  </si>
  <si>
    <t>TELEFONO</t>
  </si>
  <si>
    <t>GESTOR AMBIENTAL</t>
  </si>
  <si>
    <t>CONTRATO N°</t>
  </si>
  <si>
    <t>OBJETO DEL CONTRATO</t>
  </si>
  <si>
    <t xml:space="preserve">FECHA DE INICIO </t>
  </si>
  <si>
    <t xml:space="preserve">FECHA TERMINACIÓN </t>
  </si>
  <si>
    <t>GESTOR SOCIAL</t>
  </si>
  <si>
    <t>VALOR DEL CONTRATO</t>
  </si>
  <si>
    <t>RECURSOS SOSTENIBILIDAD ASIGNADOS</t>
  </si>
  <si>
    <t>DIRECCIÓN DE LA EMPRESA</t>
  </si>
  <si>
    <t>CELULAR</t>
  </si>
  <si>
    <t>GESTOR ECONOMICO/FINANCIERO</t>
  </si>
  <si>
    <t xml:space="preserve">2. PERSONAL SOSTENIBILIDAD </t>
  </si>
  <si>
    <t>N° CEDULA</t>
  </si>
  <si>
    <t>PROFESIÓN</t>
  </si>
  <si>
    <t>N° TARJETA PROFESIONAL</t>
  </si>
  <si>
    <t>POSGRADO</t>
  </si>
  <si>
    <t xml:space="preserve">CARGO </t>
  </si>
  <si>
    <t xml:space="preserve">TITULO </t>
  </si>
  <si>
    <t>% DE DEDICACIÓN</t>
  </si>
  <si>
    <t>CORREO ELECTRÓNICO</t>
  </si>
  <si>
    <t xml:space="preserve">2.2. PROFESIONALES DE APOYO A LA SOSTENIBILIDAD </t>
  </si>
  <si>
    <t>CARGO</t>
  </si>
  <si>
    <t xml:space="preserve">3. INFORMACIÓN PRESUPUESTAL </t>
  </si>
  <si>
    <t>Valor inicial  de obra</t>
  </si>
  <si>
    <t>Valor adicional de obra N°</t>
  </si>
  <si>
    <t xml:space="preserve">Valor total de la obra </t>
  </si>
  <si>
    <t>Valor Provisión  Sostenibilidad</t>
  </si>
  <si>
    <t>Valor Provisión Adicional 1 Sostenibilidad</t>
  </si>
  <si>
    <t>Valor Provisión Adicional 2 Sostenibilidad</t>
  </si>
  <si>
    <t>Valor Total Provisión Sostenibilidad</t>
  </si>
  <si>
    <t>Valor Total Provisión Sostenibilidad Pagado</t>
  </si>
  <si>
    <t>4. UBICACIÓN DEL PROYECTO</t>
  </si>
  <si>
    <t>DEPARTAMENTO</t>
  </si>
  <si>
    <t>MUNICIPIO</t>
  </si>
  <si>
    <t>GEORREFERENCIACIÓN</t>
  </si>
  <si>
    <t>PR</t>
  </si>
  <si>
    <t xml:space="preserve">NOMBRE DE LA VÍA </t>
  </si>
  <si>
    <t>NOMBRE DEL TRAMO</t>
  </si>
  <si>
    <t>CLASIFICACIÓN DEL PROYECTO DE ACUERDO AL OT</t>
  </si>
  <si>
    <t>PORCENTAJE</t>
  </si>
  <si>
    <t>SUELO URBANO</t>
  </si>
  <si>
    <t xml:space="preserve"> SUELO subURBANO</t>
  </si>
  <si>
    <t>5. DESCRIPCIÓN GENERAL DEL PROYECTO</t>
  </si>
  <si>
    <t xml:space="preserve">CARRETERO </t>
  </si>
  <si>
    <t>MARITIMO Y FLUVIAL</t>
  </si>
  <si>
    <t>FERREO</t>
  </si>
  <si>
    <t xml:space="preserve">Observaciones </t>
  </si>
  <si>
    <t xml:space="preserve">Funcionalidad </t>
  </si>
  <si>
    <t>Categorización</t>
  </si>
  <si>
    <t>6.    CALCULO DE EMISIONES</t>
  </si>
  <si>
    <t>6.1 FUENTES MOVILES</t>
  </si>
  <si>
    <t>Equipo / Proceso</t>
  </si>
  <si>
    <t>Categoria</t>
  </si>
  <si>
    <t>Combustibles</t>
  </si>
  <si>
    <t xml:space="preserve">consumo de combustible (gal) </t>
  </si>
  <si>
    <t xml:space="preserve">Factor de emisión(g/Kg combustible) </t>
  </si>
  <si>
    <t xml:space="preserve">densidad del combustible (kg/gal) </t>
  </si>
  <si>
    <t xml:space="preserve">peso del combustible (Kg combustible) </t>
  </si>
  <si>
    <t xml:space="preserve">emisiones (g) </t>
  </si>
  <si>
    <t>CO</t>
  </si>
  <si>
    <t>NMVOC</t>
  </si>
  <si>
    <t>NOx</t>
  </si>
  <si>
    <t>PM</t>
  </si>
  <si>
    <t>CO2</t>
  </si>
  <si>
    <t>CH4</t>
  </si>
  <si>
    <t>vehiculos</t>
  </si>
  <si>
    <t>pc</t>
  </si>
  <si>
    <t>lcv</t>
  </si>
  <si>
    <t>hcv</t>
  </si>
  <si>
    <t>l</t>
  </si>
  <si>
    <t>maquinaria</t>
  </si>
  <si>
    <t>-</t>
  </si>
  <si>
    <t>SUBTOTAL FUENTES MOVILES</t>
  </si>
  <si>
    <t>6.2 FUENTES FIJAS</t>
  </si>
  <si>
    <t>6.2.1.producción de pavimentos</t>
  </si>
  <si>
    <t>cantidad volumetrica de material (m3)</t>
  </si>
  <si>
    <t xml:space="preserve">Factor de emisión(g/Kg material) </t>
  </si>
  <si>
    <t>densidad del material(Kg/m3)</t>
  </si>
  <si>
    <t xml:space="preserve">cantidad de material (Kg material) </t>
  </si>
  <si>
    <t>planta de mezcla de asfaltos</t>
  </si>
  <si>
    <t>Tratamiento_por_lotes</t>
  </si>
  <si>
    <t>Tratamiento_continuo</t>
  </si>
  <si>
    <t>planta dosificación de hormigon</t>
  </si>
  <si>
    <t>Con_Control</t>
  </si>
  <si>
    <t>Sin_Control</t>
  </si>
  <si>
    <t>6.2.2.consumo de energía</t>
  </si>
  <si>
    <t>consumo de energía-combustible</t>
  </si>
  <si>
    <t xml:space="preserve">Factor de emisión </t>
  </si>
  <si>
    <t xml:space="preserve">unidad factor de emision </t>
  </si>
  <si>
    <t>dato</t>
  </si>
  <si>
    <t>unidades</t>
  </si>
  <si>
    <t>planta de generación energía eléctrica</t>
  </si>
  <si>
    <t>Entrada_de_combustible</t>
  </si>
  <si>
    <t>Gasolina</t>
  </si>
  <si>
    <t>gal</t>
  </si>
  <si>
    <t>(g/Kg combustible)</t>
  </si>
  <si>
    <t>Salida_de_potencia</t>
  </si>
  <si>
    <t>Diesel</t>
  </si>
  <si>
    <t>kwh</t>
  </si>
  <si>
    <t>(g/Kwh energía)</t>
  </si>
  <si>
    <t>Energía_Eléctrica_Red</t>
  </si>
  <si>
    <t>SUBTOTAL FUENTES FIJAS</t>
  </si>
  <si>
    <t xml:space="preserve"> CALCULO TOTAL DE EMISIONES</t>
  </si>
  <si>
    <t xml:space="preserve">7. CALCULO DE LA HUELLA DE CARBONO </t>
  </si>
  <si>
    <t>fuentes</t>
  </si>
  <si>
    <t xml:space="preserve">emisiones principales gases que generan el calentamiento global (gCO2e) </t>
  </si>
  <si>
    <t xml:space="preserve">emisiones totales principales gases que generan el calentamiento global (gCO2e) </t>
  </si>
  <si>
    <t>fuentes moviles</t>
  </si>
  <si>
    <t>fuentes fijas</t>
  </si>
  <si>
    <t xml:space="preserve">TOTAL HUELLA DE CARBONO </t>
  </si>
  <si>
    <t>NOTAS</t>
  </si>
  <si>
    <t>1. Es responsabilidad del Interventor y del Contratista dar cumplimiento a lo establecido en la Resolución 405 del 13 de febrero del 2020 por la cual se adoptó la POLÍTICA DE SOSTENIBILIDAD PARA LA INFRAESTRUCTURA DE TRANSPORTE DEL INSTITUTO NACIONAL DE VÍAS- INVIAS así como lo indicado en el apéndice de Sostenibilidad.</t>
  </si>
  <si>
    <t>2. Es responsabilidad del contratista el diligenciamiento del presente formato.</t>
  </si>
  <si>
    <t>3. Es responsabilidad de la interventoría dar seguimiento, control, aprobación y complementación del presente formato, para posteriormente radicar al grupo de Sostenibilidad de la Subdirección de Sostenibilidad.</t>
  </si>
  <si>
    <t>4. El Interventor y el Contratista asumen plena responsabilidad por la veracidad de la información y de los datos registrados en el presente formato y la congruencia del mismo.</t>
  </si>
  <si>
    <t>FIRMA</t>
  </si>
  <si>
    <t>Director de Obra</t>
  </si>
  <si>
    <t>Director de Interventoría</t>
  </si>
  <si>
    <t>Tipofuente</t>
  </si>
  <si>
    <t>Equipoproceso</t>
  </si>
  <si>
    <t>Categoría</t>
  </si>
  <si>
    <t>Combustible</t>
  </si>
  <si>
    <t>SOx</t>
  </si>
  <si>
    <t>COT</t>
  </si>
  <si>
    <t>Unidades factor de emisión</t>
  </si>
  <si>
    <t>Móvil</t>
  </si>
  <si>
    <t>Vehículos</t>
  </si>
  <si>
    <t>PC</t>
  </si>
  <si>
    <t>g/kg combustible</t>
  </si>
  <si>
    <t>LPG</t>
  </si>
  <si>
    <t>LCV</t>
  </si>
  <si>
    <t>HCV</t>
  </si>
  <si>
    <t>CNG</t>
  </si>
  <si>
    <t>L</t>
  </si>
  <si>
    <t>Maquinaria</t>
  </si>
  <si>
    <t>NA_Maquinaria</t>
  </si>
  <si>
    <t>GLP</t>
  </si>
  <si>
    <t>Gasolina 4 ejes</t>
  </si>
  <si>
    <t>Gasolina 2 ejes</t>
  </si>
  <si>
    <t>Fija</t>
  </si>
  <si>
    <t>Plantas_de_mezcla_de_asfalto</t>
  </si>
  <si>
    <t>NA_Tratamiento_por_lotes</t>
  </si>
  <si>
    <t>g/kg material</t>
  </si>
  <si>
    <t>NA_Tratamiento_continuo</t>
  </si>
  <si>
    <t>Planta_de_Generación_Energía_Eléctrica</t>
  </si>
  <si>
    <t xml:space="preserve">g/kwh energía </t>
  </si>
  <si>
    <t>NA_Energía_Eléctrica_Red</t>
  </si>
  <si>
    <t>Planta_Dosificación_Hormigón</t>
  </si>
  <si>
    <t>NA</t>
  </si>
  <si>
    <t>CLASIFICACION DEL PROYECTO DE ACUERDO AL OT</t>
  </si>
  <si>
    <t>Dirección Territorial Antioquia</t>
  </si>
  <si>
    <t>Proyecto en suelo urbano</t>
  </si>
  <si>
    <t>Dirección Territorial Atlántico</t>
  </si>
  <si>
    <t>Proyecto en suelo expansión urbano</t>
  </si>
  <si>
    <t>Dirección Territorial Bolívar</t>
  </si>
  <si>
    <t>Proyecto en suelo rural</t>
  </si>
  <si>
    <t>Dirección Territorial Boyacá</t>
  </si>
  <si>
    <t>Dirección Territorial Caldas</t>
  </si>
  <si>
    <t>Dirección Territorial Caquetá</t>
  </si>
  <si>
    <t xml:space="preserve">Primaria </t>
  </si>
  <si>
    <t>Dirección Territorial Casanare</t>
  </si>
  <si>
    <t>Secundaria</t>
  </si>
  <si>
    <t>Dirección Territorial Cauca</t>
  </si>
  <si>
    <t xml:space="preserve">Terciaria </t>
  </si>
  <si>
    <t>Dirección Territorial Cesar</t>
  </si>
  <si>
    <t>Dirección Territorial Chocó</t>
  </si>
  <si>
    <t>Dirección Territorial Córdoba</t>
  </si>
  <si>
    <t>Nuevo</t>
  </si>
  <si>
    <t>Dirección Territorial Cundinamarca</t>
  </si>
  <si>
    <t>Dirección Territorial Guajira</t>
  </si>
  <si>
    <t>Mejoramiento</t>
  </si>
  <si>
    <t>Dirección Territorial Huila</t>
  </si>
  <si>
    <t>Mantenimiento</t>
  </si>
  <si>
    <t>Dirección Territorial Magdalena</t>
  </si>
  <si>
    <t>Pavimentación</t>
  </si>
  <si>
    <t>Dirección Territorial Meta</t>
  </si>
  <si>
    <t>Dirección Territorial Nariño</t>
  </si>
  <si>
    <t>Dirección Territorial Norte de Santander</t>
  </si>
  <si>
    <t>Muelle</t>
  </si>
  <si>
    <t>Dirección Territorial Ocaña</t>
  </si>
  <si>
    <t>Puerto</t>
  </si>
  <si>
    <t>Dirección Territorial Putumayo</t>
  </si>
  <si>
    <t>Dirección Territorial Quindío</t>
  </si>
  <si>
    <t>Dirección Territorial Risaralda</t>
  </si>
  <si>
    <t>Dirección Territorial Santander</t>
  </si>
  <si>
    <t>Dirección Territorial Sucre</t>
  </si>
  <si>
    <t>Dirección Territorial Tolima</t>
  </si>
  <si>
    <t>Dirección Territorial Valle</t>
  </si>
  <si>
    <t>Grupo Grandes Proyectos</t>
  </si>
  <si>
    <t>Restauración del corredor</t>
  </si>
  <si>
    <t>Señalización</t>
  </si>
  <si>
    <t>Fuente de Emisión de GEI</t>
  </si>
  <si>
    <t>TIPO DE PROYECTO</t>
  </si>
  <si>
    <t>Maquinarias</t>
  </si>
  <si>
    <t>Licenciado</t>
  </si>
  <si>
    <t>No licenciado</t>
  </si>
  <si>
    <t>DÍA</t>
  </si>
  <si>
    <t>Combustible vehiculo</t>
  </si>
  <si>
    <t>combustible maquinaria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</si>
  <si>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</si>
  <si>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</si>
  <si>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</si>
  <si>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</si>
  <si>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</si>
  <si>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</si>
  <si>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</si>
  <si>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</si>
  <si>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</si>
  <si>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</si>
  <si>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</si>
  <si>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</si>
  <si>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</si>
  <si>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</si>
  <si>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INFORME</t>
  </si>
  <si>
    <t>PROCESO MISIONAL GESTIÓN AMBIENTAL, SOCIAL, PREDIAL Y DE SOSTENIBILIDAD DE PROYECTOS</t>
  </si>
  <si>
    <t>Construcción de malecón</t>
  </si>
  <si>
    <t>Rehabilitación</t>
  </si>
  <si>
    <t>Mensual</t>
  </si>
  <si>
    <t>Trimestral</t>
  </si>
  <si>
    <t>Dirección de Ejecución y Operación</t>
  </si>
  <si>
    <t>Dirección Técnica y Estructuración</t>
  </si>
  <si>
    <t xml:space="preserve">Grupo Peajes </t>
  </si>
  <si>
    <t>Gerencia Grandes Proyectos y Túneles</t>
  </si>
  <si>
    <t>Subdirección Reglamentación Técnica e  Innovación</t>
  </si>
  <si>
    <t>Subdirección de Sostenibilidad</t>
  </si>
  <si>
    <t>Subdirección Gestión de Riesgo</t>
  </si>
  <si>
    <t>Subdirección Modernización Carreteras Nacionales</t>
  </si>
  <si>
    <t>Subdirección Vías Regionales</t>
  </si>
  <si>
    <t>X</t>
  </si>
  <si>
    <t>Subdirección Marítima,Fluvial Y Férrea</t>
  </si>
  <si>
    <t xml:space="preserve">2.1 ESPECIALISTA  DE SOSTENIBILIDAD </t>
  </si>
  <si>
    <t>CÁLCULO DE EMISIONES</t>
  </si>
  <si>
    <t>1.3 INVIAS-  GESTORES SOSTENIBILIDAD</t>
  </si>
  <si>
    <t>Especialista de Sostenibilidad Contratista</t>
  </si>
  <si>
    <t>Especialista de Sostenibilidad Interventoría</t>
  </si>
  <si>
    <t>JUNIO</t>
  </si>
  <si>
    <t>MEJORAMIENTO, MANTENIMIENTO, GESTIÓN PREDIAL, SOCIAL Y AMBIENTAL SOSTENIBLE DE LA TRONCAL DE LA ORINOQUÍA (SAN JOSÉ - EL RETORNO - CALAMAR), EN EL DEPARTAMENTO DEL GUAVIARE.</t>
  </si>
  <si>
    <t>901.476.773-6</t>
  </si>
  <si>
    <t>CONSORCIO ECOVISIÓN - 190</t>
  </si>
  <si>
    <t>CONSORCIO DSC</t>
  </si>
  <si>
    <t>MAURICIO GOMEZ CAICEDO</t>
  </si>
  <si>
    <t>Juan Carlos Diaz González</t>
  </si>
  <si>
    <t>LUIS FERNANDO SOLARTE VIVEROS</t>
  </si>
  <si>
    <t>79.150.916 Bogotá D.C</t>
  </si>
  <si>
    <t>jcdiaz@invias.gov.co</t>
  </si>
  <si>
    <t>98.385.979 Pasto (Nariño)</t>
  </si>
  <si>
    <t>Oscar Alvarado</t>
  </si>
  <si>
    <t>Edwin Javier Bustos</t>
  </si>
  <si>
    <t>7185969 Tunja (Boyacá)</t>
  </si>
  <si>
    <t>1000 de 2021</t>
  </si>
  <si>
    <t>Luisa Elvira Merlano Narvaez</t>
  </si>
  <si>
    <t>976 DE 2021</t>
  </si>
  <si>
    <t>INTERVENTORÍA PARA LAS OBRAS DE MEJORAMIENTO, MANTENIMIENTO, GESTIÓN PREDIAL, SOCIAL Y AMBIENTAL SOSTENIBLE DE LA TRONCAL DE LA ORINOQUÍA (SAN JOSÉ - EL RETORNO - CALAMAR), EN EL DEPARTAMENTO DEL GUAVIARE.</t>
  </si>
  <si>
    <t>lnmerlano@invias.gov.co</t>
  </si>
  <si>
    <t>Diana Beatriz Patarroyo
Diana Carolina Cruz</t>
  </si>
  <si>
    <t>Trv 60 No 106 A-28 Oficina 401</t>
  </si>
  <si>
    <t>Carrera 86 No 51 66 OF 204</t>
  </si>
  <si>
    <t xml:space="preserve"> (1)8059450</t>
  </si>
  <si>
    <t>ecovision190@gmail.com</t>
  </si>
  <si>
    <t>grupolhs@grupolhs.com</t>
  </si>
  <si>
    <t>25238-397113CND</t>
  </si>
  <si>
    <t>Especialización en gestión territorial y avalúos</t>
  </si>
  <si>
    <t>Profesional ambiental</t>
  </si>
  <si>
    <t>Especialista en gestión territorial y avalúos</t>
  </si>
  <si>
    <t>juan.mojica@grupolhs.com</t>
  </si>
  <si>
    <t>4349357466 (Bolsa conjunta Ambiental, social, predial y sostenibilidad)</t>
  </si>
  <si>
    <t>Nombre: Edwin Javier Bustos Ibarra</t>
  </si>
  <si>
    <t>Matrícula No.: 62202142443NÑR</t>
  </si>
  <si>
    <t>Nombre: Oscar Fernando Alvarado Diaz</t>
  </si>
  <si>
    <t>Matrícula No.: 15202-172889 BYC</t>
  </si>
  <si>
    <t>Nombre: Erika Liseth Serrano Prada</t>
  </si>
  <si>
    <t>Matrícula No.: 68238106996 STD</t>
  </si>
  <si>
    <t>Guaviare</t>
  </si>
  <si>
    <t>El Retorno</t>
  </si>
  <si>
    <t>Coordenada inicial: Y 749498.773 X: 1160961.870 - Coordenada Final : X: 709153.509 Y:1158693.454</t>
  </si>
  <si>
    <t>PR 00+000-PR 43+680</t>
  </si>
  <si>
    <t>Ruta Nacional  75</t>
  </si>
  <si>
    <t>San José del Guaviare- El Retorno-Calamar.</t>
  </si>
  <si>
    <t>Suelo Rural</t>
  </si>
  <si>
    <t>INGENIERO AMBIENTAL</t>
  </si>
  <si>
    <t>Especialista en sostenibilidad</t>
  </si>
  <si>
    <t>Juan Fernando Mojica Vera</t>
  </si>
  <si>
    <t>1 de 4</t>
  </si>
  <si>
    <t>dpatarroyo@invias.gov.co
dcruz@invias.gov.co</t>
  </si>
  <si>
    <t>Yeny Lorena Bolívar Cordero</t>
  </si>
  <si>
    <t>Ingeniera Forestal</t>
  </si>
  <si>
    <t>25266184660CND</t>
  </si>
  <si>
    <t>Especialista en Económía - Magister en Economía, Finanzas y Computación</t>
  </si>
  <si>
    <t>lbolivarcc@gmail.com</t>
  </si>
  <si>
    <t>Nombre: Yeny Lorena Bolívar Cordero</t>
  </si>
  <si>
    <t>Matrícula No.:  25266184660CND</t>
  </si>
  <si>
    <t>marzo</t>
  </si>
  <si>
    <t>diciembre</t>
  </si>
  <si>
    <t xml:space="preserve">MASPS-MN1-IN-6-FR-6 </t>
  </si>
  <si>
    <t>V3. 02-08-22</t>
  </si>
  <si>
    <t>Fecha de elaboración: 02 de agosto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</si>
</sst>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&quot;$&quot;\ #,##0.00"/>
    <numFmt numFmtId="165" formatCode="&quot;$&quot;#,##0.00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4D5156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31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6" fillId="0" borderId="8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7" fillId="0" borderId="10" xfId="0" applyFont="1" applyBorder="1"/>
    <xf numFmtId="0" fontId="4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1" fillId="0" borderId="45" xfId="0" applyFont="1" applyBorder="1" applyAlignment="1">
      <alignment vertical="center"/>
    </xf>
    <xf numFmtId="0" fontId="6" fillId="0" borderId="45" xfId="0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8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38" xfId="0" applyFont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13" fillId="0" borderId="0" xfId="0" applyFont="1"/>
    <xf numFmtId="0" fontId="14" fillId="0" borderId="56" xfId="0" applyFont="1" applyBorder="1"/>
    <xf numFmtId="0" fontId="14" fillId="0" borderId="0" xfId="0" applyFont="1"/>
    <xf numFmtId="0" fontId="8" fillId="0" borderId="56" xfId="0" applyFont="1" applyBorder="1" applyAlignment="1">
      <alignment horizontal="left" vertical="top" wrapText="1"/>
    </xf>
    <xf numFmtId="0" fontId="9" fillId="0" borderId="56" xfId="0" applyFont="1" applyBorder="1"/>
    <xf numFmtId="0" fontId="9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0" xfId="0" applyFont="1" applyBorder="1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61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15" fillId="0" borderId="10" xfId="0" applyFont="1" applyBorder="1"/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10" xfId="0" applyFill="1" applyBorder="1"/>
    <xf numFmtId="0" fontId="1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64" xfId="0" applyFont="1" applyBorder="1" applyAlignment="1">
      <alignment vertical="center" wrapText="1"/>
    </xf>
    <xf numFmtId="0" fontId="5" fillId="0" borderId="58" xfId="0" applyFont="1" applyBorder="1" applyAlignment="1">
      <alignment vertical="center" wrapText="1"/>
    </xf>
    <xf numFmtId="0" fontId="16" fillId="0" borderId="26" xfId="4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58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9" fontId="4" fillId="0" borderId="26" xfId="0" applyNumberFormat="1" applyFont="1" applyBorder="1" applyAlignment="1">
      <alignment horizontal="center" vertical="center" wrapText="1"/>
    </xf>
    <xf numFmtId="0" fontId="16" fillId="0" borderId="26" xfId="4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6" fillId="0" borderId="45" xfId="4" applyBorder="1" applyAlignment="1">
      <alignment horizontal="left" vertical="center" wrapText="1"/>
    </xf>
    <xf numFmtId="0" fontId="4" fillId="0" borderId="54" xfId="0" applyFont="1" applyBorder="1" applyAlignment="1">
      <alignment horizontal="left" vertical="center" wrapText="1"/>
    </xf>
    <xf numFmtId="0" fontId="4" fillId="0" borderId="4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9" fontId="12" fillId="0" borderId="7" xfId="1" applyFont="1" applyFill="1" applyBorder="1" applyAlignment="1">
      <alignment horizontal="center" vertical="center" wrapText="1"/>
    </xf>
    <xf numFmtId="9" fontId="12" fillId="0" borderId="0" xfId="1" applyFont="1" applyFill="1" applyBorder="1" applyAlignment="1">
      <alignment horizontal="center" vertical="center" wrapText="1"/>
    </xf>
    <xf numFmtId="9" fontId="12" fillId="0" borderId="8" xfId="1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6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4" fillId="0" borderId="4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14" fontId="6" fillId="0" borderId="10" xfId="0" applyNumberFormat="1" applyFont="1" applyBorder="1" applyAlignment="1">
      <alignment horizontal="left" vertical="center" wrapText="1"/>
    </xf>
    <xf numFmtId="164" fontId="6" fillId="0" borderId="10" xfId="0" applyNumberFormat="1" applyFont="1" applyBorder="1" applyAlignment="1">
      <alignment horizontal="left" vertical="center" wrapText="1"/>
    </xf>
    <xf numFmtId="165" fontId="4" fillId="0" borderId="45" xfId="3" applyNumberFormat="1" applyFont="1" applyFill="1" applyBorder="1" applyAlignment="1">
      <alignment horizontal="left" vertical="center" wrapText="1"/>
    </xf>
    <xf numFmtId="165" fontId="4" fillId="0" borderId="54" xfId="3" applyNumberFormat="1" applyFont="1" applyFill="1" applyBorder="1" applyAlignment="1">
      <alignment horizontal="left" vertical="center" wrapText="1"/>
    </xf>
    <xf numFmtId="165" fontId="4" fillId="0" borderId="48" xfId="3" applyNumberFormat="1" applyFont="1" applyFill="1" applyBorder="1" applyAlignment="1">
      <alignment horizontal="left" vertical="center" wrapText="1"/>
    </xf>
    <xf numFmtId="0" fontId="6" fillId="0" borderId="45" xfId="0" applyFont="1" applyBorder="1" applyAlignment="1">
      <alignment horizontal="left" vertical="center" wrapText="1"/>
    </xf>
    <xf numFmtId="0" fontId="6" fillId="0" borderId="54" xfId="0" applyFont="1" applyBorder="1" applyAlignment="1">
      <alignment horizontal="left" vertical="center" wrapText="1"/>
    </xf>
    <xf numFmtId="0" fontId="6" fillId="0" borderId="46" xfId="0" applyFont="1" applyBorder="1" applyAlignment="1">
      <alignment horizontal="left" vertical="center" wrapText="1"/>
    </xf>
    <xf numFmtId="165" fontId="4" fillId="0" borderId="46" xfId="3" applyNumberFormat="1" applyFont="1" applyFill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165" fontId="4" fillId="0" borderId="31" xfId="0" applyNumberFormat="1" applyFont="1" applyBorder="1" applyAlignment="1">
      <alignment horizontal="left" vertical="center" wrapText="1"/>
    </xf>
    <xf numFmtId="165" fontId="4" fillId="0" borderId="29" xfId="0" applyNumberFormat="1" applyFont="1" applyBorder="1" applyAlignment="1">
      <alignment horizontal="left" vertical="center" wrapText="1"/>
    </xf>
    <xf numFmtId="165" fontId="4" fillId="0" borderId="32" xfId="0" applyNumberFormat="1" applyFont="1" applyBorder="1" applyAlignment="1">
      <alignment horizontal="left" vertical="center" wrapText="1"/>
    </xf>
    <xf numFmtId="0" fontId="6" fillId="0" borderId="47" xfId="0" applyFont="1" applyBorder="1" applyAlignment="1">
      <alignment horizontal="left" vertical="center" wrapText="1"/>
    </xf>
    <xf numFmtId="165" fontId="4" fillId="0" borderId="45" xfId="0" applyNumberFormat="1" applyFont="1" applyBorder="1" applyAlignment="1">
      <alignment horizontal="left" vertical="center" wrapText="1"/>
    </xf>
    <xf numFmtId="165" fontId="4" fillId="0" borderId="54" xfId="0" applyNumberFormat="1" applyFont="1" applyBorder="1" applyAlignment="1">
      <alignment horizontal="left" vertical="center" wrapText="1"/>
    </xf>
    <xf numFmtId="165" fontId="4" fillId="0" borderId="48" xfId="0" applyNumberFormat="1" applyFont="1" applyBorder="1" applyAlignment="1">
      <alignment horizontal="left" vertical="center" wrapText="1"/>
    </xf>
    <xf numFmtId="0" fontId="4" fillId="0" borderId="4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42" fontId="4" fillId="0" borderId="39" xfId="2" applyFont="1" applyFill="1" applyBorder="1" applyAlignment="1">
      <alignment horizontal="center" vertical="center" wrapText="1"/>
    </xf>
    <xf numFmtId="42" fontId="4" fillId="0" borderId="26" xfId="2" applyFont="1" applyFill="1" applyBorder="1" applyAlignment="1">
      <alignment horizontal="center" vertical="center" wrapText="1"/>
    </xf>
    <xf numFmtId="42" fontId="4" fillId="0" borderId="40" xfId="2" applyFont="1" applyFill="1" applyBorder="1" applyAlignment="1">
      <alignment horizontal="center" vertical="center" wrapText="1"/>
    </xf>
    <xf numFmtId="42" fontId="4" fillId="0" borderId="27" xfId="2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wrapText="1"/>
    </xf>
    <xf numFmtId="0" fontId="3" fillId="0" borderId="42" xfId="0" applyFont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6" fillId="0" borderId="45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7" fillId="0" borderId="26" xfId="4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16" fillId="0" borderId="10" xfId="4" applyBorder="1" applyAlignment="1">
      <alignment horizontal="left" vertical="top" wrapText="1"/>
    </xf>
    <xf numFmtId="0" fontId="4" fillId="0" borderId="45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4" fontId="4" fillId="0" borderId="45" xfId="0" applyNumberFormat="1" applyFont="1" applyBorder="1" applyAlignment="1">
      <alignment horizontal="left" vertical="center" wrapText="1"/>
    </xf>
    <xf numFmtId="0" fontId="4" fillId="0" borderId="54" xfId="0" applyFont="1" applyBorder="1" applyAlignment="1">
      <alignment horizontal="left" vertical="top" wrapText="1"/>
    </xf>
    <xf numFmtId="0" fontId="4" fillId="0" borderId="46" xfId="0" applyFont="1" applyBorder="1" applyAlignment="1">
      <alignment horizontal="left" vertical="top" wrapText="1"/>
    </xf>
    <xf numFmtId="0" fontId="16" fillId="0" borderId="10" xfId="4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/>
    </xf>
  </cellXfs>
  <cellStyles count="5">
    <cellStyle name="Hipervínculo" xfId="4" builtinId="8"/>
    <cellStyle name="Moneda" xfId="3" builtinId="4"/>
    <cellStyle name="Moneda [0]" xfId="2" builtinId="7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1447800</xdr:colOff>
          <xdr:row>0</xdr:row>
          <xdr:rowOff>106680</xdr:rowOff>
        </xdr:from>
        <xdr:to>
          <xdr:col>1</xdr:col>
          <xdr:colOff>175260</xdr:colOff>
          <xdr:row>5</xdr:row>
          <xdr:rowOff>137160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900546</xdr:colOff>
      <xdr:row>115</xdr:row>
      <xdr:rowOff>96982</xdr:rowOff>
    </xdr:from>
    <xdr:to>
      <xdr:col>3</xdr:col>
      <xdr:colOff>781939</xdr:colOff>
      <xdr:row>117</xdr:row>
      <xdr:rowOff>35275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070764" y="27376582"/>
          <a:ext cx="1446957" cy="866548"/>
        </a:xfrm>
        <a:prstGeom prst="rect">
          <a:avLst/>
        </a:prstGeom>
      </xdr:spPr>
    </xdr:pic>
    <xdr:clientData/>
  </xdr:twoCellAnchor>
  <xdr:twoCellAnchor editAs="oneCell">
    <xdr:from>
      <xdr:col>2</xdr:col>
      <xdr:colOff>1243853</xdr:colOff>
      <xdr:row>122</xdr:row>
      <xdr:rowOff>156882</xdr:rowOff>
    </xdr:from>
    <xdr:to>
      <xdr:col>3</xdr:col>
      <xdr:colOff>425982</xdr:colOff>
      <xdr:row>122</xdr:row>
      <xdr:rowOff>806822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441" y="26905323"/>
          <a:ext cx="750953" cy="64994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patarroyo@invias.gov.co" TargetMode="External"/><Relationship Id="rId7" Type="http://schemas.openxmlformats.org/officeDocument/2006/relationships/hyperlink" Target="mailto:lbolivarcc@gmail.com" TargetMode="External"/><Relationship Id="rId12" Type="http://schemas.openxmlformats.org/officeDocument/2006/relationships/image" Target="../media/image1.emf"/><Relationship Id="rId2" Type="http://schemas.openxmlformats.org/officeDocument/2006/relationships/hyperlink" Target="mailto:lnmerlano@invias.gov.co" TargetMode="External"/><Relationship Id="rId1" Type="http://schemas.openxmlformats.org/officeDocument/2006/relationships/hyperlink" Target="mailto:jcdiaz@invias.gov.co" TargetMode="External"/><Relationship Id="rId6" Type="http://schemas.openxmlformats.org/officeDocument/2006/relationships/hyperlink" Target="mailto:juan.mojica@grupolhs.com" TargetMode="External"/><Relationship Id="rId11" Type="http://schemas.openxmlformats.org/officeDocument/2006/relationships/oleObject" Target="../embeddings/oleObject1.bin"/><Relationship Id="rId5" Type="http://schemas.openxmlformats.org/officeDocument/2006/relationships/hyperlink" Target="mailto:grupolhs@grupolhs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ecovision190@gmail.com" TargetMode="Externa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Y129"/>
  <sheetViews>
    <sheetView showGridLines="0" tabSelected="1" view="pageBreakPreview" topLeftCell="A65" zoomScale="80" zoomScaleNormal="100" zoomScaleSheetLayoutView="80" workbookViewId="0">
      <selection activeCell="A92" sqref="A92:A93"/>
    </sheetView>
  </sheetViews>
  <sheetFormatPr baseColWidth="10" defaultColWidth="11" defaultRowHeight="13.2" x14ac:dyDescent="0.3"/>
  <cols>
    <col min="1" max="1" width="31.19921875" style="4" bestFit="1" customWidth="1"/>
    <col min="2" max="2" width="23.3984375" style="4" bestFit="1" customWidth="1"/>
    <col min="3" max="3" width="20.59765625" style="4" customWidth="1"/>
    <col min="4" max="4" width="12.5" style="4" customWidth="1"/>
    <col min="5" max="5" width="9.8984375" style="4" customWidth="1"/>
    <col min="6" max="6" width="13.5" style="4" customWidth="1"/>
    <col min="7" max="7" width="10.59765625" style="4" customWidth="1"/>
    <col min="8" max="8" width="13.59765625" style="4" customWidth="1"/>
    <col min="9" max="9" width="13.5" style="4" customWidth="1"/>
    <col min="10" max="11" width="13.09765625" style="4" customWidth="1"/>
    <col min="12" max="12" width="27.8984375" style="4" bestFit="1" customWidth="1"/>
    <col min="13" max="13" width="33.09765625" style="4" bestFit="1" customWidth="1"/>
    <col min="14" max="14" width="12.59765625" style="4" customWidth="1"/>
    <col min="15" max="15" width="7.3984375" style="4" bestFit="1" customWidth="1"/>
    <col min="16" max="16" width="11" style="4"/>
    <col min="17" max="18" width="11" style="4" customWidth="1"/>
    <col min="19" max="19" width="19.59765625" style="4" customWidth="1"/>
    <col min="20" max="16384" width="11" style="4"/>
  </cols>
  <sheetData>
    <row r="1" spans="1:20" ht="12.75" customHeight="1" x14ac:dyDescent="0.3">
      <c r="A1" s="160"/>
      <c r="B1" s="161"/>
      <c r="C1" s="116"/>
      <c r="D1" s="117"/>
      <c r="E1" s="117"/>
      <c r="F1" s="117"/>
      <c r="G1" s="117"/>
      <c r="H1" s="117"/>
      <c r="I1" s="117"/>
      <c r="J1" s="117"/>
      <c r="K1" s="117"/>
      <c r="L1" s="117"/>
      <c r="M1" s="118"/>
      <c r="N1" s="281" t="s">
        <v>0</v>
      </c>
      <c r="O1" s="282"/>
      <c r="P1" s="282" t="s">
        <v>328</v>
      </c>
      <c r="Q1" s="282"/>
      <c r="R1" s="122"/>
      <c r="S1" s="284"/>
    </row>
    <row r="2" spans="1:20" ht="12.75" customHeight="1" x14ac:dyDescent="0.3">
      <c r="A2" s="162"/>
      <c r="B2" s="163"/>
      <c r="C2" s="142" t="s">
        <v>1</v>
      </c>
      <c r="D2" s="143"/>
      <c r="E2" s="143"/>
      <c r="F2" s="143"/>
      <c r="G2" s="143"/>
      <c r="H2" s="143"/>
      <c r="I2" s="143"/>
      <c r="J2" s="143"/>
      <c r="K2" s="143"/>
      <c r="L2" s="143"/>
      <c r="M2" s="144"/>
      <c r="N2" s="283"/>
      <c r="O2" s="279"/>
      <c r="P2" s="279"/>
      <c r="Q2" s="279"/>
      <c r="R2" s="239"/>
      <c r="S2" s="280"/>
    </row>
    <row r="3" spans="1:20" ht="12.75" customHeight="1" x14ac:dyDescent="0.3">
      <c r="A3" s="162"/>
      <c r="B3" s="163"/>
      <c r="C3" s="145" t="s">
        <v>249</v>
      </c>
      <c r="D3" s="146"/>
      <c r="E3" s="146"/>
      <c r="F3" s="146"/>
      <c r="G3" s="146"/>
      <c r="H3" s="146"/>
      <c r="I3" s="146"/>
      <c r="J3" s="146"/>
      <c r="K3" s="146"/>
      <c r="L3" s="146"/>
      <c r="M3" s="147"/>
      <c r="N3" s="286" t="s">
        <v>2</v>
      </c>
      <c r="O3" s="287"/>
      <c r="P3" s="291">
        <v>2</v>
      </c>
      <c r="Q3" s="110"/>
      <c r="R3" s="110"/>
      <c r="S3" s="292"/>
    </row>
    <row r="4" spans="1:20" ht="12.75" customHeight="1" x14ac:dyDescent="0.3">
      <c r="A4" s="162"/>
      <c r="B4" s="163"/>
      <c r="C4" s="148" t="s">
        <v>3</v>
      </c>
      <c r="D4" s="149"/>
      <c r="E4" s="149"/>
      <c r="F4" s="149"/>
      <c r="G4" s="149"/>
      <c r="H4" s="149"/>
      <c r="I4" s="149"/>
      <c r="J4" s="149"/>
      <c r="K4" s="149"/>
      <c r="L4" s="149"/>
      <c r="M4" s="150"/>
      <c r="N4" s="288"/>
      <c r="O4" s="289"/>
      <c r="P4" s="277"/>
      <c r="Q4" s="109"/>
      <c r="R4" s="109"/>
      <c r="S4" s="293"/>
    </row>
    <row r="5" spans="1:20" ht="12.75" customHeight="1" x14ac:dyDescent="0.3">
      <c r="A5" s="162"/>
      <c r="B5" s="163"/>
      <c r="C5" s="151" t="s">
        <v>266</v>
      </c>
      <c r="D5" s="152"/>
      <c r="E5" s="152"/>
      <c r="F5" s="152"/>
      <c r="G5" s="152"/>
      <c r="H5" s="152"/>
      <c r="I5" s="152"/>
      <c r="J5" s="152"/>
      <c r="K5" s="152"/>
      <c r="L5" s="152"/>
      <c r="M5" s="153"/>
      <c r="N5" s="286" t="s">
        <v>4</v>
      </c>
      <c r="O5" s="287"/>
      <c r="P5" s="291" t="s">
        <v>317</v>
      </c>
      <c r="Q5" s="110"/>
      <c r="R5" s="110"/>
      <c r="S5" s="292"/>
    </row>
    <row r="6" spans="1:20" ht="12.75" customHeight="1" thickBot="1" x14ac:dyDescent="0.35">
      <c r="A6" s="164"/>
      <c r="B6" s="165"/>
      <c r="C6" s="154"/>
      <c r="D6" s="155"/>
      <c r="E6" s="155"/>
      <c r="F6" s="155"/>
      <c r="G6" s="155"/>
      <c r="H6" s="155"/>
      <c r="I6" s="155"/>
      <c r="J6" s="155"/>
      <c r="K6" s="155"/>
      <c r="L6" s="155"/>
      <c r="M6" s="156"/>
      <c r="N6" s="294"/>
      <c r="O6" s="295"/>
      <c r="P6" s="296"/>
      <c r="Q6" s="297"/>
      <c r="R6" s="297"/>
      <c r="S6" s="298"/>
    </row>
    <row r="7" spans="1:20" x14ac:dyDescent="0.3">
      <c r="A7" s="5"/>
      <c r="S7" s="6"/>
    </row>
    <row r="8" spans="1:20" x14ac:dyDescent="0.3">
      <c r="A8" s="299" t="s">
        <v>5</v>
      </c>
      <c r="B8" s="300"/>
      <c r="C8" s="235" t="s">
        <v>223</v>
      </c>
      <c r="D8" s="235"/>
      <c r="E8" s="235"/>
      <c r="F8" s="300" t="s">
        <v>6</v>
      </c>
      <c r="G8" s="300"/>
      <c r="H8" s="300"/>
      <c r="I8" s="235" t="s">
        <v>210</v>
      </c>
      <c r="J8" s="235"/>
      <c r="K8" s="235"/>
      <c r="L8" s="235"/>
      <c r="M8" s="7"/>
      <c r="N8" s="300" t="s">
        <v>7</v>
      </c>
      <c r="O8" s="300"/>
      <c r="P8" s="235" t="s">
        <v>230</v>
      </c>
      <c r="Q8" s="235"/>
      <c r="R8" s="235"/>
      <c r="S8" s="301"/>
    </row>
    <row r="9" spans="1:20" x14ac:dyDescent="0.3">
      <c r="A9" s="5"/>
      <c r="S9" s="6"/>
    </row>
    <row r="10" spans="1:20" x14ac:dyDescent="0.3">
      <c r="A10" s="299" t="s">
        <v>8</v>
      </c>
      <c r="B10" s="300"/>
      <c r="C10" s="79">
        <v>976</v>
      </c>
      <c r="D10" s="8" t="s">
        <v>9</v>
      </c>
      <c r="E10" s="77">
        <v>29</v>
      </c>
      <c r="F10" s="77" t="s">
        <v>270</v>
      </c>
      <c r="G10" s="77">
        <v>2021</v>
      </c>
      <c r="H10" s="152" t="s">
        <v>10</v>
      </c>
      <c r="I10" s="152"/>
      <c r="J10" s="152"/>
      <c r="K10" s="7"/>
      <c r="L10" s="235">
        <v>1000</v>
      </c>
      <c r="M10" s="235"/>
      <c r="N10" s="235"/>
      <c r="O10" s="8" t="s">
        <v>9</v>
      </c>
      <c r="P10" s="77">
        <v>29</v>
      </c>
      <c r="Q10" s="109" t="s">
        <v>270</v>
      </c>
      <c r="R10" s="109"/>
      <c r="S10" s="78">
        <v>2021</v>
      </c>
    </row>
    <row r="11" spans="1:20" x14ac:dyDescent="0.3">
      <c r="A11" s="9"/>
      <c r="B11" s="10"/>
      <c r="C11" s="10"/>
      <c r="D11" s="10"/>
      <c r="E11" s="8" t="s">
        <v>11</v>
      </c>
      <c r="F11" s="8" t="s">
        <v>12</v>
      </c>
      <c r="G11" s="8" t="s">
        <v>13</v>
      </c>
      <c r="H11" s="8"/>
      <c r="I11" s="8"/>
      <c r="J11" s="10"/>
      <c r="K11" s="10"/>
      <c r="L11" s="10"/>
      <c r="M11" s="10"/>
      <c r="N11" s="10"/>
      <c r="O11" s="10"/>
      <c r="P11" s="8" t="s">
        <v>11</v>
      </c>
      <c r="Q11" s="110" t="s">
        <v>12</v>
      </c>
      <c r="R11" s="110"/>
      <c r="S11" s="11" t="s">
        <v>13</v>
      </c>
    </row>
    <row r="12" spans="1:20" x14ac:dyDescent="0.3">
      <c r="A12" s="9"/>
      <c r="B12" s="10"/>
      <c r="C12" s="10"/>
      <c r="D12" s="10"/>
      <c r="E12" s="8"/>
      <c r="F12" s="8"/>
      <c r="G12" s="8"/>
      <c r="H12" s="8"/>
      <c r="I12" s="8"/>
      <c r="J12" s="10"/>
      <c r="K12" s="10"/>
      <c r="L12" s="10"/>
      <c r="M12" s="10"/>
      <c r="N12" s="10"/>
      <c r="O12" s="10"/>
      <c r="P12" s="8"/>
      <c r="Q12" s="8"/>
      <c r="R12" s="8"/>
      <c r="S12" s="11"/>
    </row>
    <row r="13" spans="1:20" ht="20.399999999999999" customHeight="1" thickBot="1" x14ac:dyDescent="0.35">
      <c r="A13" s="10"/>
      <c r="B13" s="290" t="s">
        <v>14</v>
      </c>
      <c r="C13" s="290"/>
      <c r="D13" s="17"/>
      <c r="E13" s="12" t="s">
        <v>15</v>
      </c>
      <c r="F13" s="12"/>
      <c r="G13" s="12"/>
      <c r="H13" s="12"/>
      <c r="I13" s="12"/>
      <c r="J13" s="157" t="s">
        <v>16</v>
      </c>
      <c r="K13" s="157"/>
      <c r="L13" s="12"/>
      <c r="M13" s="12"/>
      <c r="N13" s="12"/>
      <c r="O13" s="10"/>
      <c r="P13" s="8"/>
      <c r="Q13" s="8"/>
      <c r="R13" s="8"/>
      <c r="S13" s="11"/>
    </row>
    <row r="14" spans="1:20" ht="18.600000000000001" customHeight="1" thickBot="1" x14ac:dyDescent="0.35">
      <c r="A14" s="10"/>
      <c r="B14" s="13"/>
      <c r="C14" s="12"/>
      <c r="D14" s="12"/>
      <c r="E14" s="12"/>
      <c r="F14" s="14" t="s">
        <v>11</v>
      </c>
      <c r="G14" s="14" t="s">
        <v>12</v>
      </c>
      <c r="H14" s="14" t="s">
        <v>13</v>
      </c>
      <c r="I14" s="12"/>
      <c r="J14" s="12"/>
      <c r="K14" s="12"/>
      <c r="L14" s="14" t="s">
        <v>11</v>
      </c>
      <c r="M14" s="14" t="s">
        <v>12</v>
      </c>
      <c r="N14" s="14" t="s">
        <v>13</v>
      </c>
      <c r="O14" s="10"/>
      <c r="P14" s="8"/>
      <c r="Q14" s="52" t="s">
        <v>252</v>
      </c>
      <c r="R14" s="71"/>
      <c r="S14" s="53"/>
    </row>
    <row r="15" spans="1:20" ht="18" customHeight="1" thickBot="1" x14ac:dyDescent="0.35">
      <c r="A15" s="15"/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Q15" s="52" t="s">
        <v>253</v>
      </c>
      <c r="R15" s="72" t="s">
        <v>263</v>
      </c>
      <c r="S15" s="54"/>
      <c r="T15" s="10"/>
    </row>
    <row r="16" spans="1:20" ht="22.2" customHeight="1" x14ac:dyDescent="0.3">
      <c r="A16" s="7"/>
      <c r="B16" s="158" t="s">
        <v>17</v>
      </c>
      <c r="C16" s="159"/>
      <c r="D16" s="17">
        <v>2</v>
      </c>
      <c r="E16" s="12" t="s">
        <v>15</v>
      </c>
      <c r="F16" s="94">
        <v>21</v>
      </c>
      <c r="G16" s="94" t="s">
        <v>327</v>
      </c>
      <c r="H16" s="94">
        <v>2021</v>
      </c>
      <c r="I16" s="12"/>
      <c r="J16" s="157" t="s">
        <v>16</v>
      </c>
      <c r="K16" s="157"/>
      <c r="L16" s="94">
        <v>21</v>
      </c>
      <c r="M16" s="94" t="s">
        <v>326</v>
      </c>
      <c r="N16" s="94">
        <v>2022</v>
      </c>
      <c r="O16" s="10"/>
      <c r="S16" s="16"/>
      <c r="T16" s="10"/>
    </row>
    <row r="17" spans="1:24" ht="13.95" customHeight="1" x14ac:dyDescent="0.3">
      <c r="A17" s="10"/>
      <c r="B17" s="13"/>
      <c r="C17" s="10"/>
      <c r="D17" s="12" t="s">
        <v>329</v>
      </c>
      <c r="E17" s="12"/>
      <c r="F17" s="14" t="s">
        <v>11</v>
      </c>
      <c r="G17" s="14" t="s">
        <v>12</v>
      </c>
      <c r="H17" s="14" t="s">
        <v>13</v>
      </c>
      <c r="I17" s="12"/>
      <c r="J17" s="12"/>
      <c r="K17" s="12"/>
      <c r="L17" s="14" t="s">
        <v>11</v>
      </c>
      <c r="M17" s="14" t="s">
        <v>12</v>
      </c>
      <c r="N17" s="14" t="s">
        <v>13</v>
      </c>
      <c r="O17" s="18"/>
      <c r="S17" s="16"/>
      <c r="T17" s="10"/>
    </row>
    <row r="18" spans="1:24" ht="13.95" customHeight="1" thickBot="1" x14ac:dyDescent="0.35">
      <c r="A18" s="10"/>
      <c r="B18" s="13"/>
      <c r="C18" s="10"/>
      <c r="F18" s="12"/>
      <c r="G18" s="12"/>
      <c r="H18" s="12"/>
      <c r="I18" s="12"/>
      <c r="J18" s="12"/>
      <c r="K18" s="12"/>
      <c r="Q18" s="10"/>
      <c r="R18" s="10"/>
      <c r="S18" s="16"/>
      <c r="T18" s="10"/>
    </row>
    <row r="19" spans="1:24" ht="33.6" customHeight="1" thickBot="1" x14ac:dyDescent="0.35">
      <c r="A19" s="129" t="s">
        <v>18</v>
      </c>
      <c r="B19" s="130"/>
      <c r="C19" s="285"/>
      <c r="D19" s="122" t="s">
        <v>271</v>
      </c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51"/>
      <c r="T19" s="10"/>
      <c r="U19" s="10"/>
      <c r="V19" s="10"/>
      <c r="W19" s="10"/>
      <c r="X19" s="10"/>
    </row>
    <row r="20" spans="1:24" ht="15" x14ac:dyDescent="0.3">
      <c r="A20" s="271" t="s">
        <v>7</v>
      </c>
      <c r="B20" s="272"/>
      <c r="C20" s="272" t="s">
        <v>19</v>
      </c>
      <c r="D20" s="274" t="s">
        <v>106</v>
      </c>
      <c r="E20" s="274"/>
      <c r="F20" s="272" t="s">
        <v>20</v>
      </c>
      <c r="G20" s="272"/>
      <c r="H20" s="85" t="s">
        <v>106</v>
      </c>
      <c r="I20" s="85" t="s">
        <v>106</v>
      </c>
      <c r="J20" s="85" t="s">
        <v>106</v>
      </c>
      <c r="K20" s="85" t="s">
        <v>106</v>
      </c>
      <c r="L20" s="272" t="s">
        <v>21</v>
      </c>
      <c r="M20" s="272"/>
      <c r="N20" s="272"/>
      <c r="O20" s="272"/>
      <c r="P20" s="272"/>
      <c r="Q20" s="276" t="s">
        <v>263</v>
      </c>
      <c r="R20" s="277"/>
      <c r="S20" s="278"/>
      <c r="T20" s="19"/>
      <c r="U20" s="19"/>
      <c r="V20" s="19"/>
      <c r="W20" s="258"/>
      <c r="X20" s="258"/>
    </row>
    <row r="21" spans="1:24" ht="15" x14ac:dyDescent="0.3">
      <c r="A21" s="273"/>
      <c r="B21" s="210"/>
      <c r="C21" s="210"/>
      <c r="D21" s="275"/>
      <c r="E21" s="275"/>
      <c r="F21" s="210"/>
      <c r="G21" s="210"/>
      <c r="H21" s="20" t="s">
        <v>11</v>
      </c>
      <c r="I21" s="20" t="s">
        <v>12</v>
      </c>
      <c r="J21" s="20" t="s">
        <v>13</v>
      </c>
      <c r="K21" s="86" t="s">
        <v>106</v>
      </c>
      <c r="L21" s="210"/>
      <c r="M21" s="210"/>
      <c r="N21" s="210"/>
      <c r="O21" s="210"/>
      <c r="P21" s="210"/>
      <c r="Q21" s="279"/>
      <c r="R21" s="239"/>
      <c r="S21" s="280"/>
      <c r="T21" s="19"/>
      <c r="U21" s="19"/>
      <c r="V21" s="19"/>
      <c r="W21" s="258"/>
      <c r="X21" s="258"/>
    </row>
    <row r="22" spans="1:24" ht="13.8" thickBot="1" x14ac:dyDescent="0.35">
      <c r="A22" s="259"/>
      <c r="B22" s="260"/>
      <c r="C22" s="260"/>
      <c r="D22" s="260"/>
      <c r="E22" s="260"/>
      <c r="F22" s="260"/>
      <c r="G22" s="260"/>
      <c r="H22" s="260"/>
      <c r="I22" s="260"/>
      <c r="J22" s="260"/>
      <c r="K22" s="260"/>
      <c r="L22" s="260"/>
      <c r="M22" s="260"/>
      <c r="N22" s="260"/>
      <c r="O22" s="260"/>
      <c r="P22" s="260"/>
      <c r="Q22" s="260"/>
      <c r="R22" s="260"/>
      <c r="S22" s="261"/>
      <c r="T22" s="19"/>
      <c r="U22" s="19"/>
      <c r="V22" s="19"/>
      <c r="W22" s="19"/>
      <c r="X22" s="19"/>
    </row>
    <row r="23" spans="1:24" ht="13.8" thickBot="1" x14ac:dyDescent="0.35">
      <c r="A23" s="129" t="s">
        <v>22</v>
      </c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1"/>
      <c r="T23" s="19"/>
      <c r="U23" s="19"/>
      <c r="V23" s="19"/>
      <c r="W23" s="19"/>
      <c r="X23" s="19"/>
    </row>
    <row r="24" spans="1:24" ht="13.8" thickBot="1" x14ac:dyDescent="0.35">
      <c r="A24" s="262"/>
      <c r="B24" s="263"/>
      <c r="C24" s="263"/>
      <c r="D24" s="263"/>
      <c r="E24" s="263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263"/>
      <c r="Q24" s="263"/>
      <c r="R24" s="263"/>
      <c r="S24" s="264"/>
    </row>
    <row r="25" spans="1:24" ht="29.4" customHeight="1" x14ac:dyDescent="0.3">
      <c r="A25" s="265" t="s">
        <v>23</v>
      </c>
      <c r="B25" s="266"/>
      <c r="C25" s="266"/>
      <c r="D25" s="266"/>
      <c r="E25" s="266"/>
      <c r="F25" s="266"/>
      <c r="G25" s="266" t="s">
        <v>24</v>
      </c>
      <c r="H25" s="266"/>
      <c r="I25" s="266"/>
      <c r="J25" s="267"/>
      <c r="K25" s="268"/>
      <c r="L25" s="269"/>
      <c r="M25" s="21"/>
      <c r="N25" s="270" t="s">
        <v>267</v>
      </c>
      <c r="O25" s="270"/>
      <c r="P25" s="270"/>
      <c r="Q25" s="115"/>
      <c r="R25" s="243"/>
      <c r="S25" s="244"/>
    </row>
    <row r="26" spans="1:24" x14ac:dyDescent="0.3">
      <c r="A26" s="112" t="s">
        <v>25</v>
      </c>
      <c r="B26" s="113"/>
      <c r="C26" s="113"/>
      <c r="D26" s="127" t="s">
        <v>272</v>
      </c>
      <c r="E26" s="127"/>
      <c r="F26" s="127"/>
      <c r="G26" s="113" t="s">
        <v>26</v>
      </c>
      <c r="H26" s="113"/>
      <c r="I26" s="113"/>
      <c r="J26" s="166" t="s">
        <v>273</v>
      </c>
      <c r="K26" s="140"/>
      <c r="L26" s="141"/>
      <c r="M26" s="22"/>
      <c r="N26" s="167" t="s">
        <v>27</v>
      </c>
      <c r="O26" s="167"/>
      <c r="P26" s="167"/>
      <c r="Q26" s="97"/>
      <c r="R26" s="98"/>
      <c r="S26" s="99"/>
    </row>
    <row r="27" spans="1:24" ht="44.1" customHeight="1" x14ac:dyDescent="0.3">
      <c r="A27" s="112" t="s">
        <v>28</v>
      </c>
      <c r="B27" s="113"/>
      <c r="C27" s="113"/>
      <c r="D27" s="127" t="s">
        <v>274</v>
      </c>
      <c r="E27" s="127"/>
      <c r="F27" s="127"/>
      <c r="G27" s="113" t="s">
        <v>29</v>
      </c>
      <c r="H27" s="113"/>
      <c r="I27" s="113"/>
      <c r="J27" s="166" t="s">
        <v>275</v>
      </c>
      <c r="K27" s="140"/>
      <c r="L27" s="141"/>
      <c r="M27" s="22"/>
      <c r="N27" s="127" t="s">
        <v>30</v>
      </c>
      <c r="O27" s="127"/>
      <c r="P27" s="127"/>
      <c r="Q27" s="256" t="s">
        <v>276</v>
      </c>
      <c r="R27" s="166"/>
      <c r="S27" s="255"/>
    </row>
    <row r="28" spans="1:24" ht="15.9" customHeight="1" x14ac:dyDescent="0.3">
      <c r="A28" s="112" t="s">
        <v>29</v>
      </c>
      <c r="B28" s="113"/>
      <c r="C28" s="113"/>
      <c r="D28" s="127" t="s">
        <v>277</v>
      </c>
      <c r="E28" s="127"/>
      <c r="F28" s="127"/>
      <c r="G28" s="113" t="s">
        <v>31</v>
      </c>
      <c r="H28" s="113"/>
      <c r="I28" s="113"/>
      <c r="J28" s="166" t="s">
        <v>278</v>
      </c>
      <c r="K28" s="140"/>
      <c r="L28" s="141"/>
      <c r="M28" s="22"/>
      <c r="N28" s="246" t="s">
        <v>32</v>
      </c>
      <c r="O28" s="246"/>
      <c r="P28" s="246"/>
      <c r="Q28" s="254" t="s">
        <v>279</v>
      </c>
      <c r="R28" s="166"/>
      <c r="S28" s="255"/>
    </row>
    <row r="29" spans="1:24" ht="34.950000000000003" customHeight="1" x14ac:dyDescent="0.3">
      <c r="A29" s="112" t="s">
        <v>31</v>
      </c>
      <c r="B29" s="113"/>
      <c r="C29" s="113"/>
      <c r="D29" s="127" t="s">
        <v>280</v>
      </c>
      <c r="E29" s="127"/>
      <c r="F29" s="127"/>
      <c r="G29" s="113" t="s">
        <v>33</v>
      </c>
      <c r="H29" s="113"/>
      <c r="I29" s="113"/>
      <c r="J29" s="166" t="s">
        <v>281</v>
      </c>
      <c r="K29" s="140"/>
      <c r="L29" s="141"/>
      <c r="M29" s="22"/>
      <c r="N29" s="127" t="s">
        <v>34</v>
      </c>
      <c r="O29" s="127"/>
      <c r="P29" s="127"/>
      <c r="Q29" s="256">
        <v>3125405472</v>
      </c>
      <c r="R29" s="166"/>
      <c r="S29" s="255"/>
    </row>
    <row r="30" spans="1:24" ht="15.9" customHeight="1" x14ac:dyDescent="0.3">
      <c r="A30" s="112" t="s">
        <v>33</v>
      </c>
      <c r="B30" s="113"/>
      <c r="C30" s="113"/>
      <c r="D30" s="127" t="s">
        <v>282</v>
      </c>
      <c r="E30" s="127"/>
      <c r="F30" s="127"/>
      <c r="G30" s="113" t="s">
        <v>31</v>
      </c>
      <c r="H30" s="113"/>
      <c r="I30" s="113"/>
      <c r="J30" s="166" t="s">
        <v>283</v>
      </c>
      <c r="K30" s="140"/>
      <c r="L30" s="141"/>
      <c r="M30" s="22"/>
      <c r="N30" s="167" t="s">
        <v>35</v>
      </c>
      <c r="O30" s="167"/>
      <c r="P30" s="167"/>
      <c r="Q30" s="97"/>
      <c r="R30" s="98"/>
      <c r="S30" s="99"/>
    </row>
    <row r="31" spans="1:24" x14ac:dyDescent="0.3">
      <c r="A31" s="112" t="s">
        <v>31</v>
      </c>
      <c r="B31" s="113"/>
      <c r="C31" s="113"/>
      <c r="D31" s="127">
        <v>97715228</v>
      </c>
      <c r="E31" s="127"/>
      <c r="F31" s="127"/>
      <c r="G31" s="113" t="s">
        <v>36</v>
      </c>
      <c r="H31" s="113"/>
      <c r="I31" s="113"/>
      <c r="J31" s="166" t="s">
        <v>284</v>
      </c>
      <c r="K31" s="140"/>
      <c r="L31" s="141"/>
      <c r="M31" s="22"/>
      <c r="N31" s="127" t="s">
        <v>30</v>
      </c>
      <c r="O31" s="127"/>
      <c r="P31" s="127"/>
      <c r="Q31" s="256" t="s">
        <v>285</v>
      </c>
      <c r="R31" s="166"/>
      <c r="S31" s="255"/>
    </row>
    <row r="32" spans="1:24" x14ac:dyDescent="0.3">
      <c r="A32" s="112" t="s">
        <v>36</v>
      </c>
      <c r="B32" s="113"/>
      <c r="C32" s="113"/>
      <c r="D32" s="127" t="s">
        <v>286</v>
      </c>
      <c r="E32" s="127"/>
      <c r="F32" s="127"/>
      <c r="G32" s="113" t="s">
        <v>37</v>
      </c>
      <c r="H32" s="113"/>
      <c r="I32" s="113"/>
      <c r="J32" s="248" t="s">
        <v>287</v>
      </c>
      <c r="K32" s="252"/>
      <c r="L32" s="253"/>
      <c r="M32" s="22"/>
      <c r="N32" s="246" t="s">
        <v>32</v>
      </c>
      <c r="O32" s="246"/>
      <c r="P32" s="246"/>
      <c r="Q32" s="254" t="s">
        <v>288</v>
      </c>
      <c r="R32" s="166"/>
      <c r="S32" s="255"/>
    </row>
    <row r="33" spans="1:24" x14ac:dyDescent="0.3">
      <c r="A33" s="112" t="s">
        <v>37</v>
      </c>
      <c r="B33" s="113"/>
      <c r="C33" s="113"/>
      <c r="D33" s="257" t="s">
        <v>271</v>
      </c>
      <c r="E33" s="257"/>
      <c r="F33" s="257"/>
      <c r="G33" s="113" t="s">
        <v>38</v>
      </c>
      <c r="H33" s="113"/>
      <c r="I33" s="113"/>
      <c r="J33" s="251">
        <v>44376</v>
      </c>
      <c r="K33" s="140"/>
      <c r="L33" s="141"/>
      <c r="M33" s="22"/>
      <c r="N33" s="127" t="s">
        <v>34</v>
      </c>
      <c r="O33" s="127"/>
      <c r="P33" s="127"/>
      <c r="Q33" s="97" t="s">
        <v>106</v>
      </c>
      <c r="R33" s="98"/>
      <c r="S33" s="99"/>
    </row>
    <row r="34" spans="1:24" x14ac:dyDescent="0.3">
      <c r="A34" s="112" t="s">
        <v>38</v>
      </c>
      <c r="B34" s="113"/>
      <c r="C34" s="113"/>
      <c r="D34" s="168">
        <v>44376</v>
      </c>
      <c r="E34" s="127"/>
      <c r="F34" s="127"/>
      <c r="G34" s="113" t="s">
        <v>39</v>
      </c>
      <c r="H34" s="113"/>
      <c r="I34" s="113"/>
      <c r="J34" s="251">
        <v>48091</v>
      </c>
      <c r="K34" s="140"/>
      <c r="L34" s="141"/>
      <c r="M34" s="22"/>
      <c r="N34" s="167" t="s">
        <v>40</v>
      </c>
      <c r="O34" s="167"/>
      <c r="P34" s="167"/>
      <c r="Q34" s="97"/>
      <c r="R34" s="98"/>
      <c r="S34" s="99"/>
    </row>
    <row r="35" spans="1:24" x14ac:dyDescent="0.3">
      <c r="A35" s="112" t="s">
        <v>39</v>
      </c>
      <c r="B35" s="113"/>
      <c r="C35" s="113"/>
      <c r="D35" s="168">
        <v>48091</v>
      </c>
      <c r="E35" s="127"/>
      <c r="F35" s="127"/>
      <c r="G35" s="113" t="s">
        <v>41</v>
      </c>
      <c r="H35" s="113"/>
      <c r="I35" s="113"/>
      <c r="J35" s="169">
        <v>21999237400</v>
      </c>
      <c r="K35" s="169"/>
      <c r="L35" s="169"/>
      <c r="M35" s="22"/>
      <c r="N35" s="127" t="s">
        <v>30</v>
      </c>
      <c r="O35" s="127"/>
      <c r="P35" s="127"/>
      <c r="Q35" s="250" t="s">
        <v>289</v>
      </c>
      <c r="R35" s="248"/>
      <c r="S35" s="249"/>
    </row>
    <row r="36" spans="1:24" ht="30" customHeight="1" x14ac:dyDescent="0.3">
      <c r="A36" s="112" t="s">
        <v>41</v>
      </c>
      <c r="B36" s="113"/>
      <c r="C36" s="113"/>
      <c r="D36" s="169">
        <v>179689019569</v>
      </c>
      <c r="E36" s="169"/>
      <c r="F36" s="169"/>
      <c r="G36" s="113" t="s">
        <v>42</v>
      </c>
      <c r="H36" s="113"/>
      <c r="I36" s="113"/>
      <c r="J36" s="169">
        <v>105400000</v>
      </c>
      <c r="K36" s="169"/>
      <c r="L36" s="169"/>
      <c r="M36" s="22"/>
      <c r="N36" s="246" t="s">
        <v>32</v>
      </c>
      <c r="O36" s="246"/>
      <c r="P36" s="246"/>
      <c r="Q36" s="247" t="s">
        <v>318</v>
      </c>
      <c r="R36" s="248"/>
      <c r="S36" s="249"/>
    </row>
    <row r="37" spans="1:24" x14ac:dyDescent="0.3">
      <c r="A37" s="112" t="s">
        <v>42</v>
      </c>
      <c r="B37" s="113"/>
      <c r="C37" s="113"/>
      <c r="D37" s="169">
        <v>814910000</v>
      </c>
      <c r="E37" s="169"/>
      <c r="F37" s="169"/>
      <c r="G37" s="113" t="s">
        <v>43</v>
      </c>
      <c r="H37" s="113"/>
      <c r="I37" s="113"/>
      <c r="J37" s="166" t="s">
        <v>290</v>
      </c>
      <c r="K37" s="140"/>
      <c r="L37" s="141"/>
      <c r="M37" s="22"/>
      <c r="N37" s="127" t="s">
        <v>34</v>
      </c>
      <c r="O37" s="127"/>
      <c r="P37" s="127"/>
      <c r="Q37" s="97" t="s">
        <v>106</v>
      </c>
      <c r="R37" s="98"/>
      <c r="S37" s="99"/>
    </row>
    <row r="38" spans="1:24" ht="33" customHeight="1" x14ac:dyDescent="0.3">
      <c r="A38" s="112" t="s">
        <v>43</v>
      </c>
      <c r="B38" s="113"/>
      <c r="C38" s="113"/>
      <c r="D38" s="127" t="s">
        <v>291</v>
      </c>
      <c r="E38" s="127"/>
      <c r="F38" s="127"/>
      <c r="G38" s="113" t="s">
        <v>44</v>
      </c>
      <c r="H38" s="113"/>
      <c r="I38" s="113"/>
      <c r="J38" s="166" t="s">
        <v>292</v>
      </c>
      <c r="K38" s="140"/>
      <c r="L38" s="141"/>
      <c r="M38" s="22"/>
      <c r="N38" s="167" t="s">
        <v>45</v>
      </c>
      <c r="O38" s="167"/>
      <c r="P38" s="167"/>
      <c r="Q38" s="97"/>
      <c r="R38" s="98"/>
      <c r="S38" s="99"/>
    </row>
    <row r="39" spans="1:24" x14ac:dyDescent="0.3">
      <c r="A39" s="112" t="s">
        <v>44</v>
      </c>
      <c r="B39" s="113"/>
      <c r="C39" s="113"/>
      <c r="D39" s="127">
        <v>3187503444</v>
      </c>
      <c r="E39" s="127"/>
      <c r="F39" s="127"/>
      <c r="G39" s="113" t="s">
        <v>32</v>
      </c>
      <c r="H39" s="113"/>
      <c r="I39" s="113"/>
      <c r="J39" s="139" t="s">
        <v>293</v>
      </c>
      <c r="K39" s="140"/>
      <c r="L39" s="141"/>
      <c r="M39" s="22"/>
      <c r="N39" s="127" t="s">
        <v>30</v>
      </c>
      <c r="O39" s="127"/>
      <c r="P39" s="127"/>
      <c r="Q39" s="97" t="s">
        <v>106</v>
      </c>
      <c r="R39" s="98"/>
      <c r="S39" s="99"/>
    </row>
    <row r="40" spans="1:24" ht="13.8" thickBot="1" x14ac:dyDescent="0.35">
      <c r="A40" s="104" t="s">
        <v>32</v>
      </c>
      <c r="B40" s="105"/>
      <c r="C40" s="105"/>
      <c r="D40" s="106" t="s">
        <v>294</v>
      </c>
      <c r="E40" s="107"/>
      <c r="F40" s="107"/>
      <c r="G40" s="108"/>
      <c r="H40" s="108"/>
      <c r="I40" s="108"/>
      <c r="J40" s="108"/>
      <c r="K40" s="108"/>
      <c r="L40" s="108"/>
      <c r="M40" s="57"/>
      <c r="N40" s="128" t="s">
        <v>32</v>
      </c>
      <c r="O40" s="128"/>
      <c r="P40" s="128"/>
      <c r="Q40" s="108" t="s">
        <v>106</v>
      </c>
      <c r="R40" s="108"/>
      <c r="S40" s="108"/>
    </row>
    <row r="41" spans="1:24" ht="16.2" customHeight="1" thickBot="1" x14ac:dyDescent="0.35">
      <c r="A41" s="101"/>
      <c r="B41" s="102"/>
      <c r="C41" s="103"/>
      <c r="D41" s="124"/>
      <c r="E41" s="125"/>
      <c r="F41" s="126"/>
      <c r="G41" s="96"/>
      <c r="H41" s="96"/>
      <c r="I41" s="96"/>
      <c r="J41" s="96"/>
      <c r="K41" s="96"/>
      <c r="L41" s="96"/>
      <c r="M41" s="56"/>
      <c r="N41" s="107" t="s">
        <v>34</v>
      </c>
      <c r="O41" s="107"/>
      <c r="P41" s="107"/>
      <c r="Q41" s="96" t="s">
        <v>106</v>
      </c>
      <c r="R41" s="96"/>
      <c r="S41" s="96"/>
    </row>
    <row r="42" spans="1:24" ht="13.8" thickBot="1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3.8" thickBot="1" x14ac:dyDescent="0.35">
      <c r="A43" s="129" t="s">
        <v>46</v>
      </c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1"/>
      <c r="T43" s="10"/>
      <c r="U43" s="10"/>
      <c r="V43" s="10"/>
      <c r="W43" s="10"/>
      <c r="X43" s="10"/>
    </row>
    <row r="44" spans="1:24" ht="13.8" thickBot="1" x14ac:dyDescent="0.35">
      <c r="A44" s="132" t="s">
        <v>265</v>
      </c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4"/>
      <c r="T44" s="19"/>
      <c r="U44" s="19"/>
      <c r="V44" s="19"/>
      <c r="W44" s="19"/>
      <c r="X44" s="19"/>
    </row>
    <row r="45" spans="1:24" s="25" customFormat="1" ht="35.1" customHeight="1" thickBot="1" x14ac:dyDescent="0.35">
      <c r="A45" s="135" t="s">
        <v>30</v>
      </c>
      <c r="B45" s="120"/>
      <c r="C45" s="83" t="s">
        <v>47</v>
      </c>
      <c r="D45" s="120" t="s">
        <v>48</v>
      </c>
      <c r="E45" s="120"/>
      <c r="F45" s="120" t="s">
        <v>49</v>
      </c>
      <c r="G45" s="120"/>
      <c r="H45" s="83" t="s">
        <v>50</v>
      </c>
      <c r="I45" s="120" t="s">
        <v>51</v>
      </c>
      <c r="J45" s="120"/>
      <c r="K45" s="120"/>
      <c r="L45" s="120" t="s">
        <v>52</v>
      </c>
      <c r="M45" s="120"/>
      <c r="N45" s="120" t="s">
        <v>53</v>
      </c>
      <c r="O45" s="120"/>
      <c r="P45" s="120" t="s">
        <v>54</v>
      </c>
      <c r="Q45" s="120"/>
      <c r="R45" s="120" t="s">
        <v>34</v>
      </c>
      <c r="S45" s="121"/>
    </row>
    <row r="46" spans="1:24" s="25" customFormat="1" ht="58.95" customHeight="1" thickBot="1" x14ac:dyDescent="0.35">
      <c r="A46" s="119" t="s">
        <v>319</v>
      </c>
      <c r="B46" s="96"/>
      <c r="C46" s="87">
        <v>53140452</v>
      </c>
      <c r="D46" s="96" t="s">
        <v>320</v>
      </c>
      <c r="E46" s="96"/>
      <c r="F46" s="96" t="s">
        <v>321</v>
      </c>
      <c r="G46" s="96"/>
      <c r="H46" s="56" t="s">
        <v>322</v>
      </c>
      <c r="I46" s="96" t="s">
        <v>315</v>
      </c>
      <c r="J46" s="96"/>
      <c r="K46" s="96"/>
      <c r="L46" s="96" t="s">
        <v>320</v>
      </c>
      <c r="M46" s="96"/>
      <c r="N46" s="136">
        <v>0.3</v>
      </c>
      <c r="O46" s="96"/>
      <c r="P46" s="137" t="s">
        <v>323</v>
      </c>
      <c r="Q46" s="138"/>
      <c r="R46" s="96">
        <v>3203273749</v>
      </c>
      <c r="S46" s="111"/>
    </row>
    <row r="47" spans="1:24" ht="13.8" thickBot="1" x14ac:dyDescent="0.35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2"/>
    </row>
    <row r="48" spans="1:24" ht="13.8" thickBot="1" x14ac:dyDescent="0.35">
      <c r="A48" s="116" t="s">
        <v>55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8"/>
    </row>
    <row r="49" spans="1:19" s="88" customFormat="1" ht="35.1" customHeight="1" x14ac:dyDescent="0.3">
      <c r="A49" s="114" t="s">
        <v>30</v>
      </c>
      <c r="B49" s="115"/>
      <c r="C49" s="84" t="s">
        <v>47</v>
      </c>
      <c r="D49" s="115" t="s">
        <v>48</v>
      </c>
      <c r="E49" s="115"/>
      <c r="F49" s="115" t="s">
        <v>49</v>
      </c>
      <c r="G49" s="115"/>
      <c r="H49" s="84" t="s">
        <v>50</v>
      </c>
      <c r="I49" s="115" t="s">
        <v>56</v>
      </c>
      <c r="J49" s="115"/>
      <c r="K49" s="115"/>
      <c r="L49" s="115" t="s">
        <v>52</v>
      </c>
      <c r="M49" s="115"/>
      <c r="N49" s="115" t="s">
        <v>53</v>
      </c>
      <c r="O49" s="115"/>
      <c r="P49" s="115" t="s">
        <v>54</v>
      </c>
      <c r="Q49" s="115"/>
      <c r="R49" s="115" t="s">
        <v>34</v>
      </c>
      <c r="S49" s="244"/>
    </row>
    <row r="50" spans="1:19" ht="53.4" thickBot="1" x14ac:dyDescent="0.35">
      <c r="A50" s="119" t="s">
        <v>316</v>
      </c>
      <c r="B50" s="96"/>
      <c r="C50" s="56">
        <v>1018473508</v>
      </c>
      <c r="D50" s="96" t="s">
        <v>314</v>
      </c>
      <c r="E50" s="96"/>
      <c r="F50" s="96" t="s">
        <v>295</v>
      </c>
      <c r="G50" s="96"/>
      <c r="H50" s="56" t="s">
        <v>296</v>
      </c>
      <c r="I50" s="96" t="s">
        <v>297</v>
      </c>
      <c r="J50" s="96"/>
      <c r="K50" s="96"/>
      <c r="L50" s="96" t="s">
        <v>298</v>
      </c>
      <c r="M50" s="96"/>
      <c r="N50" s="136">
        <v>1</v>
      </c>
      <c r="O50" s="136"/>
      <c r="P50" s="245" t="s">
        <v>299</v>
      </c>
      <c r="Q50" s="96"/>
      <c r="R50" s="96">
        <v>3167806296</v>
      </c>
      <c r="S50" s="111"/>
    </row>
    <row r="51" spans="1:19" s="209" customFormat="1" ht="16.2" customHeight="1" x14ac:dyDescent="0.3"/>
    <row r="52" spans="1:19" ht="13.5" customHeight="1" thickBot="1" x14ac:dyDescent="0.35">
      <c r="A52" s="154" t="s">
        <v>57</v>
      </c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6"/>
    </row>
    <row r="53" spans="1:19" ht="12.75" customHeight="1" x14ac:dyDescent="0.3">
      <c r="A53" s="177" t="s">
        <v>58</v>
      </c>
      <c r="B53" s="178"/>
      <c r="C53" s="178"/>
      <c r="D53" s="179"/>
      <c r="E53" s="180">
        <v>179689019569</v>
      </c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2"/>
    </row>
    <row r="54" spans="1:19" ht="12.75" customHeight="1" x14ac:dyDescent="0.3">
      <c r="A54" s="183" t="s">
        <v>59</v>
      </c>
      <c r="B54" s="174"/>
      <c r="C54" s="174"/>
      <c r="D54" s="175"/>
      <c r="E54" s="184">
        <v>0</v>
      </c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6"/>
    </row>
    <row r="55" spans="1:19" ht="12.75" customHeight="1" x14ac:dyDescent="0.3">
      <c r="A55" s="183" t="s">
        <v>60</v>
      </c>
      <c r="B55" s="174"/>
      <c r="C55" s="174"/>
      <c r="D55" s="175"/>
      <c r="E55" s="184">
        <f>E54+E53</f>
        <v>179689019569</v>
      </c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6"/>
    </row>
    <row r="56" spans="1:19" ht="12.75" customHeight="1" x14ac:dyDescent="0.3">
      <c r="A56" s="183" t="s">
        <v>61</v>
      </c>
      <c r="B56" s="174"/>
      <c r="C56" s="174"/>
      <c r="D56" s="175"/>
      <c r="E56" s="166" t="s">
        <v>300</v>
      </c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87"/>
    </row>
    <row r="57" spans="1:19" ht="12.75" customHeight="1" x14ac:dyDescent="0.3">
      <c r="A57" s="183" t="s">
        <v>62</v>
      </c>
      <c r="B57" s="174"/>
      <c r="C57" s="174"/>
      <c r="D57" s="175"/>
      <c r="E57" s="170">
        <v>0</v>
      </c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2"/>
    </row>
    <row r="58" spans="1:19" ht="12.75" customHeight="1" x14ac:dyDescent="0.3">
      <c r="A58" s="183" t="s">
        <v>63</v>
      </c>
      <c r="B58" s="174"/>
      <c r="C58" s="174"/>
      <c r="D58" s="175"/>
      <c r="E58" s="170">
        <v>0</v>
      </c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2"/>
    </row>
    <row r="59" spans="1:19" ht="12.75" customHeight="1" x14ac:dyDescent="0.3">
      <c r="A59" s="173" t="s">
        <v>64</v>
      </c>
      <c r="B59" s="174"/>
      <c r="C59" s="174"/>
      <c r="D59" s="175"/>
      <c r="E59" s="170">
        <v>0</v>
      </c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6"/>
    </row>
    <row r="60" spans="1:19" ht="12.75" customHeight="1" x14ac:dyDescent="0.3">
      <c r="A60" s="173" t="s">
        <v>65</v>
      </c>
      <c r="B60" s="174"/>
      <c r="C60" s="174"/>
      <c r="D60" s="175"/>
      <c r="E60" s="170">
        <v>0</v>
      </c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6"/>
    </row>
    <row r="61" spans="1:19" ht="13.8" thickBot="1" x14ac:dyDescent="0.35"/>
    <row r="62" spans="1:19" ht="13.8" thickBot="1" x14ac:dyDescent="0.35">
      <c r="A62" s="194" t="s">
        <v>66</v>
      </c>
      <c r="B62" s="195"/>
      <c r="C62" s="195"/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6"/>
      <c r="S62" s="197"/>
    </row>
    <row r="63" spans="1:19" ht="46.5" customHeight="1" thickBot="1" x14ac:dyDescent="0.35">
      <c r="A63" s="135" t="s">
        <v>67</v>
      </c>
      <c r="B63" s="120"/>
      <c r="C63" s="135" t="s">
        <v>68</v>
      </c>
      <c r="D63" s="120"/>
      <c r="E63" s="135" t="s">
        <v>69</v>
      </c>
      <c r="F63" s="120"/>
      <c r="G63" s="135" t="s">
        <v>70</v>
      </c>
      <c r="H63" s="120"/>
      <c r="I63" s="135" t="s">
        <v>71</v>
      </c>
      <c r="J63" s="120"/>
      <c r="K63" s="23"/>
      <c r="L63" s="135" t="s">
        <v>72</v>
      </c>
      <c r="M63" s="206"/>
      <c r="N63" s="120"/>
      <c r="O63" s="135" t="s">
        <v>73</v>
      </c>
      <c r="P63" s="120"/>
      <c r="Q63" s="135" t="s">
        <v>74</v>
      </c>
      <c r="R63" s="205"/>
      <c r="S63" s="121"/>
    </row>
    <row r="64" spans="1:19" ht="33" customHeight="1" x14ac:dyDescent="0.3">
      <c r="A64" s="198" t="s">
        <v>106</v>
      </c>
      <c r="B64" s="97"/>
      <c r="C64" s="198" t="s">
        <v>106</v>
      </c>
      <c r="D64" s="97"/>
      <c r="E64" s="198" t="s">
        <v>106</v>
      </c>
      <c r="F64" s="97"/>
      <c r="G64" s="198" t="s">
        <v>106</v>
      </c>
      <c r="H64" s="97"/>
      <c r="I64" s="198" t="s">
        <v>106</v>
      </c>
      <c r="J64" s="97"/>
      <c r="K64" s="22" t="s">
        <v>106</v>
      </c>
      <c r="L64" s="97" t="s">
        <v>106</v>
      </c>
      <c r="M64" s="97"/>
      <c r="N64" s="97"/>
      <c r="O64" s="97" t="s">
        <v>75</v>
      </c>
      <c r="P64" s="97"/>
      <c r="Q64" s="97" t="s">
        <v>106</v>
      </c>
      <c r="R64" s="98"/>
      <c r="S64" s="99"/>
    </row>
    <row r="65" spans="1:25" ht="31.5" customHeight="1" x14ac:dyDescent="0.3">
      <c r="A65" s="198" t="s">
        <v>106</v>
      </c>
      <c r="B65" s="97"/>
      <c r="C65" s="198" t="s">
        <v>106</v>
      </c>
      <c r="D65" s="97"/>
      <c r="E65" s="198" t="s">
        <v>106</v>
      </c>
      <c r="F65" s="97"/>
      <c r="G65" s="198" t="s">
        <v>106</v>
      </c>
      <c r="H65" s="97"/>
      <c r="I65" s="198" t="s">
        <v>106</v>
      </c>
      <c r="J65" s="97"/>
      <c r="K65" s="22" t="s">
        <v>106</v>
      </c>
      <c r="L65" s="97" t="s">
        <v>106</v>
      </c>
      <c r="M65" s="97"/>
      <c r="N65" s="97"/>
      <c r="O65" s="97" t="s">
        <v>76</v>
      </c>
      <c r="P65" s="97"/>
      <c r="Q65" s="97" t="s">
        <v>106</v>
      </c>
      <c r="R65" s="98"/>
      <c r="S65" s="99"/>
    </row>
    <row r="66" spans="1:25" ht="57.6" customHeight="1" thickBot="1" x14ac:dyDescent="0.35">
      <c r="A66" s="198" t="s">
        <v>307</v>
      </c>
      <c r="B66" s="97"/>
      <c r="C66" s="98" t="s">
        <v>308</v>
      </c>
      <c r="D66" s="193"/>
      <c r="E66" s="97" t="s">
        <v>309</v>
      </c>
      <c r="F66" s="97"/>
      <c r="G66" s="97" t="s">
        <v>310</v>
      </c>
      <c r="H66" s="97"/>
      <c r="I66" s="97" t="s">
        <v>311</v>
      </c>
      <c r="J66" s="97"/>
      <c r="K66" s="22" t="s">
        <v>106</v>
      </c>
      <c r="L66" s="97" t="s">
        <v>312</v>
      </c>
      <c r="M66" s="97"/>
      <c r="N66" s="97"/>
      <c r="O66" s="97" t="s">
        <v>313</v>
      </c>
      <c r="P66" s="97"/>
      <c r="Q66" s="96" t="s">
        <v>106</v>
      </c>
      <c r="R66" s="200"/>
      <c r="S66" s="111"/>
    </row>
    <row r="67" spans="1:25" ht="13.8" thickBot="1" x14ac:dyDescent="0.35"/>
    <row r="68" spans="1:25" ht="13.8" thickBot="1" x14ac:dyDescent="0.35">
      <c r="A68" s="305" t="s">
        <v>77</v>
      </c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7"/>
      <c r="S68" s="308"/>
    </row>
    <row r="69" spans="1:25" ht="16.5" customHeight="1" thickBot="1" x14ac:dyDescent="0.35">
      <c r="A69" s="207" t="s">
        <v>78</v>
      </c>
      <c r="B69" s="205"/>
      <c r="C69" s="205"/>
      <c r="D69" s="208"/>
      <c r="E69" s="205" t="s">
        <v>79</v>
      </c>
      <c r="F69" s="205"/>
      <c r="G69" s="205"/>
      <c r="H69" s="206"/>
      <c r="I69" s="207" t="s">
        <v>80</v>
      </c>
      <c r="J69" s="205"/>
      <c r="K69" s="205"/>
      <c r="L69" s="205"/>
      <c r="M69" s="205"/>
      <c r="N69" s="206"/>
      <c r="O69" s="207" t="s">
        <v>81</v>
      </c>
      <c r="P69" s="205"/>
      <c r="Q69" s="205"/>
      <c r="R69" s="205"/>
      <c r="S69" s="208"/>
    </row>
    <row r="70" spans="1:25" x14ac:dyDescent="0.3">
      <c r="A70" s="188" t="s">
        <v>82</v>
      </c>
      <c r="B70" s="189"/>
      <c r="C70" s="189"/>
      <c r="D70" s="190"/>
      <c r="E70" s="191" t="s">
        <v>82</v>
      </c>
      <c r="F70" s="189"/>
      <c r="G70" s="189"/>
      <c r="H70" s="192"/>
      <c r="I70" s="114" t="s">
        <v>82</v>
      </c>
      <c r="J70" s="115"/>
      <c r="K70" s="115"/>
      <c r="L70" s="115"/>
      <c r="M70" s="243"/>
      <c r="N70" s="244"/>
      <c r="O70" s="193" t="s">
        <v>106</v>
      </c>
      <c r="P70" s="97"/>
      <c r="Q70" s="97"/>
      <c r="R70" s="98"/>
      <c r="S70" s="99"/>
      <c r="Y70" s="24"/>
    </row>
    <row r="71" spans="1:25" ht="13.8" thickBot="1" x14ac:dyDescent="0.35">
      <c r="A71" s="302" t="s">
        <v>194</v>
      </c>
      <c r="B71" s="303"/>
      <c r="C71" s="303"/>
      <c r="D71" s="304"/>
      <c r="E71" s="199" t="s">
        <v>106</v>
      </c>
      <c r="F71" s="96"/>
      <c r="G71" s="96"/>
      <c r="H71" s="200"/>
      <c r="I71" s="198" t="s">
        <v>106</v>
      </c>
      <c r="J71" s="97"/>
      <c r="K71" s="97"/>
      <c r="L71" s="97"/>
      <c r="M71" s="98"/>
      <c r="N71" s="99"/>
      <c r="O71" s="193" t="s">
        <v>106</v>
      </c>
      <c r="P71" s="97"/>
      <c r="Q71" s="97"/>
      <c r="R71" s="98"/>
      <c r="S71" s="99"/>
      <c r="Y71" s="25"/>
    </row>
    <row r="72" spans="1:25" x14ac:dyDescent="0.3">
      <c r="A72" s="188" t="s">
        <v>83</v>
      </c>
      <c r="B72" s="189"/>
      <c r="C72" s="189"/>
      <c r="D72" s="190"/>
      <c r="E72" s="191" t="s">
        <v>83</v>
      </c>
      <c r="F72" s="189"/>
      <c r="G72" s="189"/>
      <c r="H72" s="192"/>
      <c r="I72" s="188" t="s">
        <v>83</v>
      </c>
      <c r="J72" s="189"/>
      <c r="K72" s="189"/>
      <c r="L72" s="189"/>
      <c r="M72" s="192"/>
      <c r="N72" s="190"/>
      <c r="O72" s="193" t="s">
        <v>106</v>
      </c>
      <c r="P72" s="97"/>
      <c r="Q72" s="97"/>
      <c r="R72" s="98"/>
      <c r="S72" s="99"/>
    </row>
    <row r="73" spans="1:25" ht="13.8" thickBot="1" x14ac:dyDescent="0.35">
      <c r="A73" s="119" t="s">
        <v>205</v>
      </c>
      <c r="B73" s="96"/>
      <c r="C73" s="96"/>
      <c r="D73" s="111"/>
      <c r="E73" s="199" t="s">
        <v>106</v>
      </c>
      <c r="F73" s="96"/>
      <c r="G73" s="96"/>
      <c r="H73" s="200"/>
      <c r="I73" s="201" t="s">
        <v>106</v>
      </c>
      <c r="J73" s="202"/>
      <c r="K73" s="202"/>
      <c r="L73" s="202"/>
      <c r="M73" s="203"/>
      <c r="N73" s="204"/>
      <c r="O73" s="199" t="s">
        <v>106</v>
      </c>
      <c r="P73" s="96"/>
      <c r="Q73" s="96"/>
      <c r="R73" s="200"/>
      <c r="S73" s="111"/>
    </row>
    <row r="74" spans="1:25" ht="13.8" thickBot="1" x14ac:dyDescent="0.35">
      <c r="A74" s="209"/>
      <c r="B74" s="209"/>
      <c r="C74" s="209"/>
      <c r="D74" s="209"/>
      <c r="E74" s="209"/>
      <c r="F74" s="209"/>
      <c r="G74" s="209"/>
      <c r="H74" s="209"/>
      <c r="I74" s="209"/>
      <c r="J74" s="209"/>
      <c r="K74" s="25"/>
      <c r="L74" s="26"/>
      <c r="M74" s="26"/>
      <c r="N74" s="26"/>
      <c r="O74" s="27"/>
      <c r="Q74" s="25"/>
      <c r="R74" s="25"/>
    </row>
    <row r="75" spans="1:25" ht="16.5" customHeight="1" thickBot="1" x14ac:dyDescent="0.35">
      <c r="A75" s="194" t="s">
        <v>84</v>
      </c>
      <c r="B75" s="195"/>
      <c r="C75" s="195"/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6"/>
      <c r="S75" s="197"/>
    </row>
    <row r="76" spans="1:25" s="30" customFormat="1" x14ac:dyDescent="0.25">
      <c r="A76" s="217" t="s">
        <v>85</v>
      </c>
      <c r="B76" s="217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8"/>
      <c r="U76" s="28"/>
      <c r="V76" s="28"/>
      <c r="W76" s="28"/>
      <c r="X76" s="28"/>
      <c r="Y76" s="29"/>
    </row>
    <row r="77" spans="1:25" s="30" customFormat="1" ht="26.4" customHeight="1" x14ac:dyDescent="0.25">
      <c r="A77" s="214" t="s">
        <v>86</v>
      </c>
      <c r="B77" s="214" t="s">
        <v>87</v>
      </c>
      <c r="C77" s="216" t="s">
        <v>88</v>
      </c>
      <c r="D77" s="309" t="s">
        <v>89</v>
      </c>
      <c r="E77" s="309"/>
      <c r="F77" s="211" t="s">
        <v>90</v>
      </c>
      <c r="G77" s="212"/>
      <c r="H77" s="212"/>
      <c r="I77" s="212"/>
      <c r="J77" s="212"/>
      <c r="K77" s="213"/>
      <c r="L77" s="189" t="s">
        <v>91</v>
      </c>
      <c r="M77" s="221" t="s">
        <v>92</v>
      </c>
      <c r="N77" s="215" t="s">
        <v>93</v>
      </c>
      <c r="O77" s="215"/>
      <c r="P77" s="215"/>
      <c r="Q77" s="215"/>
      <c r="R77" s="215"/>
      <c r="S77" s="215"/>
      <c r="T77" s="28"/>
      <c r="U77" s="28"/>
      <c r="V77" s="28"/>
      <c r="W77" s="28"/>
      <c r="X77" s="28"/>
      <c r="Y77" s="29"/>
    </row>
    <row r="78" spans="1:25" s="30" customFormat="1" ht="15.6" x14ac:dyDescent="0.3">
      <c r="A78" s="214"/>
      <c r="B78" s="214"/>
      <c r="C78" s="216"/>
      <c r="D78" s="309"/>
      <c r="E78" s="309"/>
      <c r="F78" s="1" t="s">
        <v>94</v>
      </c>
      <c r="G78" s="1" t="s">
        <v>95</v>
      </c>
      <c r="H78" s="1" t="s">
        <v>96</v>
      </c>
      <c r="I78" s="1" t="s">
        <v>97</v>
      </c>
      <c r="J78" s="1" t="s">
        <v>98</v>
      </c>
      <c r="K78" s="31" t="s">
        <v>99</v>
      </c>
      <c r="L78" s="189"/>
      <c r="M78" s="221"/>
      <c r="N78" s="91" t="s">
        <v>94</v>
      </c>
      <c r="O78" s="91" t="s">
        <v>95</v>
      </c>
      <c r="P78" s="91" t="s">
        <v>96</v>
      </c>
      <c r="Q78" s="91" t="s">
        <v>97</v>
      </c>
      <c r="R78" s="91" t="s">
        <v>98</v>
      </c>
      <c r="S78" s="92" t="s">
        <v>99</v>
      </c>
      <c r="T78" s="28"/>
      <c r="U78" s="28"/>
      <c r="V78" s="28"/>
      <c r="W78" s="28"/>
      <c r="X78" s="28"/>
      <c r="Y78" s="29"/>
    </row>
    <row r="79" spans="1:25" s="30" customFormat="1" x14ac:dyDescent="0.25">
      <c r="A79" s="89" t="s">
        <v>100</v>
      </c>
      <c r="B79" s="89" t="s">
        <v>101</v>
      </c>
      <c r="C79" s="89" t="s">
        <v>128</v>
      </c>
      <c r="D79" s="310">
        <f>243+368+359</f>
        <v>970</v>
      </c>
      <c r="E79" s="310"/>
      <c r="F79" s="33" cm="1">
        <f t="array" ref="F79">IFERROR(INDEX(co,MATCH(B79&amp;"|"&amp;C79,categoria&amp;"|"&amp;combustible,0),0),"")</f>
        <v>84.7</v>
      </c>
      <c r="G79" s="33" cm="1">
        <f t="array" ref="G79">IFERROR(INDEX(nmvoc,MATCH(B79&amp;"|"&amp;C79,categoria&amp;"|"&amp;combustible,0),0),"")</f>
        <v>10.050000000000001</v>
      </c>
      <c r="H79" s="33" cm="1">
        <f t="array" ref="H79">IFERROR(INDEX(nox,MATCH(B79&amp;"|"&amp;C79,categoria&amp;"|"&amp;combustible,0),0),"")</f>
        <v>8.73</v>
      </c>
      <c r="I79" s="33" cm="1">
        <f t="array" ref="I79">IFERROR(INDEX(pm,MATCH(B79&amp;"|"&amp;C79,categoria&amp;"|"&amp;combustible,0),0),"")</f>
        <v>0.03</v>
      </c>
      <c r="J79" s="33" cm="1">
        <f t="array" ref="J79">IFERROR(INDEX(codos,MATCH(B79&amp;"|"&amp;C79,categoria&amp;"|"&amp;combustible,0),0),"")</f>
        <v>3169</v>
      </c>
      <c r="K79" s="33" cm="1">
        <f t="array" ref="K79">IFERROR(INDEX(metano,MATCH(B79&amp;"|"&amp;C79,categoria&amp;"|"&amp;combustible,0),0),"")</f>
        <v>0</v>
      </c>
      <c r="L79" s="36">
        <v>2.7252000000000001</v>
      </c>
      <c r="M79" s="34">
        <f>IFERROR(D79*$L79,"")</f>
        <v>2643.444</v>
      </c>
      <c r="N79" s="93">
        <f>IFERROR(F79*$M79," ")</f>
        <v>223899.70680000001</v>
      </c>
      <c r="O79" s="93">
        <f>IFERROR(G79*$M79,"")</f>
        <v>26566.612200000003</v>
      </c>
      <c r="P79" s="93">
        <f>IFERROR(H79*$M79,"")</f>
        <v>23077.26612</v>
      </c>
      <c r="Q79" s="93">
        <f>IFERROR(I79*$M79,"")</f>
        <v>79.303319999999999</v>
      </c>
      <c r="R79" s="93">
        <f>IFERROR(J79*$M79,"")</f>
        <v>8377074.0360000003</v>
      </c>
      <c r="S79" s="93">
        <f>IFERROR(K79*$M79,"")</f>
        <v>0</v>
      </c>
      <c r="T79" s="28"/>
      <c r="U79" s="28"/>
      <c r="V79" s="28"/>
      <c r="W79" s="28"/>
      <c r="X79" s="28"/>
      <c r="Y79" s="29"/>
    </row>
    <row r="80" spans="1:25" s="30" customFormat="1" x14ac:dyDescent="0.25">
      <c r="A80" s="89"/>
      <c r="B80" s="89" t="s">
        <v>102</v>
      </c>
      <c r="C80" s="89" t="s">
        <v>132</v>
      </c>
      <c r="D80" s="310">
        <f>55+167+117</f>
        <v>339</v>
      </c>
      <c r="E80" s="310"/>
      <c r="F80" s="33" cm="1">
        <f t="array" ref="F80">IFERROR(INDEX(co,MATCH(B80&amp;"|"&amp;C80,categoria&amp;"|"&amp;combustible,0),0),"")</f>
        <v>7.4</v>
      </c>
      <c r="G80" s="33" cm="1">
        <f t="array" ref="G80">IFERROR(INDEX(nmvoc,MATCH(B80&amp;"|"&amp;C80,categoria&amp;"|"&amp;combustible,0),0),"")</f>
        <v>1.54</v>
      </c>
      <c r="H80" s="33" cm="1">
        <f t="array" ref="H80">IFERROR(INDEX(nox,MATCH(B80&amp;"|"&amp;C80,categoria&amp;"|"&amp;combustible,0),0),"")</f>
        <v>14.91</v>
      </c>
      <c r="I80" s="33" cm="1">
        <f t="array" ref="I80">IFERROR(INDEX(pm,MATCH(B80&amp;"|"&amp;C80,categoria&amp;"|"&amp;combustible,0),0),"")</f>
        <v>1.52</v>
      </c>
      <c r="J80" s="33" cm="1">
        <f t="array" ref="J80">IFERROR(INDEX(codos,MATCH(B80&amp;"|"&amp;C80,categoria&amp;"|"&amp;combustible,0),0),"")</f>
        <v>3169</v>
      </c>
      <c r="K80" s="33" cm="1">
        <f t="array" ref="K80">IFERROR(INDEX(metano,MATCH(B80&amp;"|"&amp;C80,categoria&amp;"|"&amp;combustible,0),0),"")</f>
        <v>0</v>
      </c>
      <c r="L80" s="36">
        <v>3.2372847999999999</v>
      </c>
      <c r="M80" s="34">
        <f t="shared" ref="M80:M84" si="0">IFERROR(D80*$L80,"")</f>
        <v>1097.4395471999999</v>
      </c>
      <c r="N80" s="93">
        <f t="shared" ref="N80:N84" si="1">IFERROR(F80*$M80," ")</f>
        <v>8121.0526492799991</v>
      </c>
      <c r="O80" s="93">
        <f t="shared" ref="O80:O84" si="2">IFERROR(G80*$M80,"")</f>
        <v>1690.0569026879998</v>
      </c>
      <c r="P80" s="93">
        <f t="shared" ref="P80:P84" si="3">IFERROR(H80*$M80,"")</f>
        <v>16362.823648751999</v>
      </c>
      <c r="Q80" s="93">
        <f t="shared" ref="Q80:Q84" si="4">IFERROR(I80*$M80,"")</f>
        <v>1668.1081117439999</v>
      </c>
      <c r="R80" s="93">
        <f t="shared" ref="R80:R84" si="5">IFERROR(J80*$M80,"")</f>
        <v>3477785.9250767995</v>
      </c>
      <c r="S80" s="93">
        <f t="shared" ref="S80:S84" si="6">IFERROR(K80*$M80,"")</f>
        <v>0</v>
      </c>
      <c r="T80" s="28"/>
      <c r="U80" s="28"/>
      <c r="V80" s="28"/>
      <c r="W80" s="28"/>
      <c r="X80" s="28"/>
      <c r="Y80" s="29"/>
    </row>
    <row r="81" spans="1:25" s="30" customFormat="1" x14ac:dyDescent="0.25">
      <c r="A81" s="89"/>
      <c r="B81" s="89" t="s">
        <v>103</v>
      </c>
      <c r="C81" s="89" t="s">
        <v>132</v>
      </c>
      <c r="D81" s="310">
        <f>2249+4492+4948</f>
        <v>11689</v>
      </c>
      <c r="E81" s="310"/>
      <c r="F81" s="33" cm="1">
        <f t="array" ref="F81">IFERROR(INDEX(co,MATCH(B81&amp;"|"&amp;C81,categoria&amp;"|"&amp;combustible,0),0),"")</f>
        <v>7.58</v>
      </c>
      <c r="G81" s="33" cm="1">
        <f t="array" ref="G81">IFERROR(INDEX(nmvoc,MATCH(B81&amp;"|"&amp;C81,categoria&amp;"|"&amp;combustible,0),0),"")</f>
        <v>1.92</v>
      </c>
      <c r="H81" s="33" cm="1">
        <f t="array" ref="H81">IFERROR(INDEX(nox,MATCH(B81&amp;"|"&amp;C81,categoria&amp;"|"&amp;combustible,0),0),"")</f>
        <v>33.369999999999997</v>
      </c>
      <c r="I81" s="33" cm="1">
        <f t="array" ref="I81">IFERROR(INDEX(pm,MATCH(B81&amp;"|"&amp;C81,categoria&amp;"|"&amp;combustible,0),0),"")</f>
        <v>0.94</v>
      </c>
      <c r="J81" s="33" cm="1">
        <f t="array" ref="J81">IFERROR(INDEX(codos,MATCH(B81&amp;"|"&amp;C81,categoria&amp;"|"&amp;combustible,0),0),"")</f>
        <v>3169</v>
      </c>
      <c r="K81" s="33" cm="1">
        <f t="array" ref="K81">IFERROR(INDEX(metano,MATCH(B81&amp;"|"&amp;C81,categoria&amp;"|"&amp;combustible,0),0),"")</f>
        <v>0</v>
      </c>
      <c r="L81" s="36">
        <v>3.2372847999999999</v>
      </c>
      <c r="M81" s="34">
        <f t="shared" si="0"/>
        <v>37840.622027199999</v>
      </c>
      <c r="N81" s="93">
        <f t="shared" si="1"/>
        <v>286831.91496617597</v>
      </c>
      <c r="O81" s="93">
        <f t="shared" si="2"/>
        <v>72653.994292224001</v>
      </c>
      <c r="P81" s="93">
        <f t="shared" si="3"/>
        <v>1262741.557047664</v>
      </c>
      <c r="Q81" s="93">
        <f t="shared" si="4"/>
        <v>35570.184705567997</v>
      </c>
      <c r="R81" s="93">
        <f t="shared" si="5"/>
        <v>119916931.2041968</v>
      </c>
      <c r="S81" s="93">
        <f t="shared" si="6"/>
        <v>0</v>
      </c>
      <c r="T81" s="28"/>
      <c r="U81" s="28"/>
      <c r="V81" s="28"/>
      <c r="W81" s="28"/>
      <c r="X81" s="28"/>
      <c r="Y81" s="29"/>
    </row>
    <row r="82" spans="1:25" s="30" customFormat="1" x14ac:dyDescent="0.25">
      <c r="A82" s="89"/>
      <c r="B82" s="89" t="s">
        <v>104</v>
      </c>
      <c r="C82" s="89"/>
      <c r="D82" s="310">
        <v>0</v>
      </c>
      <c r="E82" s="310"/>
      <c r="F82" s="33" t="str" cm="1">
        <f t="array" ref="F82">IFERROR(INDEX(co,MATCH(B82&amp;"|"&amp;C82,categoria&amp;"|"&amp;combustible,0),0),"")</f>
        <v/>
      </c>
      <c r="G82" s="33" t="str" cm="1">
        <f t="array" ref="G82">IFERROR(INDEX(nmvoc,MATCH(B82&amp;"|"&amp;C82,categoria&amp;"|"&amp;combustible,0),0),"")</f>
        <v/>
      </c>
      <c r="H82" s="33" t="str" cm="1">
        <f t="array" ref="H82">IFERROR(INDEX(nox,MATCH(B82&amp;"|"&amp;C82,categoria&amp;"|"&amp;combustible,0),0),"")</f>
        <v/>
      </c>
      <c r="I82" s="33" t="str" cm="1">
        <f t="array" ref="I82">IFERROR(INDEX(pm,MATCH(B82&amp;"|"&amp;C82,categoria&amp;"|"&amp;combustible,0),0),"")</f>
        <v/>
      </c>
      <c r="J82" s="33" t="str" cm="1">
        <f t="array" ref="J82">IFERROR(INDEX(codos,MATCH(B82&amp;"|"&amp;C82,categoria&amp;"|"&amp;combustible,0),0),"")</f>
        <v/>
      </c>
      <c r="K82" s="33" t="str" cm="1">
        <f t="array" ref="K82">IFERROR(INDEX(metano,MATCH(B82&amp;"|"&amp;C82,categoria&amp;"|"&amp;combustible,0),0),"")</f>
        <v/>
      </c>
      <c r="L82" s="36">
        <v>3.2372847999999999</v>
      </c>
      <c r="M82" s="34">
        <f t="shared" si="0"/>
        <v>0</v>
      </c>
      <c r="N82" s="93" t="str">
        <f t="shared" si="1"/>
        <v xml:space="preserve"> </v>
      </c>
      <c r="O82" s="93" t="str">
        <f t="shared" si="2"/>
        <v/>
      </c>
      <c r="P82" s="93" t="str">
        <f t="shared" si="3"/>
        <v/>
      </c>
      <c r="Q82" s="93" t="str">
        <f t="shared" si="4"/>
        <v/>
      </c>
      <c r="R82" s="93" t="str">
        <f t="shared" si="5"/>
        <v/>
      </c>
      <c r="S82" s="93" t="str">
        <f t="shared" si="6"/>
        <v/>
      </c>
      <c r="T82" s="28"/>
      <c r="U82" s="28"/>
      <c r="V82" s="28"/>
      <c r="W82" s="28"/>
      <c r="X82" s="28"/>
      <c r="Y82" s="29"/>
    </row>
    <row r="83" spans="1:25" s="30" customFormat="1" x14ac:dyDescent="0.25">
      <c r="A83" s="216" t="s">
        <v>105</v>
      </c>
      <c r="B83" s="216" t="s">
        <v>106</v>
      </c>
      <c r="C83" s="89" t="s">
        <v>132</v>
      </c>
      <c r="D83" s="310">
        <f>2507+4984+5447</f>
        <v>12938</v>
      </c>
      <c r="E83" s="310"/>
      <c r="F83" s="33" cm="1">
        <f t="array" ref="F83">IFERROR(INDEX(co,MATCH($A$83&amp;"|"&amp;C83,equipoproceso&amp;"|"&amp;combustible,0),0),"")</f>
        <v>11.876298660140986</v>
      </c>
      <c r="G83" s="33" cm="1">
        <f t="array" ref="G83">IFERROR(INDEX(nmvoc,MATCH($A$83&amp;"|"&amp;C83,equipoproceso&amp;"|"&amp;combustible,0),0),"")</f>
        <v>3.7225042301184437</v>
      </c>
      <c r="H83" s="33" cm="1">
        <f t="array" ref="H83">IFERROR(INDEX(nox,MATCH($A$83&amp;"|"&amp;C83,equipoproceso&amp;"|"&amp;combustible,0),0),"")</f>
        <v>35.967305455888273</v>
      </c>
      <c r="I83" s="33" cm="1">
        <f t="array" ref="I83">IFERROR(INDEX(pm,MATCH($A$83&amp;"|"&amp;C83,equipoproceso&amp;"|"&amp;combustible,0),0),"")</f>
        <v>2.3192623334821456</v>
      </c>
      <c r="J83" s="33" cm="1">
        <f t="array" ref="J83">IFERROR(INDEX(codos,MATCH($A$83&amp;"|"&amp;C83,equipoproceso&amp;"|"&amp;combustible,0),0),"")</f>
        <v>3.4833027442032223</v>
      </c>
      <c r="K83" s="33" t="str" cm="1">
        <f t="array" ref="K83">IFERROR(INDEX(metano,MATCH(B83&amp;"|"&amp;C83,categoria&amp;"|"&amp;combustible,0),0),"")</f>
        <v/>
      </c>
      <c r="L83" s="36">
        <v>3.2372847999999999</v>
      </c>
      <c r="M83" s="34">
        <f t="shared" si="0"/>
        <v>41883.990742399998</v>
      </c>
      <c r="N83" s="93">
        <f t="shared" si="1"/>
        <v>497426.78313532256</v>
      </c>
      <c r="O83" s="93">
        <f t="shared" si="2"/>
        <v>155913.33271282574</v>
      </c>
      <c r="P83" s="93">
        <f t="shared" si="3"/>
        <v>1506454.2887434973</v>
      </c>
      <c r="Q83" s="93">
        <f t="shared" si="4"/>
        <v>97139.962104763195</v>
      </c>
      <c r="R83" s="93">
        <f t="shared" si="5"/>
        <v>145894.61989118427</v>
      </c>
      <c r="S83" s="93" t="str">
        <f t="shared" si="6"/>
        <v/>
      </c>
      <c r="T83" s="28"/>
      <c r="U83" s="28"/>
      <c r="V83" s="28"/>
      <c r="W83" s="28"/>
      <c r="X83" s="28"/>
      <c r="Y83" s="29"/>
    </row>
    <row r="84" spans="1:25" s="30" customFormat="1" x14ac:dyDescent="0.25">
      <c r="A84" s="216"/>
      <c r="B84" s="216"/>
      <c r="C84" s="89"/>
      <c r="D84" s="310">
        <v>0</v>
      </c>
      <c r="E84" s="310"/>
      <c r="F84" s="33" t="str" cm="1">
        <f t="array" ref="F84">IFERROR(INDEX(co,MATCH($A$83&amp;"|"&amp;C84,equipoproceso&amp;"|"&amp;combustible,0),0),"")</f>
        <v/>
      </c>
      <c r="G84" s="33" t="str" cm="1">
        <f t="array" ref="G84">IFERROR(INDEX(nmvoc,MATCH($A$83&amp;"|"&amp;C84,equipoproceso&amp;"|"&amp;combustible,0),0),"")</f>
        <v/>
      </c>
      <c r="H84" s="33" t="str" cm="1">
        <f t="array" ref="H84">IFERROR(INDEX(nox,MATCH($A$83&amp;"|"&amp;C84,equipoproceso&amp;"|"&amp;combustible,0),0),"")</f>
        <v/>
      </c>
      <c r="I84" s="33" t="str" cm="1">
        <f t="array" ref="I84">IFERROR(INDEX(pm,MATCH($A$83&amp;"|"&amp;C84,equipoproceso&amp;"|"&amp;combustible,0),0),"")</f>
        <v/>
      </c>
      <c r="J84" s="33" t="str" cm="1">
        <f t="array" ref="J84">IFERROR(INDEX(codos,MATCH($A$83&amp;"|"&amp;C84,equipoproceso&amp;"|"&amp;combustible,0),0),"")</f>
        <v/>
      </c>
      <c r="K84" s="33" t="str" cm="1">
        <f t="array" ref="K84">IFERROR(INDEX(metano,MATCH(B84&amp;"|"&amp;C84,categoria&amp;"|"&amp;combustible,0),0),"")</f>
        <v/>
      </c>
      <c r="L84" s="33">
        <v>0</v>
      </c>
      <c r="M84" s="34">
        <f t="shared" si="0"/>
        <v>0</v>
      </c>
      <c r="N84" s="93" t="str">
        <f t="shared" si="1"/>
        <v xml:space="preserve"> </v>
      </c>
      <c r="O84" s="93" t="str">
        <f t="shared" si="2"/>
        <v/>
      </c>
      <c r="P84" s="93" t="str">
        <f t="shared" si="3"/>
        <v/>
      </c>
      <c r="Q84" s="93" t="str">
        <f t="shared" si="4"/>
        <v/>
      </c>
      <c r="R84" s="93" t="str">
        <f t="shared" si="5"/>
        <v/>
      </c>
      <c r="S84" s="93" t="str">
        <f t="shared" si="6"/>
        <v/>
      </c>
      <c r="T84" s="28"/>
      <c r="U84" s="28"/>
      <c r="V84" s="28"/>
      <c r="W84" s="28"/>
      <c r="X84" s="28"/>
      <c r="Y84" s="29"/>
    </row>
    <row r="85" spans="1:25" s="30" customFormat="1" x14ac:dyDescent="0.25">
      <c r="A85" s="215" t="s">
        <v>107</v>
      </c>
      <c r="B85" s="215"/>
      <c r="C85" s="215"/>
      <c r="D85" s="215"/>
      <c r="E85" s="215"/>
      <c r="F85" s="215"/>
      <c r="G85" s="215"/>
      <c r="H85" s="215"/>
      <c r="I85" s="215"/>
      <c r="J85" s="215"/>
      <c r="K85" s="215"/>
      <c r="L85" s="215"/>
      <c r="M85" s="215"/>
      <c r="N85" s="33">
        <f t="shared" ref="N85:S85" si="7">SUM(N79:N84)</f>
        <v>1016279.4575507785</v>
      </c>
      <c r="O85" s="33">
        <f t="shared" si="7"/>
        <v>256823.99610773774</v>
      </c>
      <c r="P85" s="33">
        <f t="shared" si="7"/>
        <v>2808635.9355599135</v>
      </c>
      <c r="Q85" s="33">
        <f t="shared" si="7"/>
        <v>134457.5582420752</v>
      </c>
      <c r="R85" s="33">
        <f t="shared" si="7"/>
        <v>131917685.78516477</v>
      </c>
      <c r="S85" s="33">
        <f t="shared" si="7"/>
        <v>0</v>
      </c>
      <c r="T85" s="28"/>
      <c r="U85" s="28"/>
      <c r="V85" s="28"/>
      <c r="W85" s="28"/>
      <c r="X85" s="28"/>
      <c r="Y85" s="29"/>
    </row>
    <row r="86" spans="1:25" s="30" customFormat="1" x14ac:dyDescent="0.25">
      <c r="A86" s="215" t="s">
        <v>108</v>
      </c>
      <c r="B86" s="215"/>
      <c r="C86" s="215"/>
      <c r="D86" s="215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8"/>
      <c r="U86" s="28"/>
      <c r="V86" s="28"/>
      <c r="W86" s="28"/>
      <c r="X86" s="28"/>
      <c r="Y86" s="29"/>
    </row>
    <row r="87" spans="1:25" s="30" customFormat="1" x14ac:dyDescent="0.25">
      <c r="A87" s="215" t="s">
        <v>109</v>
      </c>
      <c r="B87" s="215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8"/>
      <c r="U87" s="28"/>
      <c r="V87" s="28"/>
      <c r="W87" s="28"/>
      <c r="X87" s="28"/>
      <c r="Y87" s="29"/>
    </row>
    <row r="88" spans="1:25" s="30" customFormat="1" ht="26.4" customHeight="1" x14ac:dyDescent="0.25">
      <c r="A88" s="214" t="s">
        <v>86</v>
      </c>
      <c r="B88" s="214" t="s">
        <v>87</v>
      </c>
      <c r="C88" s="216" t="s">
        <v>88</v>
      </c>
      <c r="D88" s="311" t="s">
        <v>110</v>
      </c>
      <c r="E88" s="311"/>
      <c r="F88" s="218" t="s">
        <v>111</v>
      </c>
      <c r="G88" s="219"/>
      <c r="H88" s="219"/>
      <c r="I88" s="219"/>
      <c r="J88" s="219"/>
      <c r="K88" s="220"/>
      <c r="L88" s="108" t="s">
        <v>112</v>
      </c>
      <c r="M88" s="223" t="s">
        <v>113</v>
      </c>
      <c r="N88" s="215" t="s">
        <v>93</v>
      </c>
      <c r="O88" s="215"/>
      <c r="P88" s="215"/>
      <c r="Q88" s="215"/>
      <c r="R88" s="215"/>
      <c r="S88" s="215"/>
      <c r="T88" s="28"/>
      <c r="U88" s="28"/>
      <c r="V88" s="28"/>
      <c r="W88" s="28"/>
      <c r="X88" s="28"/>
      <c r="Y88" s="29"/>
    </row>
    <row r="89" spans="1:25" s="30" customFormat="1" ht="15.6" x14ac:dyDescent="0.3">
      <c r="A89" s="214"/>
      <c r="B89" s="214"/>
      <c r="C89" s="216"/>
      <c r="D89" s="311"/>
      <c r="E89" s="311"/>
      <c r="F89" s="1" t="s">
        <v>94</v>
      </c>
      <c r="G89" s="1" t="s">
        <v>95</v>
      </c>
      <c r="H89" s="1" t="s">
        <v>96</v>
      </c>
      <c r="I89" s="1" t="s">
        <v>97</v>
      </c>
      <c r="J89" s="1" t="s">
        <v>98</v>
      </c>
      <c r="K89" s="32" t="s">
        <v>99</v>
      </c>
      <c r="L89" s="222"/>
      <c r="M89" s="224"/>
      <c r="N89" s="91" t="s">
        <v>94</v>
      </c>
      <c r="O89" s="91" t="s">
        <v>95</v>
      </c>
      <c r="P89" s="91" t="s">
        <v>96</v>
      </c>
      <c r="Q89" s="91" t="s">
        <v>97</v>
      </c>
      <c r="R89" s="91" t="s">
        <v>98</v>
      </c>
      <c r="S89" s="92" t="s">
        <v>99</v>
      </c>
      <c r="T89" s="28"/>
      <c r="U89" s="28"/>
      <c r="V89" s="28"/>
      <c r="W89" s="28"/>
      <c r="X89" s="28"/>
      <c r="Y89" s="29"/>
    </row>
    <row r="90" spans="1:25" s="30" customFormat="1" x14ac:dyDescent="0.25">
      <c r="A90" s="214" t="s">
        <v>114</v>
      </c>
      <c r="B90" s="89" t="s">
        <v>115</v>
      </c>
      <c r="C90" s="90" t="s">
        <v>106</v>
      </c>
      <c r="D90" s="312">
        <v>0</v>
      </c>
      <c r="E90" s="312"/>
      <c r="F90" s="35" cm="1">
        <f t="array" ref="F90">IFERROR(INDEX(co,MATCH(B90,categoria,0),0),"")</f>
        <v>0.19841597910018355</v>
      </c>
      <c r="G90" s="35" cm="1">
        <f t="array" ref="G90">IFERROR(INDEX(nmvoc,MATCH(B90,categoria,0),0),"")</f>
        <v>4.4092439800040789E-3</v>
      </c>
      <c r="H90" s="35" cm="1">
        <f t="array" ref="H90">IFERROR(INDEX(nox,MATCH(B90,categoria,0),0),"")</f>
        <v>5.5115549750050986E-2</v>
      </c>
      <c r="I90" s="35" cm="1">
        <f t="array" ref="I90">IFERROR(INDEX(pm,MATCH(B90,categoria,0),0),"")</f>
        <v>2.2046219900020394E-2</v>
      </c>
      <c r="J90" s="35" cm="1">
        <f t="array" ref="J90">IFERROR(INDEX(codos,MATCH(B90,categoria,0),0),"")</f>
        <v>18.496778496117109</v>
      </c>
      <c r="K90" s="35" cm="1">
        <f t="array" ref="K90">IFERROR(INDEX(metano,MATCH(B90,categoria,0),0),"")</f>
        <v>3.7478573830034669E-3</v>
      </c>
      <c r="L90" s="33">
        <v>0</v>
      </c>
      <c r="M90" s="34">
        <f>IFERROR(D90*$L90,"")</f>
        <v>0</v>
      </c>
      <c r="N90" s="93">
        <f>IFERROR(F90*$M90," ")</f>
        <v>0</v>
      </c>
      <c r="O90" s="93">
        <f t="shared" ref="O90:S90" si="8">IFERROR(G90*$M90," ")</f>
        <v>0</v>
      </c>
      <c r="P90" s="93">
        <f t="shared" si="8"/>
        <v>0</v>
      </c>
      <c r="Q90" s="93">
        <f t="shared" si="8"/>
        <v>0</v>
      </c>
      <c r="R90" s="93">
        <f t="shared" si="8"/>
        <v>0</v>
      </c>
      <c r="S90" s="93">
        <f t="shared" si="8"/>
        <v>0</v>
      </c>
      <c r="T90" s="28"/>
      <c r="U90" s="28"/>
      <c r="V90" s="28"/>
      <c r="W90" s="28"/>
      <c r="X90" s="28"/>
      <c r="Y90" s="29"/>
    </row>
    <row r="91" spans="1:25" s="30" customFormat="1" x14ac:dyDescent="0.25">
      <c r="A91" s="214"/>
      <c r="B91" s="89" t="s">
        <v>116</v>
      </c>
      <c r="C91" s="90" t="s">
        <v>106</v>
      </c>
      <c r="D91" s="312">
        <v>0</v>
      </c>
      <c r="E91" s="312"/>
      <c r="F91" s="35" cm="1">
        <f t="array" ref="F91">IFERROR(INDEX(co,MATCH(B91,categoria,0),0),"")</f>
        <v>6.5036348705060157E-2</v>
      </c>
      <c r="G91" s="35" cm="1">
        <f t="array" ref="G91">IFERROR(INDEX(nmvoc,MATCH(B91,categoria,0),0),"")</f>
        <v>1.6534664925015295E-2</v>
      </c>
      <c r="H91" s="35" cm="1">
        <f t="array" ref="H91">IFERROR(INDEX(nox,MATCH(B91,categoria,0),0),"")</f>
        <v>1.3227731940012236E-2</v>
      </c>
      <c r="I91" s="35" cm="1">
        <f t="array" ref="I91">IFERROR(INDEX(pm,MATCH(B91,categoria,0),0),"")</f>
        <v>1.6534664925015295E-2</v>
      </c>
      <c r="J91" s="35" cm="1">
        <f t="array" ref="J91">IFERROR(INDEX(codos,MATCH(B91,categoria,0),0),"")</f>
        <v>16.501595595165266</v>
      </c>
      <c r="K91" s="35" cm="1">
        <f t="array" ref="K91">IFERROR(INDEX(metano,MATCH(B91,categoria,0),0),"")</f>
        <v>5.9524793730055068E-3</v>
      </c>
      <c r="L91" s="33">
        <v>0</v>
      </c>
      <c r="M91" s="34">
        <f t="shared" ref="M91:M93" si="9">IFERROR(D91*$L91,"")</f>
        <v>0</v>
      </c>
      <c r="N91" s="93">
        <f>IFERROR(F91*$M91," ")</f>
        <v>0</v>
      </c>
      <c r="O91" s="93">
        <f>IFERROR(G91*$M91," ")</f>
        <v>0</v>
      </c>
      <c r="P91" s="93">
        <f>IFERROR(H91*$M91," ")</f>
        <v>0</v>
      </c>
      <c r="Q91" s="93">
        <f>IFERROR(I91*$M91," ")</f>
        <v>0</v>
      </c>
      <c r="R91" s="93">
        <f>IFERROR(J91*$M91," ")</f>
        <v>0</v>
      </c>
      <c r="S91" s="93">
        <f t="shared" ref="S91:S93" si="10">IFERROR(K91*$M91," ")</f>
        <v>0</v>
      </c>
      <c r="T91" s="28"/>
      <c r="U91" s="28"/>
      <c r="V91" s="28"/>
      <c r="W91" s="28"/>
      <c r="X91" s="28"/>
      <c r="Y91" s="29"/>
    </row>
    <row r="92" spans="1:25" s="30" customFormat="1" x14ac:dyDescent="0.25">
      <c r="A92" s="214" t="s">
        <v>117</v>
      </c>
      <c r="B92" s="89" t="s">
        <v>118</v>
      </c>
      <c r="C92" s="90" t="s">
        <v>106</v>
      </c>
      <c r="D92" s="312">
        <v>0</v>
      </c>
      <c r="E92" s="312"/>
      <c r="F92" s="35" cm="1">
        <f t="array" ref="F92">IFERROR(INDEX(co,MATCH(B92,categoria,0),0),"")</f>
        <v>0</v>
      </c>
      <c r="G92" s="35" cm="1">
        <f t="array" ref="G92">IFERROR(INDEX(nmvoc,MATCH(B92,categoria,0),0),"")</f>
        <v>0</v>
      </c>
      <c r="H92" s="35" cm="1">
        <f t="array" ref="H92">IFERROR(INDEX(nox,MATCH(B92,categoria,0),0),"")</f>
        <v>0</v>
      </c>
      <c r="I92" s="35" cm="1">
        <f t="array" ref="I92">IFERROR(INDEX(pm,MATCH(B92,categoria,0),0),"")</f>
        <v>2.7885469261506755</v>
      </c>
      <c r="J92" s="35" cm="1">
        <f t="array" ref="J92">IFERROR(INDEX(codos,MATCH(B92,categoria,0),0),"")</f>
        <v>0</v>
      </c>
      <c r="K92" s="35" cm="1">
        <f t="array" ref="K92">IFERROR(INDEX(metano,MATCH(B92,categoria,0),0),"")</f>
        <v>0</v>
      </c>
      <c r="L92" s="33">
        <v>0</v>
      </c>
      <c r="M92" s="34">
        <f t="shared" si="9"/>
        <v>0</v>
      </c>
      <c r="N92" s="93">
        <f t="shared" ref="N92:N93" si="11">IFERROR(F92*$M92," ")</f>
        <v>0</v>
      </c>
      <c r="O92" s="93">
        <f t="shared" ref="O92:R93" si="12">IFERROR(G92*$M92," ")</f>
        <v>0</v>
      </c>
      <c r="P92" s="93">
        <f t="shared" si="12"/>
        <v>0</v>
      </c>
      <c r="Q92" s="93">
        <f t="shared" si="12"/>
        <v>0</v>
      </c>
      <c r="R92" s="93">
        <f t="shared" si="12"/>
        <v>0</v>
      </c>
      <c r="S92" s="93">
        <f t="shared" si="10"/>
        <v>0</v>
      </c>
      <c r="T92" s="28"/>
      <c r="U92" s="28"/>
      <c r="V92" s="28"/>
      <c r="W92" s="28"/>
      <c r="X92" s="28"/>
      <c r="Y92" s="29"/>
    </row>
    <row r="93" spans="1:25" s="30" customFormat="1" x14ac:dyDescent="0.25">
      <c r="A93" s="214"/>
      <c r="B93" s="89" t="s">
        <v>119</v>
      </c>
      <c r="C93" s="90" t="s">
        <v>106</v>
      </c>
      <c r="D93" s="312">
        <v>0</v>
      </c>
      <c r="E93" s="312"/>
      <c r="F93" s="35" cm="1">
        <f t="array" ref="F93">IFERROR(INDEX(co,MATCH(B93,categoria,0),0),"")</f>
        <v>0</v>
      </c>
      <c r="G93" s="35" cm="1">
        <f t="array" ref="G93">IFERROR(INDEX(nmvoc,MATCH(B93,categoria,0),0),"")</f>
        <v>0</v>
      </c>
      <c r="H93" s="35" cm="1">
        <f t="array" ref="H93">IFERROR(INDEX(nox,MATCH(B93,categoria,0),0),"")</f>
        <v>0</v>
      </c>
      <c r="I93" s="35" cm="1">
        <f t="array" ref="I93">IFERROR(INDEX(pm,MATCH(B93,categoria,0),0),"")</f>
        <v>6.3144930394572224E-2</v>
      </c>
      <c r="J93" s="35" cm="1">
        <f t="array" ref="J93">IFERROR(INDEX(codos,MATCH(B93,categoria,0),0),"")</f>
        <v>0</v>
      </c>
      <c r="K93" s="35" cm="1">
        <f t="array" ref="K93">IFERROR(INDEX(metano,MATCH(B93,categoria,0),0),"")</f>
        <v>0</v>
      </c>
      <c r="L93" s="33">
        <v>0</v>
      </c>
      <c r="M93" s="34">
        <f t="shared" si="9"/>
        <v>0</v>
      </c>
      <c r="N93" s="93">
        <f t="shared" si="11"/>
        <v>0</v>
      </c>
      <c r="O93" s="93">
        <f t="shared" si="12"/>
        <v>0</v>
      </c>
      <c r="P93" s="93">
        <f t="shared" si="12"/>
        <v>0</v>
      </c>
      <c r="Q93" s="93">
        <f t="shared" si="12"/>
        <v>0</v>
      </c>
      <c r="R93" s="93">
        <f t="shared" si="12"/>
        <v>0</v>
      </c>
      <c r="S93" s="93">
        <f t="shared" si="10"/>
        <v>0</v>
      </c>
      <c r="T93" s="28"/>
      <c r="U93" s="28"/>
      <c r="V93" s="28"/>
      <c r="W93" s="28"/>
      <c r="X93" s="28"/>
      <c r="Y93" s="29"/>
    </row>
    <row r="94" spans="1:25" s="30" customFormat="1" x14ac:dyDescent="0.25">
      <c r="A94" s="215" t="s">
        <v>120</v>
      </c>
      <c r="B94" s="215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8"/>
      <c r="U94" s="28"/>
      <c r="V94" s="28"/>
      <c r="W94" s="28"/>
      <c r="X94" s="28"/>
      <c r="Y94" s="29"/>
    </row>
    <row r="95" spans="1:25" s="30" customFormat="1" ht="26.4" customHeight="1" x14ac:dyDescent="0.25">
      <c r="A95" s="214" t="s">
        <v>86</v>
      </c>
      <c r="B95" s="214" t="s">
        <v>87</v>
      </c>
      <c r="C95" s="216" t="s">
        <v>88</v>
      </c>
      <c r="D95" s="311" t="s">
        <v>121</v>
      </c>
      <c r="E95" s="311"/>
      <c r="F95" s="211" t="s">
        <v>122</v>
      </c>
      <c r="G95" s="212"/>
      <c r="H95" s="212"/>
      <c r="I95" s="212"/>
      <c r="J95" s="212"/>
      <c r="K95" s="213"/>
      <c r="L95" s="189" t="s">
        <v>123</v>
      </c>
      <c r="M95" s="221" t="s">
        <v>91</v>
      </c>
      <c r="N95" s="215" t="s">
        <v>93</v>
      </c>
      <c r="O95" s="215"/>
      <c r="P95" s="215"/>
      <c r="Q95" s="215"/>
      <c r="R95" s="215"/>
      <c r="S95" s="215"/>
      <c r="T95" s="28"/>
      <c r="U95" s="28"/>
      <c r="V95" s="28"/>
      <c r="W95" s="28"/>
      <c r="X95" s="28"/>
      <c r="Y95" s="29"/>
    </row>
    <row r="96" spans="1:25" s="30" customFormat="1" ht="15.6" x14ac:dyDescent="0.3">
      <c r="A96" s="214"/>
      <c r="B96" s="214"/>
      <c r="C96" s="216"/>
      <c r="D96" s="313" t="s">
        <v>124</v>
      </c>
      <c r="E96" s="314" t="s">
        <v>125</v>
      </c>
      <c r="F96" s="1" t="s">
        <v>94</v>
      </c>
      <c r="G96" s="1" t="s">
        <v>95</v>
      </c>
      <c r="H96" s="1" t="s">
        <v>96</v>
      </c>
      <c r="I96" s="1" t="s">
        <v>97</v>
      </c>
      <c r="J96" s="1" t="s">
        <v>98</v>
      </c>
      <c r="K96" s="31" t="s">
        <v>99</v>
      </c>
      <c r="L96" s="189"/>
      <c r="M96" s="221"/>
      <c r="N96" s="91" t="s">
        <v>94</v>
      </c>
      <c r="O96" s="91" t="s">
        <v>95</v>
      </c>
      <c r="P96" s="91" t="s">
        <v>96</v>
      </c>
      <c r="Q96" s="91" t="s">
        <v>97</v>
      </c>
      <c r="R96" s="91" t="s">
        <v>98</v>
      </c>
      <c r="S96" s="92" t="s">
        <v>99</v>
      </c>
      <c r="T96" s="28"/>
      <c r="U96" s="28"/>
      <c r="V96" s="28"/>
      <c r="W96" s="28"/>
      <c r="X96" s="28"/>
      <c r="Y96" s="29"/>
    </row>
    <row r="97" spans="1:25" s="30" customFormat="1" ht="26.4" customHeight="1" x14ac:dyDescent="0.3">
      <c r="A97" s="214" t="s">
        <v>126</v>
      </c>
      <c r="B97" s="91" t="s">
        <v>127</v>
      </c>
      <c r="C97" s="89" t="s">
        <v>128</v>
      </c>
      <c r="D97" s="314">
        <v>0</v>
      </c>
      <c r="E97" s="314" t="s">
        <v>129</v>
      </c>
      <c r="F97" s="35" cm="1">
        <f t="array" ref="F97">IFERROR(INDEX(co,MATCH(B97&amp;"|"&amp;C97,categoria&amp;"|"&amp;combustible,0),0),"")</f>
        <v>5.2649999999999997</v>
      </c>
      <c r="G97" s="35" cm="1">
        <f t="array" ref="G97">IFERROR(INDEX(nmvoc,MATCH(B97&amp;"|"&amp;C97,categoria&amp;"|"&amp;combustible,0),0),"")</f>
        <v>0</v>
      </c>
      <c r="H97" s="35" cm="1">
        <f t="array" ref="H97">IFERROR(INDEX(nox,MATCH(B97&amp;"|"&amp;C97,categoria&amp;"|"&amp;combustible,0),0),"")</f>
        <v>8.6690000000000005</v>
      </c>
      <c r="I97" s="35" cm="1">
        <f t="array" ref="I97">IFERROR(INDEX(pm,MATCH(B97&amp;"|"&amp;C97,categoria&amp;"|"&amp;combustible,0),0),"")</f>
        <v>0.53200000000000003</v>
      </c>
      <c r="J97" s="35" cm="1">
        <f t="array" ref="J97">IFERROR(INDEX(codos,MATCH(B97&amp;"|"&amp;C97,categoria&amp;"|"&amp;combustible,0),0),"")</f>
        <v>819.06799999999998</v>
      </c>
      <c r="K97" s="35" cm="1">
        <f t="array" ref="K97">IFERROR(INDEX(metano,MATCH(B97&amp;"|"&amp;C97,categoria&amp;"|"&amp;combustible,0),0),"")</f>
        <v>0</v>
      </c>
      <c r="L97" s="35" t="s">
        <v>130</v>
      </c>
      <c r="M97" s="36" t="s">
        <v>106</v>
      </c>
      <c r="N97" s="93" t="str">
        <f t="shared" ref="N97:S97" si="13">IFERROR(F97*$M97*$D97," ")</f>
        <v xml:space="preserve"> </v>
      </c>
      <c r="O97" s="93" t="str">
        <f t="shared" si="13"/>
        <v xml:space="preserve"> </v>
      </c>
      <c r="P97" s="93" t="str">
        <f t="shared" si="13"/>
        <v xml:space="preserve"> </v>
      </c>
      <c r="Q97" s="93" t="str">
        <f t="shared" si="13"/>
        <v xml:space="preserve"> </v>
      </c>
      <c r="R97" s="93" t="str">
        <f t="shared" si="13"/>
        <v xml:space="preserve"> </v>
      </c>
      <c r="S97" s="93" t="str">
        <f t="shared" si="13"/>
        <v xml:space="preserve"> </v>
      </c>
      <c r="T97" s="28"/>
      <c r="U97" s="28"/>
      <c r="V97" s="28"/>
      <c r="W97" s="28"/>
      <c r="X97" s="28"/>
      <c r="Y97" s="29"/>
    </row>
    <row r="98" spans="1:25" s="30" customFormat="1" ht="15.6" x14ac:dyDescent="0.3">
      <c r="A98" s="214"/>
      <c r="B98" s="91" t="s">
        <v>131</v>
      </c>
      <c r="C98" s="89" t="s">
        <v>132</v>
      </c>
      <c r="D98" s="314">
        <v>0</v>
      </c>
      <c r="E98" s="314" t="s">
        <v>133</v>
      </c>
      <c r="F98" s="35" cm="1">
        <f t="array" ref="F98">IFERROR(INDEX(co,MATCH(B98&amp;"|"&amp;C98,categoria&amp;"|"&amp;combustible,0),0),"")</f>
        <v>602.19399999999996</v>
      </c>
      <c r="G98" s="35" cm="1">
        <f t="array" ref="G98">IFERROR(INDEX(nmvoc,MATCH(B98&amp;"|"&amp;C98,categoria&amp;"|"&amp;combustible,0),0),"")</f>
        <v>0</v>
      </c>
      <c r="H98" s="35" cm="1">
        <f t="array" ref="H98">IFERROR(INDEX(nox,MATCH(B98&amp;"|"&amp;C98,categoria&amp;"|"&amp;combustible,0),0),"")</f>
        <v>991.49099999999999</v>
      </c>
      <c r="I98" s="35" cm="1">
        <f t="array" ref="I98">IFERROR(INDEX(pm,MATCH(B98&amp;"|"&amp;C98,categoria&amp;"|"&amp;combustible,0),0),"")</f>
        <v>60.828000000000003</v>
      </c>
      <c r="J98" s="35" cm="1">
        <f t="array" ref="J98">IFERROR(INDEX(codos,MATCH(B98&amp;"|"&amp;C98,categoria&amp;"|"&amp;combustible,0),0),"")</f>
        <v>93674.625</v>
      </c>
      <c r="K98" s="35" cm="1">
        <f t="array" ref="K98">IFERROR(INDEX(metano,MATCH(B98&amp;"|"&amp;C98,categoria&amp;"|"&amp;combustible,0),0),"")</f>
        <v>0</v>
      </c>
      <c r="L98" s="35" t="s">
        <v>134</v>
      </c>
      <c r="M98" s="36" t="s">
        <v>106</v>
      </c>
      <c r="N98" s="93">
        <f t="shared" ref="N98:S98" si="14">IFERROR(F98*$D98," ")</f>
        <v>0</v>
      </c>
      <c r="O98" s="93">
        <f t="shared" si="14"/>
        <v>0</v>
      </c>
      <c r="P98" s="93">
        <f t="shared" si="14"/>
        <v>0</v>
      </c>
      <c r="Q98" s="93">
        <f t="shared" si="14"/>
        <v>0</v>
      </c>
      <c r="R98" s="93">
        <f t="shared" si="14"/>
        <v>0</v>
      </c>
      <c r="S98" s="93">
        <f t="shared" si="14"/>
        <v>0</v>
      </c>
      <c r="T98" s="28"/>
      <c r="U98" s="28"/>
      <c r="V98" s="28"/>
      <c r="W98" s="28"/>
      <c r="X98" s="28"/>
      <c r="Y98" s="29"/>
    </row>
    <row r="99" spans="1:25" s="30" customFormat="1" x14ac:dyDescent="0.25">
      <c r="A99" s="95" t="s">
        <v>135</v>
      </c>
      <c r="B99" s="90" t="s">
        <v>106</v>
      </c>
      <c r="C99" s="90" t="s">
        <v>106</v>
      </c>
      <c r="D99" s="314">
        <v>0</v>
      </c>
      <c r="E99" s="314" t="s">
        <v>133</v>
      </c>
      <c r="F99" s="35" cm="1">
        <f t="array" ref="F99">IFERROR(INDEX(co,MATCH(A99,equipoproceso,0),0),"")</f>
        <v>0</v>
      </c>
      <c r="G99" s="35" cm="1">
        <f t="array" ref="G99">IFERROR(INDEX(nmvoc,MATCH(A99,equipoproceso,0),0),"")</f>
        <v>0</v>
      </c>
      <c r="H99" s="35" cm="1">
        <f t="array" ref="H99">IFERROR(INDEX(nox,MATCH(A99,equipoproceso,0),0),"")</f>
        <v>0</v>
      </c>
      <c r="I99" s="35" cm="1">
        <f t="array" ref="I99">IFERROR(INDEX(pm,MATCH(A99,equipoproceso,0),0),"")</f>
        <v>0</v>
      </c>
      <c r="J99" s="75" cm="1">
        <f t="array" ref="J99">IFERROR(INDEX(codos,MATCH(A99,equipoproceso,0),0),"")</f>
        <v>150.59271000000001</v>
      </c>
      <c r="K99" s="35" cm="1">
        <f t="array" ref="K99">IFERROR(INDEX(metano,MATCH(A99,equipoproceso,0),0),"")</f>
        <v>0</v>
      </c>
      <c r="L99" s="35" t="s">
        <v>134</v>
      </c>
      <c r="M99" s="36" t="s">
        <v>106</v>
      </c>
      <c r="N99" s="93">
        <f>IFERROR(F99*$D99," ")</f>
        <v>0</v>
      </c>
      <c r="O99" s="93">
        <f t="shared" ref="O99" si="15">IFERROR(G99*$D99," ")</f>
        <v>0</v>
      </c>
      <c r="P99" s="93">
        <f t="shared" ref="P99" si="16">IFERROR(H99*$D99," ")</f>
        <v>0</v>
      </c>
      <c r="Q99" s="93">
        <f t="shared" ref="Q99" si="17">IFERROR(I99*$D99," ")</f>
        <v>0</v>
      </c>
      <c r="R99" s="93">
        <f>IFERROR(J99*$D99," ")</f>
        <v>0</v>
      </c>
      <c r="S99" s="93">
        <f>IFERROR(K99*$D99," ")</f>
        <v>0</v>
      </c>
      <c r="T99" s="28"/>
      <c r="U99" s="28"/>
      <c r="V99" s="28"/>
      <c r="W99" s="28"/>
      <c r="X99" s="28"/>
      <c r="Y99" s="29"/>
    </row>
    <row r="100" spans="1:25" s="30" customFormat="1" x14ac:dyDescent="0.25">
      <c r="A100" s="215" t="s">
        <v>136</v>
      </c>
      <c r="B100" s="215"/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89">
        <f>SUM(N90:N93,N97:N99)</f>
        <v>0</v>
      </c>
      <c r="O100" s="89">
        <f>SUM(O90:O93,O97:O99)</f>
        <v>0</v>
      </c>
      <c r="P100" s="89">
        <f>SUM(P90:P93,P97:P99)</f>
        <v>0</v>
      </c>
      <c r="Q100" s="89">
        <f t="shared" ref="Q100" si="18">SUM(Q90:Q93,Q97:Q99)</f>
        <v>0</v>
      </c>
      <c r="R100" s="89">
        <f>SUM(R90:R93,R97:R99)</f>
        <v>0</v>
      </c>
      <c r="S100" s="89">
        <f>SUM(S90:S93,S97:S99)</f>
        <v>0</v>
      </c>
      <c r="T100" s="28"/>
      <c r="U100" s="28"/>
      <c r="V100" s="28"/>
      <c r="W100" s="28"/>
      <c r="X100" s="28"/>
      <c r="Y100" s="29"/>
    </row>
    <row r="101" spans="1:25" s="30" customFormat="1" x14ac:dyDescent="0.25">
      <c r="A101" s="211" t="s">
        <v>137</v>
      </c>
      <c r="B101" s="212"/>
      <c r="C101" s="212"/>
      <c r="D101" s="212"/>
      <c r="E101" s="212"/>
      <c r="F101" s="212"/>
      <c r="G101" s="212"/>
      <c r="H101" s="212"/>
      <c r="I101" s="212"/>
      <c r="J101" s="212"/>
      <c r="K101" s="212"/>
      <c r="L101" s="212"/>
      <c r="M101" s="213"/>
      <c r="N101" s="33">
        <f>N85+N100</f>
        <v>1016279.4575507785</v>
      </c>
      <c r="O101" s="33">
        <f t="shared" ref="O101:Q101" si="19">O85+O100</f>
        <v>256823.99610773774</v>
      </c>
      <c r="P101" s="33">
        <f t="shared" si="19"/>
        <v>2808635.9355599135</v>
      </c>
      <c r="Q101" s="33">
        <f t="shared" si="19"/>
        <v>134457.5582420752</v>
      </c>
      <c r="R101" s="33">
        <f>R85+R100</f>
        <v>131917685.78516477</v>
      </c>
      <c r="S101" s="33">
        <f>S85+S100</f>
        <v>0</v>
      </c>
      <c r="T101" s="28"/>
      <c r="U101" s="28"/>
      <c r="V101" s="28"/>
      <c r="W101" s="28"/>
      <c r="X101" s="28"/>
      <c r="Y101" s="29"/>
    </row>
    <row r="102" spans="1:25" s="30" customFormat="1" x14ac:dyDescent="0.25">
      <c r="A102" s="211"/>
      <c r="B102" s="212"/>
      <c r="C102" s="212"/>
      <c r="D102" s="212"/>
      <c r="E102" s="212"/>
      <c r="F102" s="212"/>
      <c r="G102" s="212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3"/>
      <c r="T102" s="28"/>
      <c r="U102" s="28"/>
      <c r="V102" s="28"/>
      <c r="W102" s="28"/>
      <c r="X102" s="28"/>
      <c r="Y102" s="29"/>
    </row>
    <row r="103" spans="1:25" s="30" customFormat="1" x14ac:dyDescent="0.25">
      <c r="A103" s="210" t="s">
        <v>138</v>
      </c>
      <c r="B103" s="210"/>
      <c r="C103" s="210"/>
      <c r="D103" s="210"/>
      <c r="E103" s="210"/>
      <c r="F103" s="210"/>
      <c r="G103" s="210"/>
      <c r="H103" s="210"/>
      <c r="I103" s="210"/>
      <c r="J103" s="210"/>
      <c r="K103" s="210"/>
      <c r="L103" s="210"/>
      <c r="M103" s="210"/>
      <c r="N103" s="210"/>
      <c r="O103" s="210"/>
      <c r="P103" s="210"/>
      <c r="Q103" s="210"/>
      <c r="R103" s="210"/>
      <c r="S103" s="210"/>
      <c r="T103" s="28"/>
      <c r="U103" s="28"/>
      <c r="V103" s="28"/>
      <c r="W103" s="28"/>
      <c r="X103" s="28"/>
      <c r="Y103" s="29"/>
    </row>
    <row r="104" spans="1:25" s="30" customFormat="1" ht="39" customHeight="1" x14ac:dyDescent="0.25">
      <c r="A104" s="231" t="s">
        <v>139</v>
      </c>
      <c r="B104" s="232"/>
      <c r="C104" s="232"/>
      <c r="D104" s="232"/>
      <c r="E104" s="232"/>
      <c r="F104" s="232"/>
      <c r="G104" s="232"/>
      <c r="H104" s="232"/>
      <c r="I104" s="232"/>
      <c r="J104" s="232"/>
      <c r="K104" s="232"/>
      <c r="L104" s="232"/>
      <c r="M104" s="233"/>
      <c r="N104" s="192" t="s">
        <v>140</v>
      </c>
      <c r="O104" s="237"/>
      <c r="P104" s="237"/>
      <c r="Q104" s="237"/>
      <c r="R104" s="189" t="s">
        <v>141</v>
      </c>
      <c r="S104" s="189"/>
      <c r="T104" s="28"/>
      <c r="U104" s="28"/>
      <c r="V104" s="28"/>
      <c r="W104" s="28"/>
      <c r="X104" s="28"/>
      <c r="Y104" s="29"/>
    </row>
    <row r="105" spans="1:25" s="30" customFormat="1" ht="15.6" x14ac:dyDescent="0.3">
      <c r="A105" s="234"/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6"/>
      <c r="N105" s="1" t="s">
        <v>94</v>
      </c>
      <c r="O105" s="1" t="s">
        <v>96</v>
      </c>
      <c r="P105" s="1" t="s">
        <v>98</v>
      </c>
      <c r="Q105" s="37" t="s">
        <v>99</v>
      </c>
      <c r="R105" s="189"/>
      <c r="S105" s="189"/>
      <c r="T105" s="28"/>
      <c r="U105" s="28"/>
      <c r="V105" s="28"/>
      <c r="W105" s="28"/>
      <c r="X105" s="28"/>
      <c r="Y105" s="29"/>
    </row>
    <row r="106" spans="1:25" s="30" customFormat="1" x14ac:dyDescent="0.25">
      <c r="A106" s="239" t="s">
        <v>142</v>
      </c>
      <c r="B106" s="240"/>
      <c r="C106" s="240"/>
      <c r="D106" s="240"/>
      <c r="E106" s="240"/>
      <c r="F106" s="240"/>
      <c r="G106" s="240"/>
      <c r="H106" s="240"/>
      <c r="I106" s="240"/>
      <c r="J106" s="240"/>
      <c r="K106" s="240"/>
      <c r="L106" s="240"/>
      <c r="M106" s="241"/>
      <c r="N106" s="20">
        <f>N85*3</f>
        <v>3048838.3726523356</v>
      </c>
      <c r="O106" s="20">
        <f>P85*265</f>
        <v>744288522.92337704</v>
      </c>
      <c r="P106" s="20">
        <f>R85*1</f>
        <v>131917685.78516477</v>
      </c>
      <c r="Q106" s="38">
        <f>S85*21</f>
        <v>0</v>
      </c>
      <c r="R106" s="238">
        <f>SUM(N106:Q106)</f>
        <v>879255047.08119416</v>
      </c>
      <c r="S106" s="238"/>
      <c r="T106" s="28"/>
      <c r="U106" s="28"/>
      <c r="V106" s="28"/>
      <c r="W106" s="28"/>
      <c r="X106" s="28"/>
      <c r="Y106" s="29"/>
    </row>
    <row r="107" spans="1:25" s="30" customFormat="1" x14ac:dyDescent="0.25">
      <c r="A107" s="239" t="s">
        <v>143</v>
      </c>
      <c r="B107" s="240"/>
      <c r="C107" s="240"/>
      <c r="D107" s="240"/>
      <c r="E107" s="240"/>
      <c r="F107" s="240"/>
      <c r="G107" s="240"/>
      <c r="H107" s="240"/>
      <c r="I107" s="240"/>
      <c r="J107" s="240"/>
      <c r="K107" s="240"/>
      <c r="L107" s="240"/>
      <c r="M107" s="241"/>
      <c r="N107" s="20">
        <f>N100*3</f>
        <v>0</v>
      </c>
      <c r="O107" s="20">
        <f>P100*265</f>
        <v>0</v>
      </c>
      <c r="P107" s="20">
        <f>R100*1</f>
        <v>0</v>
      </c>
      <c r="Q107" s="38">
        <f>S100*21</f>
        <v>0</v>
      </c>
      <c r="R107" s="238">
        <f>SUM(N107:Q107)</f>
        <v>0</v>
      </c>
      <c r="S107" s="238"/>
      <c r="T107" s="28"/>
      <c r="U107" s="28"/>
      <c r="V107" s="28"/>
      <c r="W107" s="28"/>
      <c r="X107" s="28"/>
      <c r="Y107" s="29"/>
    </row>
    <row r="108" spans="1:25" s="30" customFormat="1" ht="13.2" customHeight="1" x14ac:dyDescent="0.25">
      <c r="A108" s="101" t="s">
        <v>144</v>
      </c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3"/>
      <c r="R108" s="101">
        <f>R106+R107</f>
        <v>879255047.08119416</v>
      </c>
      <c r="S108" s="103"/>
      <c r="T108" s="28"/>
      <c r="U108" s="28"/>
      <c r="V108" s="28"/>
      <c r="W108" s="28"/>
      <c r="X108" s="28"/>
      <c r="Y108" s="29"/>
    </row>
    <row r="109" spans="1:25" s="30" customFormat="1" ht="13.5" customHeight="1" thickBot="1" x14ac:dyDescent="0.3">
      <c r="A109" s="39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1"/>
      <c r="T109" s="28"/>
      <c r="U109" s="28"/>
      <c r="V109" s="28"/>
      <c r="W109" s="28"/>
      <c r="X109" s="28"/>
      <c r="Y109" s="29"/>
    </row>
    <row r="110" spans="1:25" x14ac:dyDescent="0.25">
      <c r="A110" s="42" t="s">
        <v>145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28"/>
      <c r="U110" s="28"/>
      <c r="V110" s="28"/>
      <c r="W110" s="28"/>
      <c r="X110" s="28"/>
    </row>
    <row r="111" spans="1:25" x14ac:dyDescent="0.25">
      <c r="A111" s="226" t="s">
        <v>146</v>
      </c>
      <c r="B111" s="227"/>
      <c r="C111" s="227"/>
      <c r="D111" s="227"/>
      <c r="E111" s="227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8"/>
      <c r="U111" s="28"/>
      <c r="V111" s="28"/>
      <c r="W111" s="28"/>
      <c r="X111" s="28"/>
    </row>
    <row r="112" spans="1:25" x14ac:dyDescent="0.25">
      <c r="A112" s="226"/>
      <c r="B112" s="227"/>
      <c r="C112" s="227"/>
      <c r="D112" s="227"/>
      <c r="E112" s="227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7"/>
      <c r="S112" s="227"/>
      <c r="T112" s="28"/>
      <c r="U112" s="28"/>
      <c r="V112" s="28"/>
      <c r="W112" s="28"/>
      <c r="X112" s="28"/>
    </row>
    <row r="113" spans="1:24" x14ac:dyDescent="0.25">
      <c r="A113" s="226" t="s">
        <v>147</v>
      </c>
      <c r="B113" s="227"/>
      <c r="C113" s="227"/>
      <c r="D113" s="227"/>
      <c r="E113" s="227"/>
      <c r="F113" s="227"/>
      <c r="G113" s="227"/>
      <c r="H113" s="227"/>
      <c r="I113" s="227"/>
      <c r="J113" s="227"/>
      <c r="K113" s="227"/>
      <c r="L113" s="227"/>
      <c r="M113" s="227"/>
      <c r="N113" s="227"/>
      <c r="O113" s="227"/>
      <c r="P113" s="227"/>
      <c r="Q113" s="227"/>
      <c r="R113" s="227"/>
      <c r="S113" s="227"/>
      <c r="T113" s="28"/>
      <c r="U113" s="28"/>
      <c r="V113" s="28"/>
      <c r="W113" s="28"/>
      <c r="X113" s="28"/>
    </row>
    <row r="114" spans="1:24" x14ac:dyDescent="0.25">
      <c r="A114" s="226" t="s">
        <v>148</v>
      </c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8"/>
      <c r="U114" s="28"/>
      <c r="V114" s="28"/>
      <c r="W114" s="28"/>
      <c r="X114" s="28"/>
    </row>
    <row r="115" spans="1:24" ht="15.9" customHeight="1" x14ac:dyDescent="0.25">
      <c r="A115" s="228" t="s">
        <v>149</v>
      </c>
      <c r="B115" s="225"/>
      <c r="C115" s="225"/>
      <c r="D115" s="225"/>
      <c r="E115" s="225"/>
      <c r="F115" s="225"/>
      <c r="G115" s="225"/>
      <c r="H115" s="225"/>
      <c r="I115" s="225"/>
      <c r="J115" s="225"/>
      <c r="K115" s="225"/>
      <c r="L115" s="225"/>
      <c r="M115" s="225"/>
      <c r="N115" s="225"/>
      <c r="O115" s="225"/>
      <c r="P115" s="225"/>
      <c r="Q115" s="225"/>
      <c r="R115" s="225"/>
      <c r="S115" s="225"/>
      <c r="T115" s="28"/>
      <c r="U115" s="28"/>
      <c r="V115" s="28"/>
      <c r="W115" s="28"/>
      <c r="X115" s="28"/>
    </row>
    <row r="116" spans="1:24" ht="9" customHeight="1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28"/>
      <c r="U116" s="28"/>
      <c r="V116" s="28"/>
      <c r="W116" s="28"/>
      <c r="X116" s="28"/>
    </row>
    <row r="117" spans="1:24" ht="64.2" customHeight="1" x14ac:dyDescent="0.25">
      <c r="A117" s="30"/>
      <c r="B117" s="230"/>
      <c r="C117" s="230"/>
      <c r="D117" s="230"/>
      <c r="E117" s="230"/>
      <c r="F117" s="230"/>
      <c r="G117" s="230"/>
      <c r="H117" s="43"/>
      <c r="I117" s="43"/>
      <c r="J117" s="230"/>
      <c r="K117" s="230"/>
      <c r="L117" s="230"/>
      <c r="M117" s="230"/>
      <c r="N117" s="230"/>
      <c r="O117" s="230"/>
      <c r="P117" s="230"/>
      <c r="Q117" s="230"/>
      <c r="R117" s="44"/>
      <c r="S117" s="30"/>
      <c r="T117" s="30"/>
      <c r="U117" s="30"/>
      <c r="V117" s="30"/>
      <c r="W117" s="30"/>
      <c r="X117" s="30"/>
    </row>
    <row r="118" spans="1:24" x14ac:dyDescent="0.25">
      <c r="A118" s="28"/>
      <c r="B118" s="43"/>
      <c r="C118" s="43"/>
      <c r="D118" s="43" t="s">
        <v>150</v>
      </c>
      <c r="E118" s="45"/>
      <c r="F118" s="43"/>
      <c r="G118" s="43"/>
      <c r="H118" s="43"/>
      <c r="I118" s="43"/>
      <c r="J118" s="45"/>
      <c r="K118" s="45"/>
      <c r="L118" s="45"/>
      <c r="M118" s="44" t="s">
        <v>150</v>
      </c>
      <c r="O118" s="43"/>
      <c r="P118" s="43"/>
      <c r="Q118" s="43"/>
      <c r="R118" s="43"/>
      <c r="S118" s="28"/>
      <c r="T118" s="30"/>
      <c r="U118" s="30"/>
      <c r="V118" s="30"/>
      <c r="W118" s="30"/>
      <c r="X118" s="30"/>
    </row>
    <row r="119" spans="1:24" x14ac:dyDescent="0.25">
      <c r="A119" s="30"/>
      <c r="B119" s="46" t="s">
        <v>301</v>
      </c>
      <c r="C119" s="25"/>
      <c r="D119" s="25"/>
      <c r="E119" s="25"/>
      <c r="F119" s="25"/>
      <c r="G119" s="25"/>
      <c r="H119" s="43"/>
      <c r="I119" s="43"/>
      <c r="J119" s="46" t="s">
        <v>303</v>
      </c>
      <c r="K119" s="46"/>
      <c r="L119" s="25"/>
      <c r="M119" s="25"/>
      <c r="N119" s="25"/>
      <c r="O119" s="25"/>
      <c r="P119" s="25"/>
      <c r="Q119" s="25"/>
      <c r="R119" s="25"/>
      <c r="S119" s="47"/>
      <c r="T119" s="30"/>
      <c r="U119" s="30"/>
      <c r="V119" s="30"/>
      <c r="W119" s="30"/>
      <c r="X119" s="30"/>
    </row>
    <row r="120" spans="1:24" ht="15.75" customHeight="1" x14ac:dyDescent="0.25">
      <c r="A120" s="30"/>
      <c r="B120" s="229" t="s">
        <v>151</v>
      </c>
      <c r="C120" s="229"/>
      <c r="D120" s="44"/>
      <c r="E120" s="44"/>
      <c r="F120" s="44"/>
      <c r="G120" s="44"/>
      <c r="H120" s="43"/>
      <c r="I120" s="43"/>
      <c r="J120" s="46" t="s">
        <v>152</v>
      </c>
      <c r="K120" s="46"/>
      <c r="L120" s="46"/>
      <c r="M120" s="46"/>
      <c r="N120" s="44"/>
      <c r="O120" s="44"/>
      <c r="P120" s="44"/>
      <c r="Q120" s="44"/>
      <c r="R120" s="44"/>
      <c r="S120" s="29"/>
      <c r="T120" s="30"/>
      <c r="U120" s="30"/>
      <c r="V120" s="30"/>
      <c r="W120" s="30"/>
      <c r="X120" s="48"/>
    </row>
    <row r="121" spans="1:24" x14ac:dyDescent="0.25">
      <c r="A121" s="30"/>
      <c r="B121" s="49" t="s">
        <v>302</v>
      </c>
      <c r="C121" s="242"/>
      <c r="D121" s="242"/>
      <c r="E121" s="242"/>
      <c r="F121" s="242"/>
      <c r="G121" s="242"/>
      <c r="H121" s="43"/>
      <c r="I121" s="43"/>
      <c r="J121" s="49" t="s">
        <v>304</v>
      </c>
      <c r="K121" s="49"/>
      <c r="L121" s="242"/>
      <c r="M121" s="242"/>
      <c r="N121" s="242"/>
      <c r="O121" s="242"/>
      <c r="P121" s="242"/>
      <c r="Q121" s="242"/>
      <c r="R121" s="50"/>
      <c r="S121" s="29"/>
      <c r="T121" s="30"/>
      <c r="U121" s="30"/>
      <c r="V121" s="30"/>
      <c r="W121" s="30"/>
      <c r="X121" s="48"/>
    </row>
    <row r="122" spans="1:24" x14ac:dyDescent="0.25">
      <c r="A122" s="30"/>
      <c r="B122" s="49"/>
      <c r="C122" s="50"/>
      <c r="D122" s="50"/>
      <c r="E122" s="50"/>
      <c r="F122" s="50"/>
      <c r="G122" s="50"/>
      <c r="H122" s="43"/>
      <c r="I122" s="43"/>
      <c r="J122" s="49"/>
      <c r="K122" s="49"/>
      <c r="L122" s="50"/>
      <c r="M122" s="50"/>
      <c r="N122" s="50"/>
      <c r="O122" s="50"/>
      <c r="P122" s="50"/>
      <c r="Q122" s="50"/>
      <c r="R122" s="50"/>
      <c r="S122" s="29"/>
      <c r="T122" s="30"/>
      <c r="U122" s="30"/>
      <c r="V122" s="30"/>
      <c r="W122" s="30"/>
      <c r="X122" s="30"/>
    </row>
    <row r="123" spans="1:24" ht="69.599999999999994" customHeight="1" x14ac:dyDescent="0.25">
      <c r="A123" s="30"/>
      <c r="B123" s="230"/>
      <c r="C123" s="230"/>
      <c r="D123" s="230"/>
      <c r="E123" s="230"/>
      <c r="F123" s="230"/>
      <c r="G123" s="230"/>
      <c r="H123" s="43"/>
      <c r="I123" s="43"/>
      <c r="J123" s="230"/>
      <c r="K123" s="230"/>
      <c r="L123" s="230"/>
      <c r="M123" s="230"/>
      <c r="N123" s="230"/>
      <c r="O123" s="230"/>
      <c r="P123" s="230"/>
      <c r="Q123" s="230"/>
      <c r="R123" s="44"/>
      <c r="S123" s="30"/>
      <c r="T123" s="30"/>
      <c r="U123" s="30"/>
      <c r="V123" s="30"/>
      <c r="W123" s="30"/>
      <c r="X123" s="30"/>
    </row>
    <row r="124" spans="1:24" x14ac:dyDescent="0.25">
      <c r="A124" s="30"/>
      <c r="B124" s="43"/>
      <c r="C124" s="43"/>
      <c r="D124" s="43" t="s">
        <v>150</v>
      </c>
      <c r="E124" s="45"/>
      <c r="F124" s="43"/>
      <c r="G124" s="43"/>
      <c r="H124" s="43"/>
      <c r="I124" s="43"/>
      <c r="J124" s="43"/>
      <c r="K124" s="43"/>
      <c r="L124" s="43"/>
      <c r="M124" s="44" t="s">
        <v>150</v>
      </c>
      <c r="O124" s="45"/>
      <c r="P124" s="43"/>
      <c r="Q124" s="43"/>
      <c r="R124" s="43"/>
      <c r="S124" s="30"/>
    </row>
    <row r="125" spans="1:24" x14ac:dyDescent="0.25">
      <c r="A125" s="30"/>
      <c r="B125" s="46" t="s">
        <v>324</v>
      </c>
      <c r="C125" s="25"/>
      <c r="D125" s="25"/>
      <c r="E125" s="25"/>
      <c r="F125" s="25"/>
      <c r="G125" s="25"/>
      <c r="H125" s="43"/>
      <c r="I125" s="43"/>
      <c r="J125" s="46" t="s">
        <v>305</v>
      </c>
      <c r="K125" s="46"/>
      <c r="L125" s="25"/>
      <c r="M125" s="25"/>
      <c r="N125" s="25"/>
      <c r="O125" s="25"/>
      <c r="P125" s="25"/>
      <c r="Q125" s="25"/>
      <c r="R125" s="25"/>
      <c r="S125" s="30"/>
    </row>
    <row r="126" spans="1:24" s="10" customFormat="1" ht="15.9" customHeight="1" x14ac:dyDescent="0.25">
      <c r="A126" s="47"/>
      <c r="B126" s="225" t="s">
        <v>268</v>
      </c>
      <c r="C126" s="225"/>
      <c r="D126" s="225"/>
      <c r="E126" s="73"/>
      <c r="F126" s="73"/>
      <c r="G126" s="73"/>
      <c r="H126" s="74"/>
      <c r="I126" s="74"/>
      <c r="J126" s="225" t="s">
        <v>269</v>
      </c>
      <c r="K126" s="225"/>
      <c r="L126" s="225"/>
      <c r="M126" s="225"/>
      <c r="N126" s="225"/>
      <c r="O126" s="73"/>
      <c r="P126" s="73"/>
      <c r="Q126" s="73"/>
      <c r="R126" s="73"/>
      <c r="S126" s="47"/>
    </row>
    <row r="127" spans="1:24" x14ac:dyDescent="0.25">
      <c r="A127" s="30"/>
      <c r="B127" s="46" t="s">
        <v>325</v>
      </c>
      <c r="C127" s="50"/>
      <c r="D127" s="50"/>
      <c r="E127" s="50"/>
      <c r="F127" s="50"/>
      <c r="G127" s="50"/>
      <c r="H127" s="43"/>
      <c r="I127" s="43"/>
      <c r="J127" s="46" t="s">
        <v>306</v>
      </c>
      <c r="K127" s="46"/>
      <c r="L127" s="50"/>
      <c r="M127" s="50"/>
      <c r="N127" s="50"/>
      <c r="O127" s="50"/>
      <c r="P127" s="50"/>
      <c r="Q127" s="50"/>
      <c r="R127" s="50"/>
      <c r="S127" s="30"/>
    </row>
    <row r="129" spans="1:3" x14ac:dyDescent="0.3">
      <c r="A129" s="100" t="s">
        <v>330</v>
      </c>
      <c r="B129" s="100"/>
      <c r="C129" s="100"/>
    </row>
  </sheetData>
  <mergeCells count="325">
    <mergeCell ref="A71:D71"/>
    <mergeCell ref="A70:D70"/>
    <mergeCell ref="E71:H71"/>
    <mergeCell ref="E63:F63"/>
    <mergeCell ref="A60:D60"/>
    <mergeCell ref="I71:N71"/>
    <mergeCell ref="O71:S71"/>
    <mergeCell ref="O66:P66"/>
    <mergeCell ref="Q66:S66"/>
    <mergeCell ref="A68:S68"/>
    <mergeCell ref="A69:D69"/>
    <mergeCell ref="E64:F64"/>
    <mergeCell ref="E60:S60"/>
    <mergeCell ref="N1:O2"/>
    <mergeCell ref="P1:S2"/>
    <mergeCell ref="A19:C19"/>
    <mergeCell ref="N3:O4"/>
    <mergeCell ref="B13:C13"/>
    <mergeCell ref="D26:F26"/>
    <mergeCell ref="G26:I26"/>
    <mergeCell ref="J26:L26"/>
    <mergeCell ref="N26:P26"/>
    <mergeCell ref="Q26:S26"/>
    <mergeCell ref="P3:S4"/>
    <mergeCell ref="N5:O6"/>
    <mergeCell ref="P5:S6"/>
    <mergeCell ref="H10:J10"/>
    <mergeCell ref="L10:N10"/>
    <mergeCell ref="A10:B10"/>
    <mergeCell ref="A26:C26"/>
    <mergeCell ref="A8:B8"/>
    <mergeCell ref="C8:E8"/>
    <mergeCell ref="F8:H8"/>
    <mergeCell ref="I8:L8"/>
    <mergeCell ref="N8:O8"/>
    <mergeCell ref="P8:S8"/>
    <mergeCell ref="C1:M1"/>
    <mergeCell ref="N27:P27"/>
    <mergeCell ref="Q27:S27"/>
    <mergeCell ref="A28:C28"/>
    <mergeCell ref="D28:F28"/>
    <mergeCell ref="G28:I28"/>
    <mergeCell ref="W20:X21"/>
    <mergeCell ref="A22:S22"/>
    <mergeCell ref="A23:S23"/>
    <mergeCell ref="A24:S24"/>
    <mergeCell ref="A25:C25"/>
    <mergeCell ref="D25:F25"/>
    <mergeCell ref="G25:I25"/>
    <mergeCell ref="J25:L25"/>
    <mergeCell ref="N25:P25"/>
    <mergeCell ref="Q25:S25"/>
    <mergeCell ref="A20:B21"/>
    <mergeCell ref="C20:C21"/>
    <mergeCell ref="D20:E21"/>
    <mergeCell ref="F20:G21"/>
    <mergeCell ref="L20:P21"/>
    <mergeCell ref="Q20:S21"/>
    <mergeCell ref="A27:C27"/>
    <mergeCell ref="Q30:S30"/>
    <mergeCell ref="A29:C29"/>
    <mergeCell ref="D29:F29"/>
    <mergeCell ref="G29:I29"/>
    <mergeCell ref="J29:L29"/>
    <mergeCell ref="N29:P29"/>
    <mergeCell ref="Q29:S29"/>
    <mergeCell ref="J28:L28"/>
    <mergeCell ref="N28:P28"/>
    <mergeCell ref="Q28:S28"/>
    <mergeCell ref="A30:C30"/>
    <mergeCell ref="D30:F30"/>
    <mergeCell ref="G30:I30"/>
    <mergeCell ref="J30:L30"/>
    <mergeCell ref="Q33:S33"/>
    <mergeCell ref="A32:C32"/>
    <mergeCell ref="D32:F32"/>
    <mergeCell ref="G32:I32"/>
    <mergeCell ref="J32:L32"/>
    <mergeCell ref="N32:P32"/>
    <mergeCell ref="Q32:S32"/>
    <mergeCell ref="A31:C31"/>
    <mergeCell ref="D31:F31"/>
    <mergeCell ref="G31:I31"/>
    <mergeCell ref="J31:L31"/>
    <mergeCell ref="N31:P31"/>
    <mergeCell ref="Q31:S31"/>
    <mergeCell ref="A33:C33"/>
    <mergeCell ref="D33:F33"/>
    <mergeCell ref="G33:I33"/>
    <mergeCell ref="J33:L33"/>
    <mergeCell ref="Q35:S35"/>
    <mergeCell ref="A34:C34"/>
    <mergeCell ref="D34:F34"/>
    <mergeCell ref="G34:I34"/>
    <mergeCell ref="J34:L34"/>
    <mergeCell ref="N34:P34"/>
    <mergeCell ref="Q34:S34"/>
    <mergeCell ref="A36:C36"/>
    <mergeCell ref="D36:F36"/>
    <mergeCell ref="G36:I36"/>
    <mergeCell ref="J36:L36"/>
    <mergeCell ref="Q38:S38"/>
    <mergeCell ref="A37:C37"/>
    <mergeCell ref="D37:F37"/>
    <mergeCell ref="G37:I37"/>
    <mergeCell ref="J37:L37"/>
    <mergeCell ref="N37:P37"/>
    <mergeCell ref="Q37:S37"/>
    <mergeCell ref="N36:P36"/>
    <mergeCell ref="Q36:S36"/>
    <mergeCell ref="I50:K50"/>
    <mergeCell ref="L49:M49"/>
    <mergeCell ref="R49:S49"/>
    <mergeCell ref="A51:XFD51"/>
    <mergeCell ref="N50:O50"/>
    <mergeCell ref="F50:G50"/>
    <mergeCell ref="D50:E50"/>
    <mergeCell ref="A50:B50"/>
    <mergeCell ref="P50:Q50"/>
    <mergeCell ref="I49:K49"/>
    <mergeCell ref="A86:S86"/>
    <mergeCell ref="A97:A98"/>
    <mergeCell ref="A107:M107"/>
    <mergeCell ref="A108:Q108"/>
    <mergeCell ref="I63:J63"/>
    <mergeCell ref="L63:N63"/>
    <mergeCell ref="O63:P63"/>
    <mergeCell ref="Q63:S63"/>
    <mergeCell ref="O64:P64"/>
    <mergeCell ref="Q64:S64"/>
    <mergeCell ref="A65:B65"/>
    <mergeCell ref="C65:D65"/>
    <mergeCell ref="E65:F65"/>
    <mergeCell ref="G65:H65"/>
    <mergeCell ref="I65:J65"/>
    <mergeCell ref="L65:N65"/>
    <mergeCell ref="O65:P65"/>
    <mergeCell ref="Q65:S65"/>
    <mergeCell ref="A64:B64"/>
    <mergeCell ref="C64:D64"/>
    <mergeCell ref="D83:E83"/>
    <mergeCell ref="E70:H70"/>
    <mergeCell ref="I70:N70"/>
    <mergeCell ref="O70:S70"/>
    <mergeCell ref="A74:C74"/>
    <mergeCell ref="D74:E74"/>
    <mergeCell ref="F74:G74"/>
    <mergeCell ref="L77:L78"/>
    <mergeCell ref="N77:S77"/>
    <mergeCell ref="D77:E78"/>
    <mergeCell ref="D79:E79"/>
    <mergeCell ref="M77:M78"/>
    <mergeCell ref="B117:G117"/>
    <mergeCell ref="J117:Q117"/>
    <mergeCell ref="D84:E84"/>
    <mergeCell ref="A85:M85"/>
    <mergeCell ref="A111:S112"/>
    <mergeCell ref="L95:L96"/>
    <mergeCell ref="B95:B96"/>
    <mergeCell ref="C95:C96"/>
    <mergeCell ref="N95:S95"/>
    <mergeCell ref="D95:E95"/>
    <mergeCell ref="A87:S87"/>
    <mergeCell ref="A90:A91"/>
    <mergeCell ref="A92:A93"/>
    <mergeCell ref="D90:E90"/>
    <mergeCell ref="D91:E91"/>
    <mergeCell ref="D92:E92"/>
    <mergeCell ref="R108:S108"/>
    <mergeCell ref="L88:L89"/>
    <mergeCell ref="M88:M89"/>
    <mergeCell ref="A101:M101"/>
    <mergeCell ref="F95:K95"/>
    <mergeCell ref="B126:D126"/>
    <mergeCell ref="J126:N126"/>
    <mergeCell ref="A113:S113"/>
    <mergeCell ref="A114:S114"/>
    <mergeCell ref="A115:S115"/>
    <mergeCell ref="B120:C120"/>
    <mergeCell ref="B123:G123"/>
    <mergeCell ref="J123:Q123"/>
    <mergeCell ref="A104:M105"/>
    <mergeCell ref="N104:Q104"/>
    <mergeCell ref="R104:S105"/>
    <mergeCell ref="R106:S106"/>
    <mergeCell ref="R107:S107"/>
    <mergeCell ref="A106:M106"/>
    <mergeCell ref="C121:G121"/>
    <mergeCell ref="L121:Q121"/>
    <mergeCell ref="C88:C89"/>
    <mergeCell ref="H74:J74"/>
    <mergeCell ref="A75:S75"/>
    <mergeCell ref="A103:S103"/>
    <mergeCell ref="F77:K77"/>
    <mergeCell ref="D88:E89"/>
    <mergeCell ref="N88:S88"/>
    <mergeCell ref="A77:A78"/>
    <mergeCell ref="A83:A84"/>
    <mergeCell ref="B83:B84"/>
    <mergeCell ref="B77:B78"/>
    <mergeCell ref="C77:C78"/>
    <mergeCell ref="D80:E80"/>
    <mergeCell ref="D81:E81"/>
    <mergeCell ref="D82:E82"/>
    <mergeCell ref="A76:S76"/>
    <mergeCell ref="F88:K88"/>
    <mergeCell ref="A100:M100"/>
    <mergeCell ref="A94:S94"/>
    <mergeCell ref="A95:A96"/>
    <mergeCell ref="M95:M96"/>
    <mergeCell ref="A102:S102"/>
    <mergeCell ref="D93:E93"/>
    <mergeCell ref="A88:A89"/>
    <mergeCell ref="B88:B89"/>
    <mergeCell ref="A72:D72"/>
    <mergeCell ref="E72:H72"/>
    <mergeCell ref="I72:N72"/>
    <mergeCell ref="O72:S72"/>
    <mergeCell ref="A73:D73"/>
    <mergeCell ref="A62:S62"/>
    <mergeCell ref="G64:H64"/>
    <mergeCell ref="I64:J64"/>
    <mergeCell ref="L64:N64"/>
    <mergeCell ref="E73:H73"/>
    <mergeCell ref="I73:N73"/>
    <mergeCell ref="O73:S73"/>
    <mergeCell ref="G63:H63"/>
    <mergeCell ref="E69:H69"/>
    <mergeCell ref="I69:N69"/>
    <mergeCell ref="O69:S69"/>
    <mergeCell ref="A66:B66"/>
    <mergeCell ref="C66:D66"/>
    <mergeCell ref="E66:F66"/>
    <mergeCell ref="G66:H66"/>
    <mergeCell ref="A63:B63"/>
    <mergeCell ref="C63:D63"/>
    <mergeCell ref="I66:J66"/>
    <mergeCell ref="L66:N66"/>
    <mergeCell ref="E57:S57"/>
    <mergeCell ref="A59:D59"/>
    <mergeCell ref="E59:S59"/>
    <mergeCell ref="A52:S52"/>
    <mergeCell ref="A53:D53"/>
    <mergeCell ref="E53:S53"/>
    <mergeCell ref="A54:D54"/>
    <mergeCell ref="E54:S54"/>
    <mergeCell ref="A55:D55"/>
    <mergeCell ref="E55:S55"/>
    <mergeCell ref="E56:S56"/>
    <mergeCell ref="A57:D57"/>
    <mergeCell ref="A56:D56"/>
    <mergeCell ref="E58:S58"/>
    <mergeCell ref="A58:D58"/>
    <mergeCell ref="N39:P39"/>
    <mergeCell ref="C2:M2"/>
    <mergeCell ref="C3:M3"/>
    <mergeCell ref="C4:M4"/>
    <mergeCell ref="C5:M5"/>
    <mergeCell ref="C6:M6"/>
    <mergeCell ref="J13:K13"/>
    <mergeCell ref="B16:C16"/>
    <mergeCell ref="J16:K16"/>
    <mergeCell ref="A1:B6"/>
    <mergeCell ref="A38:C38"/>
    <mergeCell ref="D38:F38"/>
    <mergeCell ref="G38:I38"/>
    <mergeCell ref="J38:L38"/>
    <mergeCell ref="N38:P38"/>
    <mergeCell ref="A35:C35"/>
    <mergeCell ref="D35:F35"/>
    <mergeCell ref="G35:I35"/>
    <mergeCell ref="J35:L35"/>
    <mergeCell ref="N35:P35"/>
    <mergeCell ref="N33:P33"/>
    <mergeCell ref="N30:P30"/>
    <mergeCell ref="G27:I27"/>
    <mergeCell ref="J27:L27"/>
    <mergeCell ref="N41:P41"/>
    <mergeCell ref="D27:F27"/>
    <mergeCell ref="N40:P40"/>
    <mergeCell ref="Q40:S40"/>
    <mergeCell ref="D39:F39"/>
    <mergeCell ref="G39:I39"/>
    <mergeCell ref="D49:E49"/>
    <mergeCell ref="F49:G49"/>
    <mergeCell ref="N49:O49"/>
    <mergeCell ref="P49:Q49"/>
    <mergeCell ref="A43:S43"/>
    <mergeCell ref="A44:S44"/>
    <mergeCell ref="A45:B45"/>
    <mergeCell ref="D45:E45"/>
    <mergeCell ref="N46:O46"/>
    <mergeCell ref="F45:G45"/>
    <mergeCell ref="N45:O45"/>
    <mergeCell ref="P45:Q45"/>
    <mergeCell ref="L46:M46"/>
    <mergeCell ref="I46:K46"/>
    <mergeCell ref="I45:K45"/>
    <mergeCell ref="P46:Q46"/>
    <mergeCell ref="R46:S46"/>
    <mergeCell ref="J39:L39"/>
    <mergeCell ref="Q41:S41"/>
    <mergeCell ref="Q39:S39"/>
    <mergeCell ref="A129:C129"/>
    <mergeCell ref="A41:C41"/>
    <mergeCell ref="A40:C40"/>
    <mergeCell ref="D40:F40"/>
    <mergeCell ref="G40:I40"/>
    <mergeCell ref="J40:L40"/>
    <mergeCell ref="Q10:R10"/>
    <mergeCell ref="Q11:R11"/>
    <mergeCell ref="L50:M50"/>
    <mergeCell ref="R50:S50"/>
    <mergeCell ref="A39:C39"/>
    <mergeCell ref="A49:B49"/>
    <mergeCell ref="A48:S48"/>
    <mergeCell ref="A46:B46"/>
    <mergeCell ref="D46:E46"/>
    <mergeCell ref="F46:G46"/>
    <mergeCell ref="R45:S45"/>
    <mergeCell ref="L45:M45"/>
    <mergeCell ref="D19:R19"/>
    <mergeCell ref="D41:F41"/>
    <mergeCell ref="G41:I41"/>
    <mergeCell ref="J41:L41"/>
  </mergeCells>
  <dataValidations count="5">
    <dataValidation type="list" allowBlank="1" showInputMessage="1" showErrorMessage="1" sqref="C82" xr:uid="{00000000-0002-0000-0000-000000000000}">
      <formula1>l</formula1>
    </dataValidation>
    <dataValidation type="list" allowBlank="1" showInputMessage="1" showErrorMessage="1" sqref="C79" xr:uid="{00000000-0002-0000-0000-000001000000}">
      <formula1>pc</formula1>
    </dataValidation>
    <dataValidation type="list" allowBlank="1" showInputMessage="1" showErrorMessage="1" sqref="C80" xr:uid="{00000000-0002-0000-0000-000002000000}">
      <formula1>lcv</formula1>
    </dataValidation>
    <dataValidation type="list" allowBlank="1" showInputMessage="1" showErrorMessage="1" sqref="C81" xr:uid="{00000000-0002-0000-0000-000003000000}">
      <formula1>hcv</formula1>
    </dataValidation>
    <dataValidation type="list" allowBlank="1" showInputMessage="1" showErrorMessage="1" sqref="G25:I25" xr:uid="{00000000-0002-0000-0000-000004000000}">
      <formula1>INFORME</formula1>
    </dataValidation>
  </dataValidations>
  <hyperlinks>
    <hyperlink ref="Q28" r:id="rId1" xr:uid="{00000000-0004-0000-0000-000000000000}"/>
    <hyperlink ref="Q32" r:id="rId2" xr:uid="{00000000-0004-0000-0000-000001000000}"/>
    <hyperlink ref="Q36" r:id="rId3" display="dpatarroyo@invias.gov.co" xr:uid="{00000000-0004-0000-0000-000002000000}"/>
    <hyperlink ref="J39" r:id="rId4" xr:uid="{00000000-0004-0000-0000-000003000000}"/>
    <hyperlink ref="D40" r:id="rId5" xr:uid="{00000000-0004-0000-0000-000004000000}"/>
    <hyperlink ref="P50" r:id="rId6" xr:uid="{00000000-0004-0000-0000-000005000000}"/>
    <hyperlink ref="P46" r:id="rId7" xr:uid="{00000000-0004-0000-0000-000006000000}"/>
  </hyperlinks>
  <pageMargins left="0.7" right="0.7" top="0.75" bottom="0.75" header="0.3" footer="0.3"/>
  <pageSetup paperSize="5" scale="47" fitToHeight="0" orientation="landscape" r:id="rId8"/>
  <rowBreaks count="2" manualBreakCount="2">
    <brk id="51" max="18" man="1"/>
    <brk id="102" max="18" man="1"/>
  </rowBreaks>
  <drawing r:id="rId9"/>
  <legacyDrawing r:id="rId10"/>
  <oleObjects>
    <mc:AlternateContent xmlns:mc="http://schemas.openxmlformats.org/markup-compatibility/2006">
      <mc:Choice Requires="x14">
        <oleObject progId="PBrush" shapeId="1026" r:id="rId11">
          <objectPr defaultSize="0" autoPict="0" r:id="rId12">
            <anchor moveWithCells="1" sizeWithCells="1">
              <from>
                <xdr:col>0</xdr:col>
                <xdr:colOff>1447800</xdr:colOff>
                <xdr:row>0</xdr:row>
                <xdr:rowOff>106680</xdr:rowOff>
              </from>
              <to>
                <xdr:col>1</xdr:col>
                <xdr:colOff>175260</xdr:colOff>
                <xdr:row>5</xdr:row>
                <xdr:rowOff>137160</xdr:rowOff>
              </to>
            </anchor>
          </objectPr>
        </oleObject>
      </mc:Choice>
      <mc:Fallback>
        <oleObject progId="PBrush" shapeId="1026" r:id="rId11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5000000}">
          <x14:formula1>
            <xm:f>Listas!$A$30:$A$40</xm:f>
          </x14:formula1>
          <xm:sqref>C8:E8</xm:sqref>
        </x14:dataValidation>
        <x14:dataValidation type="list" allowBlank="1" showInputMessage="1" showErrorMessage="1" xr:uid="{00000000-0002-0000-0000-000006000000}">
          <x14:formula1>
            <xm:f>Listas!$A$2:$A$27</xm:f>
          </x14:formula1>
          <xm:sqref>I8:M8</xm:sqref>
        </x14:dataValidation>
        <x14:dataValidation type="list" allowBlank="1" showInputMessage="1" showErrorMessage="1" xr:uid="{00000000-0002-0000-0000-000007000000}">
          <x14:formula1>
            <xm:f>Listas!$A$43:$A$44</xm:f>
          </x14:formula1>
          <xm:sqref>P8:S8</xm:sqref>
        </x14:dataValidation>
        <x14:dataValidation type="list" allowBlank="1" showInputMessage="1" showErrorMessage="1" xr:uid="{00000000-0002-0000-0000-000008000000}">
          <x14:formula1>
            <xm:f>Listas!$A$47:$A$77</xm:f>
          </x14:formula1>
          <xm:sqref>E10 P10 F13 F16 L13 L16</xm:sqref>
        </x14:dataValidation>
        <x14:dataValidation type="list" allowBlank="1" showInputMessage="1" showErrorMessage="1" xr:uid="{00000000-0002-0000-0000-000009000000}">
          <x14:formula1>
            <xm:f>Listas!$A$80:$A$91</xm:f>
          </x14:formula1>
          <xm:sqref>F10 M16 G13 G16 M13 Q10</xm:sqref>
        </x14:dataValidation>
        <x14:dataValidation type="list" allowBlank="1" showInputMessage="1" showErrorMessage="1" xr:uid="{00000000-0002-0000-0000-00000A000000}">
          <x14:formula1>
            <xm:f>Listas!$A$94:$A$232</xm:f>
          </x14:formula1>
          <xm:sqref>G10 S10 H13 H16 N13 N16:O16</xm:sqref>
        </x14:dataValidation>
        <x14:dataValidation type="list" allowBlank="1" showInputMessage="1" showErrorMessage="1" xr:uid="{00000000-0002-0000-0000-00000B000000}">
          <x14:formula1>
            <xm:f>Listas!$C$7:$C$9</xm:f>
          </x14:formula1>
          <xm:sqref>A71:D71</xm:sqref>
        </x14:dataValidation>
        <x14:dataValidation type="list" allowBlank="1" showInputMessage="1" showErrorMessage="1" xr:uid="{00000000-0002-0000-0000-00000C000000}">
          <x14:formula1>
            <xm:f>Listas!$C$12:$C$16</xm:f>
          </x14:formula1>
          <xm:sqref>A73:D73</xm:sqref>
        </x14:dataValidation>
        <x14:dataValidation type="list" allowBlank="1" showInputMessage="1" showErrorMessage="1" xr:uid="{00000000-0002-0000-0000-00000D000000}">
          <x14:formula1>
            <xm:f>Listas!$C$37:$C$39</xm:f>
          </x14:formula1>
          <xm:sqref>I73:N73</xm:sqref>
        </x14:dataValidation>
        <x14:dataValidation type="list" allowBlank="1" showInputMessage="1" showErrorMessage="1" xr:uid="{00000000-0002-0000-0000-00000E000000}">
          <x14:formula1>
            <xm:f>'Factores De Emisión'!$D$10:$D$13</xm:f>
          </x14:formula1>
          <xm:sqref>C83:C84</xm:sqref>
        </x14:dataValidation>
        <x14:dataValidation type="list" allowBlank="1" showInputMessage="1" showErrorMessage="1" xr:uid="{00000000-0002-0000-0000-00000F000000}">
          <x14:formula1>
            <xm:f>'Factores De Emisión'!$D$18:$D$19</xm:f>
          </x14:formula1>
          <xm:sqref>C97:C98</xm:sqref>
        </x14:dataValidation>
        <x14:dataValidation type="list" allowBlank="1" showInputMessage="1" showErrorMessage="1" xr:uid="{00000000-0002-0000-0000-000010000000}">
          <x14:formula1>
            <xm:f>Listas!$E$2</xm:f>
          </x14:formula1>
          <xm:sqref>D13</xm:sqref>
        </x14:dataValidation>
        <x14:dataValidation type="list" allowBlank="1" showInputMessage="1" showErrorMessage="1" xr:uid="{00000000-0002-0000-0000-000011000000}">
          <x14:formula1>
            <xm:f>Listas!$F$2:$F$23</xm:f>
          </x14:formula1>
          <xm:sqref>D16</xm:sqref>
        </x14:dataValidation>
        <x14:dataValidation type="list" allowBlank="1" showInputMessage="1" showErrorMessage="1" xr:uid="{00000000-0002-0000-0000-000012000000}">
          <x14:formula1>
            <xm:f>Listas!$G$2</xm:f>
          </x14:formula1>
          <xm:sqref>R14</xm:sqref>
        </x14:dataValidation>
        <x14:dataValidation type="list" allowBlank="1" showInputMessage="1" showErrorMessage="1" xr:uid="{00000000-0002-0000-0000-000013000000}">
          <x14:formula1>
            <xm:f>Listas!$H$2</xm:f>
          </x14:formula1>
          <xm:sqref>R15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M22"/>
  <sheetViews>
    <sheetView zoomScale="67" workbookViewId="0">
      <selection activeCell="I20" sqref="I20"/>
    </sheetView>
  </sheetViews>
  <sheetFormatPr baseColWidth="10" defaultColWidth="11" defaultRowHeight="15.6" x14ac:dyDescent="0.3"/>
  <cols>
    <col min="4" max="4" width="24" bestFit="1" customWidth="1"/>
    <col min="13" max="13" width="26" bestFit="1" customWidth="1"/>
  </cols>
  <sheetData>
    <row r="1" spans="1:13" x14ac:dyDescent="0.3">
      <c r="A1" s="1" t="s">
        <v>153</v>
      </c>
      <c r="B1" s="1" t="s">
        <v>154</v>
      </c>
      <c r="C1" s="1" t="s">
        <v>155</v>
      </c>
      <c r="D1" s="1" t="s">
        <v>156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157</v>
      </c>
      <c r="L1" s="1" t="s">
        <v>158</v>
      </c>
      <c r="M1" s="1" t="s">
        <v>159</v>
      </c>
    </row>
    <row r="2" spans="1:13" x14ac:dyDescent="0.3">
      <c r="A2" s="1" t="s">
        <v>160</v>
      </c>
      <c r="B2" s="1" t="s">
        <v>161</v>
      </c>
      <c r="C2" s="1" t="s">
        <v>162</v>
      </c>
      <c r="D2" s="1" t="s">
        <v>128</v>
      </c>
      <c r="E2" s="1">
        <v>84.7</v>
      </c>
      <c r="F2" s="1">
        <v>10.050000000000001</v>
      </c>
      <c r="G2" s="1">
        <v>8.73</v>
      </c>
      <c r="H2" s="1">
        <v>0.03</v>
      </c>
      <c r="I2" s="1">
        <v>3169</v>
      </c>
      <c r="J2" s="1"/>
      <c r="K2" s="1"/>
      <c r="L2" s="1"/>
      <c r="M2" s="1" t="s">
        <v>163</v>
      </c>
    </row>
    <row r="3" spans="1:13" x14ac:dyDescent="0.3">
      <c r="A3" s="1" t="s">
        <v>160</v>
      </c>
      <c r="B3" s="1" t="s">
        <v>161</v>
      </c>
      <c r="C3" s="1" t="s">
        <v>162</v>
      </c>
      <c r="D3" s="1" t="s">
        <v>132</v>
      </c>
      <c r="E3" s="1">
        <v>3.33</v>
      </c>
      <c r="F3" s="1">
        <v>0.7</v>
      </c>
      <c r="G3" s="1">
        <v>12.96</v>
      </c>
      <c r="H3" s="1">
        <v>1.1000000000000001</v>
      </c>
      <c r="I3" s="1">
        <v>3169</v>
      </c>
      <c r="J3" s="1"/>
      <c r="K3" s="1"/>
      <c r="L3" s="1"/>
      <c r="M3" s="1" t="s">
        <v>163</v>
      </c>
    </row>
    <row r="4" spans="1:13" x14ac:dyDescent="0.3">
      <c r="A4" s="1" t="s">
        <v>160</v>
      </c>
      <c r="B4" s="1" t="s">
        <v>161</v>
      </c>
      <c r="C4" s="1" t="s">
        <v>162</v>
      </c>
      <c r="D4" s="1" t="s">
        <v>164</v>
      </c>
      <c r="E4" s="1">
        <v>84.7</v>
      </c>
      <c r="F4" s="1">
        <v>13.64</v>
      </c>
      <c r="G4" s="1">
        <v>15.2</v>
      </c>
      <c r="H4" s="1">
        <v>0</v>
      </c>
      <c r="I4" s="1">
        <v>3024</v>
      </c>
      <c r="J4" s="1"/>
      <c r="K4" s="1"/>
      <c r="L4" s="1"/>
      <c r="M4" s="1" t="s">
        <v>163</v>
      </c>
    </row>
    <row r="5" spans="1:13" x14ac:dyDescent="0.3">
      <c r="A5" s="1" t="s">
        <v>160</v>
      </c>
      <c r="B5" s="1" t="s">
        <v>161</v>
      </c>
      <c r="C5" s="1" t="s">
        <v>165</v>
      </c>
      <c r="D5" s="1" t="s">
        <v>128</v>
      </c>
      <c r="E5" s="1">
        <v>152.30000000000001</v>
      </c>
      <c r="F5" s="1">
        <v>14.59</v>
      </c>
      <c r="G5" s="1">
        <v>13.22</v>
      </c>
      <c r="H5" s="1">
        <v>0.02</v>
      </c>
      <c r="I5" s="1">
        <v>3169</v>
      </c>
      <c r="J5" s="1"/>
      <c r="K5" s="1"/>
      <c r="L5" s="1"/>
      <c r="M5" s="1" t="s">
        <v>163</v>
      </c>
    </row>
    <row r="6" spans="1:13" x14ac:dyDescent="0.3">
      <c r="A6" s="1" t="s">
        <v>160</v>
      </c>
      <c r="B6" s="1" t="s">
        <v>161</v>
      </c>
      <c r="C6" s="1" t="s">
        <v>165</v>
      </c>
      <c r="D6" s="1" t="s">
        <v>132</v>
      </c>
      <c r="E6" s="1">
        <v>7.4</v>
      </c>
      <c r="F6" s="1">
        <v>1.54</v>
      </c>
      <c r="G6" s="1">
        <v>14.91</v>
      </c>
      <c r="H6" s="1">
        <v>1.52</v>
      </c>
      <c r="I6" s="1">
        <v>3169</v>
      </c>
      <c r="J6" s="1"/>
      <c r="K6" s="1"/>
      <c r="L6" s="1"/>
      <c r="M6" s="1" t="s">
        <v>163</v>
      </c>
    </row>
    <row r="7" spans="1:13" x14ac:dyDescent="0.3">
      <c r="A7" s="1" t="s">
        <v>160</v>
      </c>
      <c r="B7" s="1" t="s">
        <v>161</v>
      </c>
      <c r="C7" s="1" t="s">
        <v>166</v>
      </c>
      <c r="D7" s="1" t="s">
        <v>132</v>
      </c>
      <c r="E7" s="1">
        <v>7.58</v>
      </c>
      <c r="F7" s="1">
        <v>1.92</v>
      </c>
      <c r="G7" s="1">
        <v>33.369999999999997</v>
      </c>
      <c r="H7" s="1">
        <v>0.94</v>
      </c>
      <c r="I7" s="1">
        <v>3169</v>
      </c>
      <c r="J7" s="1"/>
      <c r="K7" s="1"/>
      <c r="L7" s="1"/>
      <c r="M7" s="1" t="s">
        <v>163</v>
      </c>
    </row>
    <row r="8" spans="1:13" x14ac:dyDescent="0.3">
      <c r="A8" s="1" t="s">
        <v>160</v>
      </c>
      <c r="B8" s="1" t="s">
        <v>161</v>
      </c>
      <c r="C8" s="1" t="s">
        <v>166</v>
      </c>
      <c r="D8" s="1" t="s">
        <v>167</v>
      </c>
      <c r="E8" s="1">
        <v>5.7</v>
      </c>
      <c r="F8" s="1">
        <v>0.26</v>
      </c>
      <c r="G8" s="1">
        <v>13</v>
      </c>
      <c r="H8" s="1">
        <v>0.02</v>
      </c>
      <c r="I8" s="1">
        <v>2743</v>
      </c>
      <c r="J8" s="1"/>
      <c r="K8" s="1"/>
      <c r="L8" s="1"/>
      <c r="M8" s="1" t="s">
        <v>163</v>
      </c>
    </row>
    <row r="9" spans="1:13" x14ac:dyDescent="0.3">
      <c r="A9" s="1" t="s">
        <v>160</v>
      </c>
      <c r="B9" s="1" t="s">
        <v>161</v>
      </c>
      <c r="C9" s="3" t="s">
        <v>168</v>
      </c>
      <c r="D9" s="1" t="s">
        <v>128</v>
      </c>
      <c r="E9" s="1">
        <v>497.7</v>
      </c>
      <c r="F9" s="1">
        <v>131.4</v>
      </c>
      <c r="G9" s="1">
        <v>6.64</v>
      </c>
      <c r="H9" s="1">
        <v>2.2000000000000002</v>
      </c>
      <c r="I9" s="1">
        <v>3169</v>
      </c>
      <c r="J9" s="1"/>
      <c r="K9" s="1"/>
      <c r="L9" s="1"/>
      <c r="M9" s="1" t="s">
        <v>163</v>
      </c>
    </row>
    <row r="10" spans="1:13" x14ac:dyDescent="0.3">
      <c r="A10" s="1" t="s">
        <v>160</v>
      </c>
      <c r="B10" s="2" t="s">
        <v>169</v>
      </c>
      <c r="C10" s="1" t="s">
        <v>170</v>
      </c>
      <c r="D10" s="1" t="s">
        <v>132</v>
      </c>
      <c r="E10" s="1">
        <v>11.876298660140986</v>
      </c>
      <c r="F10" s="1">
        <v>3.7225042301184437</v>
      </c>
      <c r="G10" s="1">
        <v>35.967305455888273</v>
      </c>
      <c r="H10" s="1">
        <v>2.3192623334821456</v>
      </c>
      <c r="I10" s="1">
        <v>3.4833027442032223</v>
      </c>
      <c r="J10" s="1"/>
      <c r="K10" s="1"/>
      <c r="L10" s="1"/>
      <c r="M10" s="1" t="s">
        <v>163</v>
      </c>
    </row>
    <row r="11" spans="1:13" x14ac:dyDescent="0.3">
      <c r="A11" s="1" t="s">
        <v>160</v>
      </c>
      <c r="B11" s="2" t="s">
        <v>169</v>
      </c>
      <c r="C11" s="1" t="s">
        <v>170</v>
      </c>
      <c r="D11" s="1" t="s">
        <v>171</v>
      </c>
      <c r="E11" s="1">
        <v>5.3164459288899177</v>
      </c>
      <c r="F11" s="1">
        <v>7.4075298864068522</v>
      </c>
      <c r="G11" s="1">
        <v>31.494127438174132</v>
      </c>
      <c r="H11" s="1">
        <v>0.24801997387522942</v>
      </c>
      <c r="I11" s="1">
        <v>3.2959098750530491</v>
      </c>
      <c r="J11" s="1"/>
      <c r="K11" s="1"/>
      <c r="L11" s="1"/>
      <c r="M11" s="1" t="s">
        <v>163</v>
      </c>
    </row>
    <row r="12" spans="1:13" x14ac:dyDescent="0.3">
      <c r="A12" s="1" t="s">
        <v>160</v>
      </c>
      <c r="B12" s="2" t="s">
        <v>169</v>
      </c>
      <c r="C12" s="1" t="s">
        <v>170</v>
      </c>
      <c r="D12" s="1" t="s">
        <v>172</v>
      </c>
      <c r="E12" s="1">
        <v>849.18511659694559</v>
      </c>
      <c r="F12" s="1">
        <v>20.825961628554264</v>
      </c>
      <c r="G12" s="1">
        <v>7.8451473514222574</v>
      </c>
      <c r="H12" s="1">
        <v>0.17306282621516009</v>
      </c>
      <c r="I12" s="1">
        <v>3.5240882510182598</v>
      </c>
      <c r="J12" s="1"/>
      <c r="K12" s="1"/>
      <c r="L12" s="1"/>
      <c r="M12" s="1" t="s">
        <v>163</v>
      </c>
    </row>
    <row r="13" spans="1:13" x14ac:dyDescent="0.3">
      <c r="A13" s="1" t="s">
        <v>160</v>
      </c>
      <c r="B13" s="2" t="s">
        <v>169</v>
      </c>
      <c r="C13" s="1" t="s">
        <v>170</v>
      </c>
      <c r="D13" s="1" t="s">
        <v>173</v>
      </c>
      <c r="E13" s="1">
        <v>684.30694951966802</v>
      </c>
      <c r="F13" s="1">
        <v>250.54316374278676</v>
      </c>
      <c r="G13" s="1">
        <v>3.0478899011778195</v>
      </c>
      <c r="H13" s="1">
        <v>4.1468939631938362</v>
      </c>
      <c r="I13" s="1">
        <v>3.5240882510182598</v>
      </c>
      <c r="J13" s="1"/>
      <c r="K13" s="1"/>
      <c r="L13" s="1"/>
      <c r="M13" s="1" t="s">
        <v>163</v>
      </c>
    </row>
    <row r="14" spans="1:13" x14ac:dyDescent="0.3">
      <c r="A14" s="1" t="s">
        <v>174</v>
      </c>
      <c r="B14" s="1" t="s">
        <v>175</v>
      </c>
      <c r="C14" s="1" t="s">
        <v>115</v>
      </c>
      <c r="D14" s="1" t="s">
        <v>176</v>
      </c>
      <c r="E14" s="1">
        <v>0.19841597910018355</v>
      </c>
      <c r="F14" s="1">
        <v>4.4092439800040789E-3</v>
      </c>
      <c r="G14" s="1">
        <v>5.5115549750050986E-2</v>
      </c>
      <c r="H14" s="1">
        <v>2.2046219900020394E-2</v>
      </c>
      <c r="I14" s="1">
        <v>18.496778496117109</v>
      </c>
      <c r="J14" s="1">
        <v>3.7478573830034669E-3</v>
      </c>
      <c r="K14" s="1">
        <v>6.613865970006118E-3</v>
      </c>
      <c r="L14" s="1"/>
      <c r="M14" s="1" t="s">
        <v>177</v>
      </c>
    </row>
    <row r="15" spans="1:13" x14ac:dyDescent="0.3">
      <c r="A15" s="1" t="s">
        <v>174</v>
      </c>
      <c r="B15" s="1" t="s">
        <v>175</v>
      </c>
      <c r="C15" s="1" t="s">
        <v>116</v>
      </c>
      <c r="D15" s="1" t="s">
        <v>178</v>
      </c>
      <c r="E15" s="1">
        <v>6.5036348705060157E-2</v>
      </c>
      <c r="F15" s="1">
        <v>1.6534664925015295E-2</v>
      </c>
      <c r="G15" s="1">
        <v>1.3227731940012236E-2</v>
      </c>
      <c r="H15" s="1">
        <v>1.6534664925015295E-2</v>
      </c>
      <c r="I15" s="1">
        <v>16.501595595165266</v>
      </c>
      <c r="J15" s="1">
        <v>5.9524793730055068E-3</v>
      </c>
      <c r="K15" s="1">
        <v>6.0627104725056082E-3</v>
      </c>
      <c r="L15" s="1"/>
      <c r="M15" s="1" t="s">
        <v>177</v>
      </c>
    </row>
    <row r="16" spans="1:13" x14ac:dyDescent="0.3">
      <c r="A16" s="1" t="s">
        <v>174</v>
      </c>
      <c r="B16" s="1" t="s">
        <v>179</v>
      </c>
      <c r="C16" s="1" t="s">
        <v>131</v>
      </c>
      <c r="D16" s="1" t="s">
        <v>132</v>
      </c>
      <c r="E16" s="1">
        <v>602.19399999999996</v>
      </c>
      <c r="F16" s="1"/>
      <c r="G16" s="1">
        <v>991.49099999999999</v>
      </c>
      <c r="H16" s="1">
        <v>60.828000000000003</v>
      </c>
      <c r="I16" s="1">
        <v>93674.625</v>
      </c>
      <c r="J16" s="1"/>
      <c r="K16" s="1"/>
      <c r="L16" s="1">
        <v>1843.079</v>
      </c>
      <c r="M16" s="1" t="s">
        <v>180</v>
      </c>
    </row>
    <row r="17" spans="1:13" x14ac:dyDescent="0.3">
      <c r="A17" s="1" t="s">
        <v>174</v>
      </c>
      <c r="B17" s="1" t="s">
        <v>179</v>
      </c>
      <c r="C17" s="1" t="s">
        <v>131</v>
      </c>
      <c r="D17" s="1" t="s">
        <v>128</v>
      </c>
      <c r="E17" s="1">
        <v>4.234</v>
      </c>
      <c r="F17" s="1"/>
      <c r="G17" s="1">
        <v>6.6909999999999998</v>
      </c>
      <c r="H17" s="1">
        <v>0.439</v>
      </c>
      <c r="I17" s="1">
        <v>656.93899999999996</v>
      </c>
      <c r="J17" s="1"/>
      <c r="K17" s="1"/>
      <c r="L17" s="1">
        <v>13.132999999999999</v>
      </c>
      <c r="M17" s="1" t="s">
        <v>180</v>
      </c>
    </row>
    <row r="18" spans="1:13" x14ac:dyDescent="0.3">
      <c r="A18" s="1" t="s">
        <v>174</v>
      </c>
      <c r="B18" s="1" t="s">
        <v>179</v>
      </c>
      <c r="C18" s="1" t="s">
        <v>127</v>
      </c>
      <c r="D18" s="1" t="s">
        <v>132</v>
      </c>
      <c r="E18" s="1">
        <v>6.0140000000000002</v>
      </c>
      <c r="F18" s="1"/>
      <c r="G18" s="1">
        <v>27.916</v>
      </c>
      <c r="H18" s="1">
        <v>1.962</v>
      </c>
      <c r="I18" s="1">
        <v>1038.144</v>
      </c>
      <c r="J18" s="1"/>
      <c r="K18" s="1"/>
      <c r="L18" s="1">
        <v>2.2790000000000004</v>
      </c>
      <c r="M18" s="1" t="s">
        <v>163</v>
      </c>
    </row>
    <row r="19" spans="1:13" x14ac:dyDescent="0.3">
      <c r="A19" s="1" t="s">
        <v>174</v>
      </c>
      <c r="B19" s="1" t="s">
        <v>179</v>
      </c>
      <c r="C19" s="1" t="s">
        <v>127</v>
      </c>
      <c r="D19" s="1" t="s">
        <v>128</v>
      </c>
      <c r="E19" s="1">
        <v>5.2649999999999997</v>
      </c>
      <c r="F19" s="1"/>
      <c r="G19" s="1">
        <v>8.6690000000000005</v>
      </c>
      <c r="H19" s="1">
        <v>0.53200000000000003</v>
      </c>
      <c r="I19" s="1">
        <v>819.06799999999998</v>
      </c>
      <c r="J19" s="1"/>
      <c r="K19" s="1"/>
      <c r="L19" s="1">
        <v>16.116</v>
      </c>
      <c r="M19" s="1" t="s">
        <v>163</v>
      </c>
    </row>
    <row r="20" spans="1:13" x14ac:dyDescent="0.3">
      <c r="A20" s="1" t="s">
        <v>174</v>
      </c>
      <c r="B20" s="1" t="s">
        <v>135</v>
      </c>
      <c r="C20" s="1" t="s">
        <v>181</v>
      </c>
      <c r="D20" s="1" t="s">
        <v>181</v>
      </c>
      <c r="E20" s="1"/>
      <c r="F20" s="1"/>
      <c r="G20" s="1"/>
      <c r="H20" s="1"/>
      <c r="I20" s="76">
        <v>150.59271000000001</v>
      </c>
      <c r="J20" s="1"/>
      <c r="K20" s="1"/>
      <c r="L20" s="1"/>
      <c r="M20" s="1" t="s">
        <v>180</v>
      </c>
    </row>
    <row r="21" spans="1:13" x14ac:dyDescent="0.3">
      <c r="A21" s="1" t="s">
        <v>174</v>
      </c>
      <c r="B21" s="1" t="s">
        <v>182</v>
      </c>
      <c r="C21" s="1" t="s">
        <v>118</v>
      </c>
      <c r="D21" s="1" t="s">
        <v>183</v>
      </c>
      <c r="E21" s="1"/>
      <c r="F21" s="1"/>
      <c r="G21" s="1"/>
      <c r="H21" s="1">
        <v>2.7885469261506755</v>
      </c>
      <c r="I21" s="1"/>
      <c r="J21" s="1"/>
      <c r="K21" s="1"/>
      <c r="L21" s="1"/>
      <c r="M21" s="1" t="s">
        <v>177</v>
      </c>
    </row>
    <row r="22" spans="1:13" x14ac:dyDescent="0.3">
      <c r="A22" s="1" t="s">
        <v>174</v>
      </c>
      <c r="B22" s="1" t="s">
        <v>182</v>
      </c>
      <c r="C22" s="1" t="s">
        <v>119</v>
      </c>
      <c r="D22" s="1" t="s">
        <v>183</v>
      </c>
      <c r="E22" s="1"/>
      <c r="F22" s="1"/>
      <c r="G22" s="1"/>
      <c r="H22" s="1">
        <v>6.3144930394572224E-2</v>
      </c>
      <c r="I22" s="1"/>
      <c r="J22" s="1"/>
      <c r="K22" s="1"/>
      <c r="L22" s="1"/>
      <c r="M22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H294"/>
  <sheetViews>
    <sheetView workbookViewId="0">
      <selection activeCell="A40" sqref="A40"/>
    </sheetView>
  </sheetViews>
  <sheetFormatPr baseColWidth="10" defaultColWidth="11" defaultRowHeight="15.6" x14ac:dyDescent="0.3"/>
  <cols>
    <col min="1" max="1" width="38.8984375" customWidth="1"/>
    <col min="3" max="3" width="46.09765625" customWidth="1"/>
    <col min="4" max="4" width="0" hidden="1" customWidth="1"/>
    <col min="5" max="5" width="11.19921875" customWidth="1"/>
    <col min="6" max="6" width="9.3984375" customWidth="1"/>
  </cols>
  <sheetData>
    <row r="1" spans="1:8" x14ac:dyDescent="0.3">
      <c r="A1" s="58" t="s">
        <v>6</v>
      </c>
      <c r="B1" s="60"/>
      <c r="C1" s="58" t="s">
        <v>184</v>
      </c>
      <c r="D1" s="60"/>
      <c r="E1" s="55" t="s">
        <v>14</v>
      </c>
      <c r="F1" s="55" t="s">
        <v>17</v>
      </c>
      <c r="G1" s="69" t="s">
        <v>252</v>
      </c>
      <c r="H1" s="69" t="s">
        <v>253</v>
      </c>
    </row>
    <row r="2" spans="1:8" x14ac:dyDescent="0.3">
      <c r="A2" s="59" t="s">
        <v>185</v>
      </c>
      <c r="B2" s="60"/>
      <c r="C2" s="60" t="s">
        <v>186</v>
      </c>
      <c r="D2" s="60"/>
      <c r="E2" s="64" t="s">
        <v>263</v>
      </c>
      <c r="F2" s="64">
        <v>2</v>
      </c>
      <c r="G2" s="70" t="s">
        <v>263</v>
      </c>
      <c r="H2" s="70" t="s">
        <v>263</v>
      </c>
    </row>
    <row r="3" spans="1:8" x14ac:dyDescent="0.3">
      <c r="A3" s="59" t="s">
        <v>187</v>
      </c>
      <c r="B3" s="60"/>
      <c r="C3" s="60" t="s">
        <v>188</v>
      </c>
      <c r="D3" s="60"/>
      <c r="E3" s="64"/>
      <c r="F3" s="64">
        <v>3</v>
      </c>
      <c r="G3" s="60"/>
    </row>
    <row r="4" spans="1:8" x14ac:dyDescent="0.3">
      <c r="A4" s="59" t="s">
        <v>189</v>
      </c>
      <c r="B4" s="60"/>
      <c r="C4" s="60" t="s">
        <v>190</v>
      </c>
      <c r="D4" s="60"/>
      <c r="E4" s="64"/>
      <c r="F4" s="64">
        <v>4</v>
      </c>
      <c r="G4" s="60"/>
    </row>
    <row r="5" spans="1:8" x14ac:dyDescent="0.3">
      <c r="A5" s="59" t="s">
        <v>191</v>
      </c>
      <c r="B5" s="60"/>
      <c r="C5" s="60"/>
      <c r="D5" s="60"/>
      <c r="E5" s="64"/>
      <c r="F5" s="64">
        <v>5</v>
      </c>
      <c r="G5" s="60"/>
    </row>
    <row r="6" spans="1:8" ht="15.9" customHeight="1" x14ac:dyDescent="0.3">
      <c r="A6" s="59" t="s">
        <v>192</v>
      </c>
      <c r="B6" s="60"/>
      <c r="C6" s="65" t="s">
        <v>82</v>
      </c>
      <c r="D6" s="65"/>
      <c r="E6" s="66"/>
      <c r="F6" s="67">
        <v>6</v>
      </c>
      <c r="G6" s="60"/>
    </row>
    <row r="7" spans="1:8" x14ac:dyDescent="0.3">
      <c r="A7" s="59" t="s">
        <v>193</v>
      </c>
      <c r="B7" s="60"/>
      <c r="C7" s="60" t="s">
        <v>194</v>
      </c>
      <c r="D7" s="60"/>
      <c r="E7" s="64"/>
      <c r="F7" s="64">
        <v>7</v>
      </c>
      <c r="G7" s="60"/>
    </row>
    <row r="8" spans="1:8" x14ac:dyDescent="0.3">
      <c r="A8" s="59" t="s">
        <v>195</v>
      </c>
      <c r="B8" s="60"/>
      <c r="C8" s="60" t="s">
        <v>196</v>
      </c>
      <c r="D8" s="60"/>
      <c r="E8" s="64"/>
      <c r="F8" s="64">
        <v>8</v>
      </c>
      <c r="G8" s="60"/>
    </row>
    <row r="9" spans="1:8" x14ac:dyDescent="0.3">
      <c r="A9" s="59" t="s">
        <v>197</v>
      </c>
      <c r="B9" s="60"/>
      <c r="C9" s="60" t="s">
        <v>198</v>
      </c>
      <c r="D9" s="60"/>
      <c r="E9" s="64"/>
      <c r="F9" s="64">
        <v>9</v>
      </c>
      <c r="G9" s="60"/>
    </row>
    <row r="10" spans="1:8" x14ac:dyDescent="0.3">
      <c r="A10" s="59" t="s">
        <v>199</v>
      </c>
      <c r="B10" s="60"/>
      <c r="C10" s="60"/>
      <c r="D10" s="60"/>
      <c r="E10" s="64"/>
      <c r="F10" s="67">
        <v>10</v>
      </c>
      <c r="G10" s="60"/>
    </row>
    <row r="11" spans="1:8" x14ac:dyDescent="0.3">
      <c r="A11" s="59" t="s">
        <v>200</v>
      </c>
      <c r="B11" s="60"/>
      <c r="C11" s="58" t="s">
        <v>83</v>
      </c>
      <c r="D11" s="60"/>
      <c r="E11" s="64"/>
      <c r="F11" s="64">
        <v>11</v>
      </c>
      <c r="G11" s="60"/>
    </row>
    <row r="12" spans="1:8" x14ac:dyDescent="0.3">
      <c r="A12" s="59" t="s">
        <v>201</v>
      </c>
      <c r="B12" s="60"/>
      <c r="C12" s="60" t="s">
        <v>202</v>
      </c>
      <c r="D12" s="60"/>
      <c r="E12" s="64"/>
      <c r="F12" s="64">
        <v>12</v>
      </c>
      <c r="G12" s="60"/>
    </row>
    <row r="13" spans="1:8" x14ac:dyDescent="0.3">
      <c r="A13" s="59" t="s">
        <v>203</v>
      </c>
      <c r="B13" s="60"/>
      <c r="C13" s="60" t="s">
        <v>251</v>
      </c>
      <c r="D13" s="60"/>
      <c r="E13" s="64"/>
      <c r="F13" s="64">
        <v>13</v>
      </c>
      <c r="G13" s="60"/>
    </row>
    <row r="14" spans="1:8" x14ac:dyDescent="0.3">
      <c r="A14" s="59" t="s">
        <v>204</v>
      </c>
      <c r="B14" s="60"/>
      <c r="C14" s="60" t="s">
        <v>205</v>
      </c>
      <c r="D14" s="60"/>
      <c r="E14" s="64"/>
      <c r="F14" s="67">
        <v>14</v>
      </c>
      <c r="G14" s="60"/>
    </row>
    <row r="15" spans="1:8" x14ac:dyDescent="0.3">
      <c r="A15" s="59" t="s">
        <v>206</v>
      </c>
      <c r="B15" s="60"/>
      <c r="C15" s="60" t="s">
        <v>207</v>
      </c>
      <c r="D15" s="60"/>
      <c r="E15" s="64"/>
      <c r="F15" s="64">
        <v>15</v>
      </c>
      <c r="G15" s="60"/>
    </row>
    <row r="16" spans="1:8" x14ac:dyDescent="0.3">
      <c r="A16" s="59" t="s">
        <v>208</v>
      </c>
      <c r="B16" s="60"/>
      <c r="C16" s="60" t="s">
        <v>209</v>
      </c>
      <c r="D16" s="60"/>
      <c r="E16" s="64"/>
      <c r="F16" s="64">
        <v>16</v>
      </c>
      <c r="G16" s="60"/>
    </row>
    <row r="17" spans="1:7" x14ac:dyDescent="0.3">
      <c r="A17" s="59" t="s">
        <v>210</v>
      </c>
      <c r="B17" s="60"/>
      <c r="C17" s="60"/>
      <c r="D17" s="60"/>
      <c r="E17" s="64"/>
      <c r="F17" s="64">
        <v>17</v>
      </c>
      <c r="G17" s="60"/>
    </row>
    <row r="18" spans="1:7" x14ac:dyDescent="0.3">
      <c r="A18" s="59" t="s">
        <v>211</v>
      </c>
      <c r="B18" s="60"/>
      <c r="C18" s="65" t="s">
        <v>82</v>
      </c>
      <c r="D18" s="60"/>
      <c r="E18" s="64"/>
      <c r="F18" s="67">
        <v>18</v>
      </c>
      <c r="G18" s="60"/>
    </row>
    <row r="19" spans="1:7" x14ac:dyDescent="0.3">
      <c r="A19" s="59" t="s">
        <v>212</v>
      </c>
      <c r="B19" s="60"/>
      <c r="C19" s="60" t="s">
        <v>213</v>
      </c>
      <c r="D19" s="60"/>
      <c r="E19" s="64"/>
      <c r="F19" s="64">
        <v>19</v>
      </c>
      <c r="G19" s="60"/>
    </row>
    <row r="20" spans="1:7" x14ac:dyDescent="0.3">
      <c r="A20" s="59" t="s">
        <v>214</v>
      </c>
      <c r="B20" s="60"/>
      <c r="C20" s="60" t="s">
        <v>215</v>
      </c>
      <c r="D20" s="60"/>
      <c r="E20" s="64"/>
      <c r="F20" s="64">
        <v>20</v>
      </c>
      <c r="G20" s="60"/>
    </row>
    <row r="21" spans="1:7" x14ac:dyDescent="0.3">
      <c r="A21" s="59" t="s">
        <v>216</v>
      </c>
      <c r="B21" s="60"/>
      <c r="C21" s="60" t="s">
        <v>250</v>
      </c>
      <c r="D21" s="60"/>
      <c r="E21" s="64"/>
      <c r="F21" s="64">
        <v>21</v>
      </c>
      <c r="G21" s="60"/>
    </row>
    <row r="22" spans="1:7" x14ac:dyDescent="0.3">
      <c r="A22" s="59" t="s">
        <v>217</v>
      </c>
      <c r="B22" s="60"/>
      <c r="C22" s="60"/>
      <c r="D22" s="60"/>
      <c r="E22" s="64"/>
      <c r="F22" s="67">
        <v>22</v>
      </c>
      <c r="G22" s="60"/>
    </row>
    <row r="23" spans="1:7" x14ac:dyDescent="0.3">
      <c r="A23" s="59" t="s">
        <v>218</v>
      </c>
      <c r="B23" s="60"/>
      <c r="C23" s="58" t="s">
        <v>83</v>
      </c>
      <c r="D23" s="60"/>
      <c r="E23" s="64"/>
      <c r="F23" s="64">
        <v>23</v>
      </c>
      <c r="G23" s="60"/>
    </row>
    <row r="24" spans="1:7" x14ac:dyDescent="0.3">
      <c r="A24" s="59" t="s">
        <v>219</v>
      </c>
      <c r="B24" s="60"/>
      <c r="C24" s="60"/>
      <c r="D24" s="60"/>
      <c r="E24" s="60"/>
      <c r="F24" s="60"/>
      <c r="G24" s="60"/>
    </row>
    <row r="25" spans="1:7" x14ac:dyDescent="0.3">
      <c r="A25" s="59" t="s">
        <v>220</v>
      </c>
      <c r="B25" s="60"/>
      <c r="C25" s="60"/>
      <c r="D25" s="60"/>
      <c r="E25" s="60"/>
      <c r="F25" s="60"/>
      <c r="G25" s="60"/>
    </row>
    <row r="26" spans="1:7" x14ac:dyDescent="0.3">
      <c r="A26" s="59" t="s">
        <v>221</v>
      </c>
      <c r="B26" s="60"/>
      <c r="C26" s="60"/>
      <c r="D26" s="60"/>
      <c r="E26" s="60"/>
      <c r="F26" s="60"/>
      <c r="G26" s="60"/>
    </row>
    <row r="27" spans="1:7" x14ac:dyDescent="0.3">
      <c r="A27" s="59" t="s">
        <v>222</v>
      </c>
      <c r="B27" s="60"/>
      <c r="C27" s="60"/>
      <c r="D27" s="60"/>
      <c r="E27" s="60"/>
      <c r="F27" s="60"/>
      <c r="G27" s="60"/>
    </row>
    <row r="28" spans="1:7" x14ac:dyDescent="0.3">
      <c r="A28" s="60"/>
      <c r="B28" s="60"/>
      <c r="C28" s="60"/>
      <c r="D28" s="60"/>
      <c r="E28" s="60"/>
      <c r="F28" s="60"/>
      <c r="G28" s="60"/>
    </row>
    <row r="29" spans="1:7" x14ac:dyDescent="0.3">
      <c r="A29" s="61" t="s">
        <v>5</v>
      </c>
      <c r="B29" s="60"/>
      <c r="C29" s="60"/>
      <c r="D29" s="60"/>
      <c r="E29" s="60"/>
      <c r="F29" s="60"/>
      <c r="G29" s="60"/>
    </row>
    <row r="30" spans="1:7" x14ac:dyDescent="0.3">
      <c r="A30" s="62" t="s">
        <v>254</v>
      </c>
      <c r="B30" s="60"/>
      <c r="C30" s="65" t="s">
        <v>82</v>
      </c>
      <c r="D30" s="60"/>
      <c r="E30" s="60"/>
      <c r="F30" s="60"/>
      <c r="G30" s="60"/>
    </row>
    <row r="31" spans="1:7" x14ac:dyDescent="0.3">
      <c r="A31" s="62" t="s">
        <v>255</v>
      </c>
      <c r="B31" s="60"/>
      <c r="C31" s="60"/>
      <c r="D31" s="60"/>
      <c r="E31" s="60"/>
      <c r="F31" s="60"/>
      <c r="G31" s="60"/>
    </row>
    <row r="32" spans="1:7" x14ac:dyDescent="0.3">
      <c r="A32" s="62" t="s">
        <v>223</v>
      </c>
      <c r="B32" s="60"/>
      <c r="C32" s="60"/>
      <c r="D32" s="60"/>
      <c r="E32" s="60"/>
      <c r="F32" s="60"/>
      <c r="G32" s="60"/>
    </row>
    <row r="33" spans="1:7" x14ac:dyDescent="0.3">
      <c r="A33" s="62" t="s">
        <v>256</v>
      </c>
      <c r="B33" s="60"/>
      <c r="C33" s="60"/>
      <c r="D33" s="60"/>
      <c r="E33" s="60"/>
      <c r="F33" s="60"/>
      <c r="G33" s="60"/>
    </row>
    <row r="34" spans="1:7" x14ac:dyDescent="0.3">
      <c r="A34" s="62" t="s">
        <v>257</v>
      </c>
      <c r="B34" s="60"/>
      <c r="C34" s="60"/>
      <c r="D34" s="60"/>
      <c r="E34" s="60"/>
      <c r="F34" s="60"/>
      <c r="G34" s="60"/>
    </row>
    <row r="35" spans="1:7" x14ac:dyDescent="0.3">
      <c r="A35" s="62" t="s">
        <v>258</v>
      </c>
      <c r="B35" s="60"/>
      <c r="C35" s="60"/>
      <c r="D35" s="60"/>
      <c r="E35" s="60"/>
      <c r="F35" s="60"/>
      <c r="G35" s="60"/>
    </row>
    <row r="36" spans="1:7" x14ac:dyDescent="0.3">
      <c r="A36" s="62" t="s">
        <v>259</v>
      </c>
      <c r="B36" s="60"/>
      <c r="C36" s="58" t="s">
        <v>83</v>
      </c>
      <c r="D36" s="60"/>
      <c r="E36" s="60"/>
      <c r="F36" s="60"/>
      <c r="G36" s="60"/>
    </row>
    <row r="37" spans="1:7" x14ac:dyDescent="0.3">
      <c r="A37" s="62" t="s">
        <v>260</v>
      </c>
      <c r="B37" s="60"/>
      <c r="C37" s="60" t="s">
        <v>224</v>
      </c>
      <c r="D37" s="60"/>
      <c r="E37" s="60"/>
      <c r="F37" s="60"/>
      <c r="G37" s="60"/>
    </row>
    <row r="38" spans="1:7" x14ac:dyDescent="0.3">
      <c r="A38" s="62" t="s">
        <v>264</v>
      </c>
      <c r="B38" s="60"/>
      <c r="C38" s="60" t="s">
        <v>225</v>
      </c>
      <c r="D38" s="60"/>
      <c r="E38" s="60"/>
      <c r="F38" s="60"/>
      <c r="G38" s="60"/>
    </row>
    <row r="39" spans="1:7" x14ac:dyDescent="0.3">
      <c r="A39" s="62" t="s">
        <v>261</v>
      </c>
      <c r="B39" s="60"/>
      <c r="C39" s="60" t="s">
        <v>207</v>
      </c>
      <c r="D39" s="60"/>
      <c r="E39" s="60"/>
      <c r="F39" s="60"/>
      <c r="G39" s="60"/>
    </row>
    <row r="40" spans="1:7" x14ac:dyDescent="0.3">
      <c r="A40" s="62" t="s">
        <v>262</v>
      </c>
      <c r="B40" s="60"/>
      <c r="C40" s="60"/>
      <c r="D40" s="60"/>
      <c r="E40" s="60"/>
      <c r="F40" s="60"/>
      <c r="G40" s="60"/>
    </row>
    <row r="41" spans="1:7" x14ac:dyDescent="0.3">
      <c r="A41" s="60"/>
      <c r="B41" s="60"/>
      <c r="C41" s="60" t="s">
        <v>226</v>
      </c>
      <c r="D41" s="60"/>
      <c r="E41" s="60"/>
      <c r="F41" s="60"/>
      <c r="G41" s="60"/>
    </row>
    <row r="42" spans="1:7" x14ac:dyDescent="0.3">
      <c r="A42" s="58" t="s">
        <v>227</v>
      </c>
      <c r="B42" s="60"/>
      <c r="C42" s="60" t="s">
        <v>228</v>
      </c>
      <c r="D42" s="60"/>
      <c r="E42" s="60"/>
      <c r="F42" s="60"/>
      <c r="G42" s="60"/>
    </row>
    <row r="43" spans="1:7" x14ac:dyDescent="0.3">
      <c r="A43" s="63" t="s">
        <v>229</v>
      </c>
      <c r="B43" s="60"/>
      <c r="C43" s="60" t="s">
        <v>161</v>
      </c>
      <c r="D43" s="60"/>
      <c r="E43" s="60"/>
      <c r="F43" s="60"/>
      <c r="G43" s="60"/>
    </row>
    <row r="44" spans="1:7" x14ac:dyDescent="0.3">
      <c r="A44" s="63" t="s">
        <v>230</v>
      </c>
      <c r="B44" s="60"/>
      <c r="C44" s="60"/>
      <c r="D44" s="60"/>
      <c r="E44" s="60"/>
      <c r="F44" s="60"/>
      <c r="G44" s="60"/>
    </row>
    <row r="45" spans="1:7" x14ac:dyDescent="0.3">
      <c r="A45" s="60"/>
      <c r="B45" s="60"/>
      <c r="C45" s="60"/>
      <c r="D45" s="60"/>
      <c r="E45" s="60"/>
      <c r="F45" s="60"/>
      <c r="G45" s="60"/>
    </row>
    <row r="46" spans="1:7" x14ac:dyDescent="0.3">
      <c r="A46" s="58" t="s">
        <v>231</v>
      </c>
      <c r="B46" s="60"/>
      <c r="C46" s="60" t="s">
        <v>232</v>
      </c>
      <c r="D46" s="60"/>
      <c r="E46" s="60"/>
      <c r="F46" s="60"/>
      <c r="G46" s="60"/>
    </row>
    <row r="47" spans="1:7" x14ac:dyDescent="0.3">
      <c r="A47" s="60">
        <v>1</v>
      </c>
      <c r="B47" s="60"/>
      <c r="C47" s="68" t="s">
        <v>128</v>
      </c>
      <c r="D47" s="60"/>
      <c r="E47" s="60"/>
      <c r="F47" s="60"/>
      <c r="G47" s="60"/>
    </row>
    <row r="48" spans="1:7" x14ac:dyDescent="0.3">
      <c r="A48" s="60">
        <v>2</v>
      </c>
      <c r="B48" s="60"/>
      <c r="C48" s="68" t="s">
        <v>132</v>
      </c>
      <c r="D48" s="60"/>
      <c r="E48" s="60"/>
      <c r="F48" s="60"/>
      <c r="G48" s="60"/>
    </row>
    <row r="49" spans="1:7" x14ac:dyDescent="0.3">
      <c r="A49" s="60">
        <v>3</v>
      </c>
      <c r="B49" s="60"/>
      <c r="C49" s="68" t="s">
        <v>164</v>
      </c>
      <c r="D49" s="60"/>
      <c r="E49" s="60"/>
      <c r="F49" s="60"/>
      <c r="G49" s="60"/>
    </row>
    <row r="50" spans="1:7" x14ac:dyDescent="0.3">
      <c r="A50" s="60">
        <v>4</v>
      </c>
      <c r="B50" s="60"/>
      <c r="C50" s="68" t="s">
        <v>128</v>
      </c>
      <c r="D50" s="60"/>
      <c r="E50" s="60"/>
      <c r="F50" s="60"/>
      <c r="G50" s="60"/>
    </row>
    <row r="51" spans="1:7" x14ac:dyDescent="0.3">
      <c r="A51" s="60">
        <v>5</v>
      </c>
      <c r="B51" s="60"/>
      <c r="C51" s="68" t="s">
        <v>132</v>
      </c>
      <c r="D51" s="60"/>
      <c r="E51" s="60"/>
      <c r="F51" s="60"/>
      <c r="G51" s="60"/>
    </row>
    <row r="52" spans="1:7" x14ac:dyDescent="0.3">
      <c r="A52" s="60">
        <v>6</v>
      </c>
      <c r="B52" s="60"/>
      <c r="C52" s="68" t="s">
        <v>132</v>
      </c>
      <c r="D52" s="60"/>
      <c r="E52" s="60"/>
      <c r="F52" s="60"/>
      <c r="G52" s="60"/>
    </row>
    <row r="53" spans="1:7" x14ac:dyDescent="0.3">
      <c r="A53" s="60">
        <v>7</v>
      </c>
      <c r="B53" s="60"/>
      <c r="C53" s="68" t="s">
        <v>167</v>
      </c>
      <c r="D53" s="60"/>
      <c r="E53" s="60"/>
      <c r="F53" s="60"/>
      <c r="G53" s="60"/>
    </row>
    <row r="54" spans="1:7" x14ac:dyDescent="0.3">
      <c r="A54" s="60">
        <v>8</v>
      </c>
      <c r="B54" s="60"/>
      <c r="C54" s="68" t="s">
        <v>128</v>
      </c>
      <c r="D54" s="60"/>
      <c r="E54" s="60"/>
      <c r="F54" s="60"/>
      <c r="G54" s="60"/>
    </row>
    <row r="55" spans="1:7" x14ac:dyDescent="0.3">
      <c r="A55" s="60">
        <v>9</v>
      </c>
      <c r="B55" s="60"/>
      <c r="C55" s="60"/>
      <c r="D55" s="60"/>
      <c r="E55" s="60"/>
      <c r="F55" s="60"/>
      <c r="G55" s="60"/>
    </row>
    <row r="56" spans="1:7" x14ac:dyDescent="0.3">
      <c r="A56" s="60">
        <v>10</v>
      </c>
      <c r="B56" s="60"/>
      <c r="C56" s="60"/>
      <c r="D56" s="60"/>
      <c r="E56" s="60"/>
      <c r="F56" s="60"/>
      <c r="G56" s="60"/>
    </row>
    <row r="57" spans="1:7" x14ac:dyDescent="0.3">
      <c r="A57" s="60">
        <v>11</v>
      </c>
      <c r="B57" s="60"/>
      <c r="C57" s="60" t="s">
        <v>233</v>
      </c>
      <c r="D57" s="60"/>
      <c r="E57" s="60"/>
      <c r="F57" s="60"/>
      <c r="G57" s="60"/>
    </row>
    <row r="58" spans="1:7" x14ac:dyDescent="0.3">
      <c r="A58" s="60">
        <v>12</v>
      </c>
      <c r="B58" s="60"/>
      <c r="C58" s="60"/>
      <c r="D58" s="60"/>
      <c r="E58" s="60"/>
      <c r="F58" s="60"/>
      <c r="G58" s="60"/>
    </row>
    <row r="59" spans="1:7" x14ac:dyDescent="0.3">
      <c r="A59" s="60">
        <v>13</v>
      </c>
      <c r="B59" s="60"/>
      <c r="C59" s="60"/>
      <c r="D59" s="60"/>
      <c r="E59" s="60"/>
      <c r="F59" s="60"/>
      <c r="G59" s="60"/>
    </row>
    <row r="60" spans="1:7" x14ac:dyDescent="0.3">
      <c r="A60" s="60">
        <v>14</v>
      </c>
      <c r="B60" s="60"/>
      <c r="C60" s="60"/>
      <c r="D60" s="60"/>
      <c r="E60" s="60"/>
      <c r="F60" s="60"/>
      <c r="G60" s="60"/>
    </row>
    <row r="61" spans="1:7" x14ac:dyDescent="0.3">
      <c r="A61" s="60">
        <v>15</v>
      </c>
      <c r="B61" s="60"/>
      <c r="C61" s="60"/>
      <c r="D61" s="60"/>
      <c r="E61" s="60"/>
      <c r="F61" s="60"/>
      <c r="G61" s="60"/>
    </row>
    <row r="62" spans="1:7" x14ac:dyDescent="0.3">
      <c r="A62" s="60">
        <v>16</v>
      </c>
      <c r="B62" s="60"/>
      <c r="C62" s="60"/>
      <c r="D62" s="60"/>
      <c r="E62" s="60"/>
      <c r="F62" s="60"/>
      <c r="G62" s="60"/>
    </row>
    <row r="63" spans="1:7" x14ac:dyDescent="0.3">
      <c r="A63" s="60">
        <v>17</v>
      </c>
      <c r="B63" s="60"/>
      <c r="C63" s="60"/>
      <c r="D63" s="60"/>
      <c r="E63" s="60"/>
      <c r="F63" s="60"/>
      <c r="G63" s="60"/>
    </row>
    <row r="64" spans="1:7" x14ac:dyDescent="0.3">
      <c r="A64" s="60">
        <v>18</v>
      </c>
      <c r="B64" s="60"/>
      <c r="C64" s="60"/>
      <c r="D64" s="60"/>
      <c r="E64" s="60"/>
      <c r="F64" s="60"/>
      <c r="G64" s="60"/>
    </row>
    <row r="65" spans="1:7" x14ac:dyDescent="0.3">
      <c r="A65" s="60">
        <v>19</v>
      </c>
      <c r="B65" s="60"/>
      <c r="C65" s="60"/>
      <c r="D65" s="60"/>
      <c r="E65" s="60"/>
      <c r="F65" s="60"/>
      <c r="G65" s="60"/>
    </row>
    <row r="66" spans="1:7" x14ac:dyDescent="0.3">
      <c r="A66" s="60">
        <v>20</v>
      </c>
      <c r="B66" s="60"/>
      <c r="C66" s="60"/>
      <c r="D66" s="60"/>
      <c r="E66" s="60"/>
      <c r="F66" s="60"/>
      <c r="G66" s="60"/>
    </row>
    <row r="67" spans="1:7" x14ac:dyDescent="0.3">
      <c r="A67" s="60">
        <v>21</v>
      </c>
      <c r="B67" s="60"/>
      <c r="C67" s="60"/>
      <c r="D67" s="60"/>
      <c r="E67" s="60"/>
      <c r="F67" s="60"/>
      <c r="G67" s="60"/>
    </row>
    <row r="68" spans="1:7" x14ac:dyDescent="0.3">
      <c r="A68" s="60">
        <v>22</v>
      </c>
      <c r="B68" s="60"/>
      <c r="C68" s="60"/>
      <c r="D68" s="60"/>
      <c r="E68" s="60"/>
      <c r="F68" s="60"/>
      <c r="G68" s="60"/>
    </row>
    <row r="69" spans="1:7" x14ac:dyDescent="0.3">
      <c r="A69" s="60">
        <v>23</v>
      </c>
      <c r="B69" s="60"/>
      <c r="C69" s="60"/>
      <c r="D69" s="60"/>
      <c r="E69" s="60"/>
      <c r="F69" s="60"/>
      <c r="G69" s="60"/>
    </row>
    <row r="70" spans="1:7" x14ac:dyDescent="0.3">
      <c r="A70" s="60">
        <v>24</v>
      </c>
      <c r="B70" s="60"/>
      <c r="C70" s="60"/>
      <c r="D70" s="60"/>
      <c r="E70" s="60"/>
      <c r="F70" s="60"/>
      <c r="G70" s="60"/>
    </row>
    <row r="71" spans="1:7" x14ac:dyDescent="0.3">
      <c r="A71" s="60">
        <v>25</v>
      </c>
      <c r="B71" s="60"/>
      <c r="C71" s="60"/>
      <c r="D71" s="60"/>
      <c r="E71" s="60"/>
      <c r="F71" s="60"/>
      <c r="G71" s="60"/>
    </row>
    <row r="72" spans="1:7" x14ac:dyDescent="0.3">
      <c r="A72" s="60">
        <v>26</v>
      </c>
      <c r="B72" s="60"/>
      <c r="C72" s="60"/>
      <c r="D72" s="60"/>
      <c r="E72" s="60"/>
      <c r="F72" s="60"/>
      <c r="G72" s="60"/>
    </row>
    <row r="73" spans="1:7" x14ac:dyDescent="0.3">
      <c r="A73" s="60">
        <v>27</v>
      </c>
      <c r="B73" s="60"/>
      <c r="C73" s="60"/>
      <c r="D73" s="60"/>
      <c r="E73" s="60"/>
      <c r="F73" s="60"/>
      <c r="G73" s="60"/>
    </row>
    <row r="74" spans="1:7" x14ac:dyDescent="0.3">
      <c r="A74" s="60">
        <v>28</v>
      </c>
      <c r="B74" s="60"/>
      <c r="C74" s="60"/>
      <c r="D74" s="60"/>
      <c r="E74" s="60"/>
      <c r="F74" s="60"/>
      <c r="G74" s="60"/>
    </row>
    <row r="75" spans="1:7" x14ac:dyDescent="0.3">
      <c r="A75" s="60">
        <v>29</v>
      </c>
      <c r="B75" s="60"/>
      <c r="C75" s="60"/>
      <c r="D75" s="60"/>
      <c r="E75" s="60"/>
      <c r="F75" s="60"/>
      <c r="G75" s="60"/>
    </row>
    <row r="76" spans="1:7" x14ac:dyDescent="0.3">
      <c r="A76" s="60">
        <v>30</v>
      </c>
      <c r="B76" s="60"/>
      <c r="C76" s="60"/>
      <c r="D76" s="60"/>
      <c r="E76" s="60"/>
      <c r="F76" s="60"/>
      <c r="G76" s="60"/>
    </row>
    <row r="77" spans="1:7" x14ac:dyDescent="0.3">
      <c r="A77" s="60">
        <v>31</v>
      </c>
      <c r="B77" s="60"/>
      <c r="C77" s="60"/>
      <c r="D77" s="60"/>
      <c r="E77" s="60"/>
      <c r="F77" s="60"/>
      <c r="G77" s="60"/>
    </row>
    <row r="78" spans="1:7" x14ac:dyDescent="0.3">
      <c r="A78" s="60"/>
      <c r="B78" s="60"/>
      <c r="C78" s="60"/>
      <c r="D78" s="60"/>
      <c r="E78" s="60"/>
      <c r="F78" s="60"/>
      <c r="G78" s="60"/>
    </row>
    <row r="79" spans="1:7" x14ac:dyDescent="0.3">
      <c r="A79" s="58" t="s">
        <v>234</v>
      </c>
      <c r="B79" s="60"/>
      <c r="C79" s="60"/>
      <c r="D79" s="60"/>
      <c r="E79" s="60"/>
      <c r="F79" s="60"/>
      <c r="G79" s="60"/>
    </row>
    <row r="80" spans="1:7" x14ac:dyDescent="0.3">
      <c r="A80" s="60" t="s">
        <v>235</v>
      </c>
      <c r="B80" s="60"/>
      <c r="C80" s="60"/>
      <c r="D80" s="60"/>
      <c r="E80" s="60"/>
      <c r="F80" s="60"/>
      <c r="G80" s="60"/>
    </row>
    <row r="81" spans="1:7" x14ac:dyDescent="0.3">
      <c r="A81" s="60" t="s">
        <v>236</v>
      </c>
      <c r="B81" s="60"/>
      <c r="C81" s="60"/>
      <c r="D81" s="60"/>
      <c r="E81" s="60"/>
      <c r="F81" s="60"/>
      <c r="G81" s="60"/>
    </row>
    <row r="82" spans="1:7" x14ac:dyDescent="0.3">
      <c r="A82" s="60" t="s">
        <v>237</v>
      </c>
      <c r="B82" s="60"/>
      <c r="C82" s="60"/>
      <c r="D82" s="60"/>
      <c r="E82" s="60"/>
      <c r="F82" s="60"/>
      <c r="G82" s="60"/>
    </row>
    <row r="83" spans="1:7" x14ac:dyDescent="0.3">
      <c r="A83" s="60" t="s">
        <v>238</v>
      </c>
      <c r="B83" s="60"/>
      <c r="C83" s="60"/>
      <c r="D83" s="60"/>
      <c r="E83" s="60"/>
      <c r="F83" s="60"/>
      <c r="G83" s="60"/>
    </row>
    <row r="84" spans="1:7" x14ac:dyDescent="0.3">
      <c r="A84" s="60" t="s">
        <v>239</v>
      </c>
      <c r="B84" s="60"/>
      <c r="C84" s="60"/>
      <c r="D84" s="60"/>
      <c r="E84" s="60"/>
      <c r="F84" s="60"/>
      <c r="G84" s="60"/>
    </row>
    <row r="85" spans="1:7" x14ac:dyDescent="0.3">
      <c r="A85" s="60" t="s">
        <v>240</v>
      </c>
      <c r="B85" s="60"/>
      <c r="C85" s="60"/>
      <c r="D85" s="60"/>
      <c r="E85" s="60"/>
      <c r="F85" s="60"/>
      <c r="G85" s="60"/>
    </row>
    <row r="86" spans="1:7" x14ac:dyDescent="0.3">
      <c r="A86" s="60" t="s">
        <v>241</v>
      </c>
      <c r="B86" s="60"/>
      <c r="C86" s="60"/>
      <c r="D86" s="60"/>
      <c r="E86" s="60"/>
      <c r="F86" s="60"/>
      <c r="G86" s="60"/>
    </row>
    <row r="87" spans="1:7" x14ac:dyDescent="0.3">
      <c r="A87" s="60" t="s">
        <v>242</v>
      </c>
      <c r="B87" s="60"/>
      <c r="C87" s="60"/>
      <c r="D87" s="60"/>
      <c r="E87" s="60"/>
      <c r="F87" s="60"/>
      <c r="G87" s="60"/>
    </row>
    <row r="88" spans="1:7" x14ac:dyDescent="0.3">
      <c r="A88" s="60" t="s">
        <v>243</v>
      </c>
      <c r="B88" s="60"/>
      <c r="C88" s="60"/>
      <c r="D88" s="60"/>
      <c r="E88" s="60"/>
      <c r="F88" s="60"/>
      <c r="G88" s="60"/>
    </row>
    <row r="89" spans="1:7" x14ac:dyDescent="0.3">
      <c r="A89" s="60" t="s">
        <v>244</v>
      </c>
      <c r="B89" s="60"/>
      <c r="C89" s="60"/>
      <c r="D89" s="60"/>
      <c r="E89" s="60"/>
      <c r="F89" s="60"/>
      <c r="G89" s="60"/>
    </row>
    <row r="90" spans="1:7" x14ac:dyDescent="0.3">
      <c r="A90" s="60" t="s">
        <v>245</v>
      </c>
      <c r="B90" s="60"/>
      <c r="C90" s="60"/>
      <c r="D90" s="60"/>
      <c r="E90" s="60"/>
      <c r="F90" s="60"/>
      <c r="G90" s="60"/>
    </row>
    <row r="91" spans="1:7" x14ac:dyDescent="0.3">
      <c r="A91" s="60" t="s">
        <v>246</v>
      </c>
      <c r="B91" s="60"/>
      <c r="C91" s="60"/>
      <c r="D91" s="60"/>
      <c r="E91" s="60"/>
      <c r="F91" s="60"/>
      <c r="G91" s="60"/>
    </row>
    <row r="92" spans="1:7" x14ac:dyDescent="0.3">
      <c r="A92" s="60"/>
      <c r="B92" s="60"/>
      <c r="C92" s="60"/>
      <c r="D92" s="60"/>
      <c r="E92" s="60"/>
      <c r="F92" s="60"/>
      <c r="G92" s="60"/>
    </row>
    <row r="93" spans="1:7" x14ac:dyDescent="0.3">
      <c r="A93" s="58" t="s">
        <v>247</v>
      </c>
      <c r="B93" s="60"/>
      <c r="C93" s="60"/>
      <c r="D93" s="60"/>
      <c r="E93" s="60"/>
      <c r="F93" s="60"/>
      <c r="G93" s="60"/>
    </row>
    <row r="94" spans="1:7" x14ac:dyDescent="0.3">
      <c r="A94" s="60">
        <v>1993</v>
      </c>
      <c r="B94" s="60"/>
      <c r="C94" s="60"/>
      <c r="D94" s="60"/>
      <c r="E94" s="60"/>
      <c r="F94" s="60"/>
      <c r="G94" s="60"/>
    </row>
    <row r="95" spans="1:7" x14ac:dyDescent="0.3">
      <c r="A95" s="60">
        <v>1994</v>
      </c>
      <c r="B95" s="60"/>
      <c r="C95" s="60"/>
      <c r="D95" s="60"/>
      <c r="E95" s="60"/>
      <c r="F95" s="60"/>
      <c r="G95" s="60"/>
    </row>
    <row r="96" spans="1:7" x14ac:dyDescent="0.3">
      <c r="A96" s="60">
        <v>1995</v>
      </c>
      <c r="B96" s="60"/>
      <c r="C96" s="60"/>
      <c r="D96" s="60"/>
      <c r="E96" s="60"/>
      <c r="F96" s="60"/>
      <c r="G96" s="60"/>
    </row>
    <row r="97" spans="1:7" x14ac:dyDescent="0.3">
      <c r="A97" s="60">
        <v>1996</v>
      </c>
      <c r="B97" s="60"/>
      <c r="C97" s="60"/>
      <c r="D97" s="60"/>
      <c r="E97" s="60"/>
      <c r="F97" s="60"/>
      <c r="G97" s="60"/>
    </row>
    <row r="98" spans="1:7" x14ac:dyDescent="0.3">
      <c r="A98" s="60">
        <v>1997</v>
      </c>
      <c r="B98" s="60"/>
      <c r="C98" s="60"/>
      <c r="D98" s="60"/>
      <c r="E98" s="60"/>
      <c r="F98" s="60"/>
      <c r="G98" s="60"/>
    </row>
    <row r="99" spans="1:7" x14ac:dyDescent="0.3">
      <c r="A99" s="60">
        <v>1998</v>
      </c>
      <c r="B99" s="60"/>
      <c r="C99" s="60"/>
      <c r="D99" s="60"/>
      <c r="E99" s="60"/>
      <c r="F99" s="60"/>
      <c r="G99" s="60"/>
    </row>
    <row r="100" spans="1:7" x14ac:dyDescent="0.3">
      <c r="A100" s="60">
        <v>1999</v>
      </c>
      <c r="B100" s="60"/>
      <c r="C100" s="60"/>
      <c r="D100" s="60"/>
      <c r="E100" s="60"/>
      <c r="F100" s="60"/>
      <c r="G100" s="60"/>
    </row>
    <row r="101" spans="1:7" x14ac:dyDescent="0.3">
      <c r="A101" s="60">
        <v>2000</v>
      </c>
      <c r="B101" s="60"/>
      <c r="C101" s="60"/>
      <c r="D101" s="60"/>
      <c r="E101" s="60"/>
      <c r="F101" s="60"/>
      <c r="G101" s="60"/>
    </row>
    <row r="102" spans="1:7" x14ac:dyDescent="0.3">
      <c r="A102" s="60">
        <v>2001</v>
      </c>
      <c r="B102" s="60"/>
      <c r="C102" s="60"/>
      <c r="D102" s="60"/>
      <c r="E102" s="60"/>
      <c r="F102" s="60"/>
      <c r="G102" s="60"/>
    </row>
    <row r="103" spans="1:7" x14ac:dyDescent="0.3">
      <c r="A103" s="60">
        <v>2002</v>
      </c>
      <c r="B103" s="60"/>
      <c r="C103" s="60"/>
      <c r="D103" s="60"/>
      <c r="E103" s="60"/>
      <c r="F103" s="60"/>
      <c r="G103" s="60"/>
    </row>
    <row r="104" spans="1:7" x14ac:dyDescent="0.3">
      <c r="A104" s="60">
        <v>2003</v>
      </c>
      <c r="B104" s="60"/>
      <c r="C104" s="60"/>
      <c r="D104" s="60"/>
      <c r="E104" s="60"/>
      <c r="F104" s="60"/>
      <c r="G104" s="60"/>
    </row>
    <row r="105" spans="1:7" x14ac:dyDescent="0.3">
      <c r="A105" s="60">
        <v>2004</v>
      </c>
      <c r="B105" s="60"/>
      <c r="C105" s="60"/>
      <c r="D105" s="60"/>
      <c r="E105" s="60"/>
      <c r="F105" s="60"/>
      <c r="G105" s="60"/>
    </row>
    <row r="106" spans="1:7" x14ac:dyDescent="0.3">
      <c r="A106" s="60">
        <v>2005</v>
      </c>
      <c r="B106" s="60"/>
      <c r="C106" s="60"/>
      <c r="D106" s="60"/>
      <c r="E106" s="60"/>
      <c r="F106" s="60"/>
      <c r="G106" s="60"/>
    </row>
    <row r="107" spans="1:7" x14ac:dyDescent="0.3">
      <c r="A107" s="60">
        <v>2006</v>
      </c>
      <c r="B107" s="60"/>
      <c r="C107" s="60"/>
      <c r="D107" s="60"/>
      <c r="E107" s="60"/>
      <c r="F107" s="60"/>
      <c r="G107" s="60"/>
    </row>
    <row r="108" spans="1:7" x14ac:dyDescent="0.3">
      <c r="A108" s="60">
        <v>2007</v>
      </c>
      <c r="B108" s="60"/>
      <c r="C108" s="60"/>
      <c r="D108" s="60"/>
      <c r="E108" s="60"/>
      <c r="F108" s="60"/>
      <c r="G108" s="60"/>
    </row>
    <row r="109" spans="1:7" x14ac:dyDescent="0.3">
      <c r="A109" s="60">
        <v>2008</v>
      </c>
      <c r="B109" s="60"/>
      <c r="C109" s="60"/>
      <c r="D109" s="60"/>
      <c r="E109" s="60"/>
      <c r="F109" s="60"/>
      <c r="G109" s="60"/>
    </row>
    <row r="110" spans="1:7" x14ac:dyDescent="0.3">
      <c r="A110" s="60">
        <v>2009</v>
      </c>
      <c r="B110" s="60"/>
      <c r="C110" s="60"/>
      <c r="D110" s="60"/>
      <c r="E110" s="60"/>
      <c r="F110" s="60"/>
      <c r="G110" s="60"/>
    </row>
    <row r="111" spans="1:7" x14ac:dyDescent="0.3">
      <c r="A111" s="60">
        <v>2010</v>
      </c>
      <c r="B111" s="60"/>
      <c r="C111" s="60"/>
      <c r="D111" s="60"/>
      <c r="E111" s="60"/>
      <c r="F111" s="60"/>
      <c r="G111" s="60"/>
    </row>
    <row r="112" spans="1:7" x14ac:dyDescent="0.3">
      <c r="A112" s="60">
        <v>2011</v>
      </c>
      <c r="B112" s="60"/>
      <c r="C112" s="60"/>
      <c r="D112" s="60"/>
      <c r="E112" s="60"/>
      <c r="F112" s="60"/>
      <c r="G112" s="60"/>
    </row>
    <row r="113" spans="1:7" x14ac:dyDescent="0.3">
      <c r="A113" s="60">
        <v>2012</v>
      </c>
      <c r="B113" s="60"/>
      <c r="C113" s="60"/>
      <c r="D113" s="60"/>
      <c r="E113" s="60"/>
      <c r="F113" s="60"/>
      <c r="G113" s="60"/>
    </row>
    <row r="114" spans="1:7" x14ac:dyDescent="0.3">
      <c r="A114" s="60">
        <v>2013</v>
      </c>
      <c r="B114" s="60"/>
      <c r="C114" s="60"/>
      <c r="D114" s="60"/>
      <c r="E114" s="60"/>
      <c r="F114" s="60"/>
      <c r="G114" s="60"/>
    </row>
    <row r="115" spans="1:7" x14ac:dyDescent="0.3">
      <c r="A115" s="60">
        <v>2014</v>
      </c>
      <c r="B115" s="60"/>
      <c r="C115" s="60"/>
      <c r="D115" s="60"/>
      <c r="E115" s="60"/>
      <c r="F115" s="60"/>
      <c r="G115" s="60"/>
    </row>
    <row r="116" spans="1:7" x14ac:dyDescent="0.3">
      <c r="A116" s="60">
        <v>2015</v>
      </c>
      <c r="B116" s="60"/>
      <c r="C116" s="60"/>
      <c r="D116" s="60"/>
      <c r="E116" s="60"/>
      <c r="F116" s="60"/>
      <c r="G116" s="60"/>
    </row>
    <row r="117" spans="1:7" x14ac:dyDescent="0.3">
      <c r="A117" s="60">
        <v>2016</v>
      </c>
      <c r="B117" s="60"/>
      <c r="C117" s="60"/>
      <c r="D117" s="60"/>
      <c r="E117" s="60"/>
      <c r="F117" s="60"/>
      <c r="G117" s="60"/>
    </row>
    <row r="118" spans="1:7" x14ac:dyDescent="0.3">
      <c r="A118" s="60">
        <v>2017</v>
      </c>
      <c r="B118" s="60"/>
      <c r="C118" s="60"/>
      <c r="D118" s="60"/>
      <c r="E118" s="60"/>
      <c r="F118" s="60"/>
      <c r="G118" s="60"/>
    </row>
    <row r="119" spans="1:7" x14ac:dyDescent="0.3">
      <c r="A119" s="60">
        <v>2018</v>
      </c>
      <c r="B119" s="60"/>
      <c r="C119" s="60"/>
      <c r="D119" s="60"/>
      <c r="E119" s="60"/>
      <c r="F119" s="60"/>
      <c r="G119" s="60"/>
    </row>
    <row r="120" spans="1:7" x14ac:dyDescent="0.3">
      <c r="A120" s="60">
        <v>2019</v>
      </c>
      <c r="B120" s="60"/>
      <c r="C120" s="60"/>
      <c r="D120" s="60"/>
      <c r="E120" s="60"/>
      <c r="F120" s="60"/>
      <c r="G120" s="60"/>
    </row>
    <row r="121" spans="1:7" x14ac:dyDescent="0.3">
      <c r="A121" s="60">
        <v>2020</v>
      </c>
      <c r="B121" s="60"/>
      <c r="C121" s="60"/>
      <c r="D121" s="60"/>
      <c r="E121" s="60"/>
      <c r="F121" s="60"/>
      <c r="G121" s="60"/>
    </row>
    <row r="122" spans="1:7" x14ac:dyDescent="0.3">
      <c r="A122" s="60">
        <v>2021</v>
      </c>
      <c r="B122" s="60"/>
      <c r="C122" s="60"/>
      <c r="D122" s="60"/>
      <c r="E122" s="60"/>
      <c r="F122" s="60"/>
      <c r="G122" s="60"/>
    </row>
    <row r="123" spans="1:7" x14ac:dyDescent="0.3">
      <c r="A123" s="60">
        <v>2022</v>
      </c>
      <c r="B123" s="60"/>
      <c r="C123" s="60"/>
      <c r="D123" s="60"/>
      <c r="E123" s="60"/>
      <c r="F123" s="60"/>
      <c r="G123" s="60"/>
    </row>
    <row r="124" spans="1:7" x14ac:dyDescent="0.3">
      <c r="A124" s="60">
        <v>2023</v>
      </c>
      <c r="B124" s="60"/>
      <c r="C124" s="60"/>
      <c r="D124" s="60"/>
      <c r="E124" s="60"/>
      <c r="F124" s="60"/>
      <c r="G124" s="60"/>
    </row>
    <row r="125" spans="1:7" x14ac:dyDescent="0.3">
      <c r="A125" s="60">
        <v>2024</v>
      </c>
      <c r="B125" s="60"/>
      <c r="C125" s="60"/>
      <c r="D125" s="60"/>
      <c r="E125" s="60"/>
      <c r="F125" s="60"/>
      <c r="G125" s="60"/>
    </row>
    <row r="126" spans="1:7" x14ac:dyDescent="0.3">
      <c r="A126" s="60">
        <v>2025</v>
      </c>
      <c r="B126" s="60"/>
      <c r="C126" s="60"/>
      <c r="D126" s="60"/>
      <c r="E126" s="60"/>
      <c r="F126" s="60"/>
      <c r="G126" s="60"/>
    </row>
    <row r="127" spans="1:7" x14ac:dyDescent="0.3">
      <c r="A127" s="60">
        <v>2026</v>
      </c>
      <c r="B127" s="60"/>
      <c r="C127" s="60"/>
      <c r="D127" s="60"/>
      <c r="E127" s="60"/>
      <c r="F127" s="60"/>
      <c r="G127" s="60"/>
    </row>
    <row r="128" spans="1:7" x14ac:dyDescent="0.3">
      <c r="A128" s="60">
        <v>2027</v>
      </c>
      <c r="B128" s="60"/>
      <c r="C128" s="60"/>
      <c r="D128" s="60"/>
      <c r="E128" s="60"/>
      <c r="F128" s="60"/>
      <c r="G128" s="60"/>
    </row>
    <row r="129" spans="1:7" x14ac:dyDescent="0.3">
      <c r="A129" s="60">
        <v>2028</v>
      </c>
      <c r="B129" s="60"/>
      <c r="C129" s="60"/>
      <c r="D129" s="60"/>
      <c r="E129" s="60"/>
      <c r="F129" s="60"/>
      <c r="G129" s="60"/>
    </row>
    <row r="130" spans="1:7" x14ac:dyDescent="0.3">
      <c r="A130" s="60">
        <v>2029</v>
      </c>
      <c r="B130" s="60"/>
      <c r="C130" s="60"/>
      <c r="D130" s="60"/>
      <c r="E130" s="60"/>
      <c r="F130" s="60"/>
      <c r="G130" s="60"/>
    </row>
    <row r="131" spans="1:7" x14ac:dyDescent="0.3">
      <c r="A131" s="60">
        <v>2030</v>
      </c>
      <c r="B131" s="60"/>
      <c r="C131" s="60"/>
      <c r="D131" s="60"/>
      <c r="E131" s="60"/>
      <c r="F131" s="60"/>
      <c r="G131" s="60"/>
    </row>
    <row r="132" spans="1:7" x14ac:dyDescent="0.3">
      <c r="A132" s="60">
        <v>2031</v>
      </c>
      <c r="B132" s="60"/>
      <c r="C132" s="60"/>
      <c r="D132" s="60"/>
      <c r="E132" s="60"/>
      <c r="F132" s="60"/>
      <c r="G132" s="60"/>
    </row>
    <row r="133" spans="1:7" x14ac:dyDescent="0.3">
      <c r="A133" s="60">
        <v>2032</v>
      </c>
      <c r="B133" s="60"/>
      <c r="C133" s="60"/>
      <c r="D133" s="60"/>
      <c r="E133" s="60"/>
      <c r="F133" s="60"/>
      <c r="G133" s="60"/>
    </row>
    <row r="134" spans="1:7" x14ac:dyDescent="0.3">
      <c r="A134" s="60">
        <v>2033</v>
      </c>
      <c r="B134" s="60"/>
      <c r="C134" s="60"/>
      <c r="D134" s="60"/>
      <c r="E134" s="60"/>
      <c r="F134" s="60"/>
      <c r="G134" s="60"/>
    </row>
    <row r="135" spans="1:7" x14ac:dyDescent="0.3">
      <c r="A135" s="60">
        <v>2034</v>
      </c>
      <c r="B135" s="60"/>
      <c r="C135" s="60"/>
      <c r="D135" s="60"/>
      <c r="E135" s="60"/>
      <c r="F135" s="60"/>
      <c r="G135" s="60"/>
    </row>
    <row r="136" spans="1:7" x14ac:dyDescent="0.3">
      <c r="A136" s="60">
        <v>2035</v>
      </c>
      <c r="B136" s="60"/>
      <c r="C136" s="60"/>
      <c r="D136" s="60"/>
      <c r="E136" s="60"/>
      <c r="F136" s="60"/>
      <c r="G136" s="60"/>
    </row>
    <row r="137" spans="1:7" x14ac:dyDescent="0.3">
      <c r="A137" s="60">
        <v>2036</v>
      </c>
      <c r="B137" s="60"/>
      <c r="C137" s="60"/>
      <c r="D137" s="60"/>
      <c r="E137" s="60"/>
      <c r="F137" s="60"/>
      <c r="G137" s="60"/>
    </row>
    <row r="138" spans="1:7" x14ac:dyDescent="0.3">
      <c r="A138" s="60">
        <v>2037</v>
      </c>
      <c r="B138" s="60"/>
      <c r="C138" s="60"/>
      <c r="D138" s="60"/>
      <c r="E138" s="60"/>
      <c r="F138" s="60"/>
      <c r="G138" s="60"/>
    </row>
    <row r="139" spans="1:7" x14ac:dyDescent="0.3">
      <c r="A139" s="60">
        <v>2038</v>
      </c>
      <c r="B139" s="60"/>
      <c r="C139" s="60"/>
      <c r="D139" s="60"/>
      <c r="E139" s="60"/>
      <c r="F139" s="60"/>
      <c r="G139" s="60"/>
    </row>
    <row r="140" spans="1:7" x14ac:dyDescent="0.3">
      <c r="A140" s="60">
        <v>2039</v>
      </c>
      <c r="B140" s="60"/>
      <c r="C140" s="60"/>
      <c r="D140" s="60"/>
      <c r="E140" s="60"/>
      <c r="F140" s="60"/>
      <c r="G140" s="60"/>
    </row>
    <row r="141" spans="1:7" x14ac:dyDescent="0.3">
      <c r="A141" s="60">
        <v>2040</v>
      </c>
      <c r="B141" s="60"/>
      <c r="C141" s="60"/>
      <c r="D141" s="60"/>
      <c r="E141" s="60"/>
      <c r="F141" s="60"/>
      <c r="G141" s="60"/>
    </row>
    <row r="142" spans="1:7" x14ac:dyDescent="0.3">
      <c r="A142" s="60">
        <v>2041</v>
      </c>
      <c r="B142" s="60"/>
      <c r="C142" s="60"/>
      <c r="D142" s="60"/>
      <c r="E142" s="60"/>
      <c r="F142" s="60"/>
      <c r="G142" s="60"/>
    </row>
    <row r="143" spans="1:7" x14ac:dyDescent="0.3">
      <c r="A143" s="60">
        <v>2042</v>
      </c>
      <c r="B143" s="60"/>
      <c r="C143" s="60"/>
      <c r="D143" s="60"/>
      <c r="E143" s="60"/>
      <c r="F143" s="60"/>
      <c r="G143" s="60"/>
    </row>
    <row r="144" spans="1:7" x14ac:dyDescent="0.3">
      <c r="A144" s="60">
        <v>2043</v>
      </c>
      <c r="B144" s="60"/>
      <c r="C144" s="60"/>
      <c r="D144" s="60"/>
      <c r="E144" s="60"/>
      <c r="F144" s="60"/>
      <c r="G144" s="60"/>
    </row>
    <row r="145" spans="1:7" x14ac:dyDescent="0.3">
      <c r="A145" s="60">
        <v>2044</v>
      </c>
      <c r="B145" s="60"/>
      <c r="C145" s="60"/>
      <c r="D145" s="60"/>
      <c r="E145" s="60"/>
      <c r="F145" s="60"/>
      <c r="G145" s="60"/>
    </row>
    <row r="146" spans="1:7" x14ac:dyDescent="0.3">
      <c r="A146" s="60">
        <v>2045</v>
      </c>
      <c r="B146" s="60"/>
      <c r="C146" s="60"/>
      <c r="D146" s="60"/>
      <c r="E146" s="60"/>
      <c r="F146" s="60"/>
      <c r="G146" s="60"/>
    </row>
    <row r="147" spans="1:7" x14ac:dyDescent="0.3">
      <c r="A147" s="60">
        <v>2046</v>
      </c>
      <c r="B147" s="60"/>
      <c r="C147" s="60"/>
      <c r="D147" s="60"/>
      <c r="E147" s="60"/>
      <c r="F147" s="60"/>
      <c r="G147" s="60"/>
    </row>
    <row r="148" spans="1:7" x14ac:dyDescent="0.3">
      <c r="A148" s="60">
        <v>2047</v>
      </c>
      <c r="B148" s="60"/>
      <c r="C148" s="60"/>
      <c r="D148" s="60"/>
      <c r="E148" s="60"/>
      <c r="F148" s="60"/>
      <c r="G148" s="60"/>
    </row>
    <row r="149" spans="1:7" x14ac:dyDescent="0.3">
      <c r="A149" s="60">
        <v>2048</v>
      </c>
      <c r="B149" s="60"/>
      <c r="C149" s="60"/>
      <c r="D149" s="60"/>
      <c r="E149" s="60"/>
      <c r="F149" s="60"/>
      <c r="G149" s="60"/>
    </row>
    <row r="150" spans="1:7" x14ac:dyDescent="0.3">
      <c r="A150" s="60">
        <v>2049</v>
      </c>
      <c r="B150" s="60"/>
      <c r="C150" s="60"/>
      <c r="D150" s="60"/>
      <c r="E150" s="60"/>
      <c r="F150" s="60"/>
      <c r="G150" s="60"/>
    </row>
    <row r="151" spans="1:7" x14ac:dyDescent="0.3">
      <c r="A151" s="60">
        <v>2050</v>
      </c>
      <c r="B151" s="60"/>
      <c r="C151" s="60"/>
      <c r="D151" s="60"/>
      <c r="E151" s="60"/>
      <c r="F151" s="60"/>
      <c r="G151" s="60"/>
    </row>
    <row r="152" spans="1:7" x14ac:dyDescent="0.3">
      <c r="A152" s="60">
        <v>2051</v>
      </c>
      <c r="B152" s="60"/>
      <c r="C152" s="60"/>
      <c r="D152" s="60"/>
      <c r="E152" s="60"/>
      <c r="F152" s="60"/>
      <c r="G152" s="60"/>
    </row>
    <row r="153" spans="1:7" x14ac:dyDescent="0.3">
      <c r="A153" s="60">
        <v>2052</v>
      </c>
      <c r="B153" s="60"/>
      <c r="C153" s="60"/>
      <c r="D153" s="60"/>
      <c r="E153" s="60"/>
      <c r="F153" s="60"/>
      <c r="G153" s="60"/>
    </row>
    <row r="154" spans="1:7" x14ac:dyDescent="0.3">
      <c r="A154" s="60">
        <v>2053</v>
      </c>
      <c r="B154" s="60"/>
      <c r="C154" s="60"/>
      <c r="D154" s="60"/>
      <c r="E154" s="60"/>
      <c r="F154" s="60"/>
      <c r="G154" s="60"/>
    </row>
    <row r="155" spans="1:7" x14ac:dyDescent="0.3">
      <c r="A155" s="60">
        <v>2054</v>
      </c>
      <c r="B155" s="60"/>
      <c r="C155" s="60"/>
      <c r="D155" s="60"/>
      <c r="E155" s="60"/>
      <c r="F155" s="60"/>
      <c r="G155" s="60"/>
    </row>
    <row r="156" spans="1:7" x14ac:dyDescent="0.3">
      <c r="A156" s="60">
        <v>2055</v>
      </c>
      <c r="B156" s="60"/>
      <c r="C156" s="60"/>
      <c r="D156" s="60"/>
      <c r="E156" s="60"/>
      <c r="F156" s="60"/>
      <c r="G156" s="60"/>
    </row>
    <row r="157" spans="1:7" x14ac:dyDescent="0.3">
      <c r="A157" s="60">
        <v>2056</v>
      </c>
      <c r="B157" s="60"/>
      <c r="C157" s="60"/>
      <c r="D157" s="60"/>
      <c r="E157" s="60"/>
      <c r="F157" s="60"/>
      <c r="G157" s="60"/>
    </row>
    <row r="158" spans="1:7" x14ac:dyDescent="0.3">
      <c r="A158" s="60">
        <v>2057</v>
      </c>
      <c r="B158" s="60"/>
      <c r="C158" s="60"/>
      <c r="D158" s="60"/>
      <c r="E158" s="60"/>
      <c r="F158" s="60"/>
      <c r="G158" s="60"/>
    </row>
    <row r="159" spans="1:7" x14ac:dyDescent="0.3">
      <c r="A159" s="60">
        <v>2058</v>
      </c>
      <c r="B159" s="60"/>
      <c r="C159" s="60"/>
      <c r="D159" s="60"/>
      <c r="E159" s="60"/>
      <c r="F159" s="60"/>
      <c r="G159" s="60"/>
    </row>
    <row r="160" spans="1:7" x14ac:dyDescent="0.3">
      <c r="A160" s="60">
        <v>2059</v>
      </c>
      <c r="B160" s="60"/>
      <c r="C160" s="60"/>
      <c r="D160" s="60"/>
      <c r="E160" s="60"/>
      <c r="F160" s="60"/>
      <c r="G160" s="60"/>
    </row>
    <row r="161" spans="1:7" x14ac:dyDescent="0.3">
      <c r="A161" s="60">
        <v>2060</v>
      </c>
      <c r="B161" s="60"/>
      <c r="C161" s="60"/>
      <c r="D161" s="60"/>
      <c r="E161" s="60"/>
      <c r="F161" s="60"/>
      <c r="G161" s="60"/>
    </row>
    <row r="162" spans="1:7" x14ac:dyDescent="0.3">
      <c r="A162" s="60">
        <v>2061</v>
      </c>
      <c r="B162" s="60"/>
      <c r="C162" s="60"/>
      <c r="D162" s="60"/>
      <c r="E162" s="60"/>
      <c r="F162" s="60"/>
      <c r="G162" s="60"/>
    </row>
    <row r="163" spans="1:7" x14ac:dyDescent="0.3">
      <c r="A163" s="60">
        <v>2062</v>
      </c>
      <c r="B163" s="60"/>
      <c r="C163" s="60"/>
      <c r="D163" s="60"/>
      <c r="E163" s="60"/>
      <c r="F163" s="60"/>
      <c r="G163" s="60"/>
    </row>
    <row r="164" spans="1:7" x14ac:dyDescent="0.3">
      <c r="A164" s="60">
        <v>2063</v>
      </c>
      <c r="B164" s="60"/>
      <c r="C164" s="60"/>
      <c r="D164" s="60"/>
      <c r="E164" s="60"/>
      <c r="F164" s="60"/>
      <c r="G164" s="60"/>
    </row>
    <row r="165" spans="1:7" x14ac:dyDescent="0.3">
      <c r="A165" s="60">
        <v>2064</v>
      </c>
      <c r="B165" s="60"/>
      <c r="C165" s="60"/>
      <c r="D165" s="60"/>
      <c r="E165" s="60"/>
      <c r="F165" s="60"/>
      <c r="G165" s="60"/>
    </row>
    <row r="166" spans="1:7" x14ac:dyDescent="0.3">
      <c r="A166" s="60">
        <v>2065</v>
      </c>
      <c r="B166" s="60"/>
      <c r="C166" s="60"/>
      <c r="D166" s="60"/>
      <c r="E166" s="60"/>
      <c r="F166" s="60"/>
      <c r="G166" s="60"/>
    </row>
    <row r="167" spans="1:7" x14ac:dyDescent="0.3">
      <c r="A167" s="60">
        <v>2066</v>
      </c>
      <c r="B167" s="60"/>
      <c r="C167" s="60"/>
      <c r="D167" s="60"/>
      <c r="E167" s="60"/>
      <c r="F167" s="60"/>
      <c r="G167" s="60"/>
    </row>
    <row r="168" spans="1:7" x14ac:dyDescent="0.3">
      <c r="A168" s="60">
        <v>2067</v>
      </c>
      <c r="B168" s="60"/>
      <c r="C168" s="60"/>
      <c r="D168" s="60"/>
      <c r="E168" s="60"/>
      <c r="F168" s="60"/>
      <c r="G168" s="60"/>
    </row>
    <row r="169" spans="1:7" x14ac:dyDescent="0.3">
      <c r="A169" s="60">
        <v>2068</v>
      </c>
      <c r="B169" s="60"/>
      <c r="C169" s="60"/>
      <c r="D169" s="60"/>
      <c r="E169" s="60"/>
      <c r="F169" s="60"/>
      <c r="G169" s="60"/>
    </row>
    <row r="170" spans="1:7" x14ac:dyDescent="0.3">
      <c r="A170" s="60">
        <v>2069</v>
      </c>
      <c r="B170" s="60"/>
      <c r="C170" s="60"/>
      <c r="D170" s="60"/>
      <c r="E170" s="60"/>
      <c r="F170" s="60"/>
      <c r="G170" s="60"/>
    </row>
    <row r="171" spans="1:7" x14ac:dyDescent="0.3">
      <c r="A171" s="60">
        <v>2070</v>
      </c>
      <c r="B171" s="60"/>
      <c r="C171" s="60"/>
      <c r="D171" s="60"/>
      <c r="E171" s="60"/>
      <c r="F171" s="60"/>
      <c r="G171" s="60"/>
    </row>
    <row r="172" spans="1:7" x14ac:dyDescent="0.3">
      <c r="A172" s="60">
        <v>2071</v>
      </c>
      <c r="B172" s="60"/>
      <c r="C172" s="60"/>
      <c r="D172" s="60"/>
      <c r="E172" s="60"/>
      <c r="F172" s="60"/>
      <c r="G172" s="60"/>
    </row>
    <row r="173" spans="1:7" x14ac:dyDescent="0.3">
      <c r="A173" s="60">
        <v>2072</v>
      </c>
      <c r="B173" s="60"/>
      <c r="C173" s="60"/>
      <c r="D173" s="60"/>
      <c r="E173" s="60"/>
      <c r="F173" s="60"/>
      <c r="G173" s="60"/>
    </row>
    <row r="174" spans="1:7" x14ac:dyDescent="0.3">
      <c r="A174" s="60">
        <v>2073</v>
      </c>
      <c r="B174" s="60"/>
      <c r="C174" s="60"/>
      <c r="D174" s="60"/>
      <c r="E174" s="60"/>
      <c r="F174" s="60"/>
      <c r="G174" s="60"/>
    </row>
    <row r="175" spans="1:7" x14ac:dyDescent="0.3">
      <c r="A175" s="60">
        <v>2074</v>
      </c>
      <c r="B175" s="60"/>
      <c r="C175" s="60"/>
      <c r="D175" s="60"/>
      <c r="E175" s="60"/>
      <c r="F175" s="60"/>
      <c r="G175" s="60"/>
    </row>
    <row r="176" spans="1:7" x14ac:dyDescent="0.3">
      <c r="A176" s="60">
        <v>2075</v>
      </c>
      <c r="B176" s="60"/>
      <c r="C176" s="60"/>
      <c r="D176" s="60"/>
      <c r="E176" s="60"/>
      <c r="F176" s="60"/>
      <c r="G176" s="60"/>
    </row>
    <row r="177" spans="1:7" x14ac:dyDescent="0.3">
      <c r="A177" s="60">
        <v>2076</v>
      </c>
      <c r="B177" s="60"/>
      <c r="C177" s="60"/>
      <c r="D177" s="60"/>
      <c r="E177" s="60"/>
      <c r="F177" s="60"/>
      <c r="G177" s="60"/>
    </row>
    <row r="178" spans="1:7" x14ac:dyDescent="0.3">
      <c r="A178" s="60">
        <v>2077</v>
      </c>
      <c r="B178" s="60"/>
      <c r="C178" s="60"/>
      <c r="D178" s="60"/>
      <c r="E178" s="60"/>
      <c r="F178" s="60"/>
      <c r="G178" s="60"/>
    </row>
    <row r="179" spans="1:7" x14ac:dyDescent="0.3">
      <c r="A179" s="60">
        <v>2078</v>
      </c>
      <c r="B179" s="60"/>
      <c r="C179" s="60"/>
      <c r="D179" s="60"/>
      <c r="E179" s="60"/>
      <c r="F179" s="60"/>
      <c r="G179" s="60"/>
    </row>
    <row r="180" spans="1:7" x14ac:dyDescent="0.3">
      <c r="A180" s="60">
        <v>2079</v>
      </c>
      <c r="B180" s="60"/>
      <c r="C180" s="60"/>
      <c r="D180" s="60"/>
      <c r="E180" s="60"/>
      <c r="F180" s="60"/>
      <c r="G180" s="60"/>
    </row>
    <row r="181" spans="1:7" x14ac:dyDescent="0.3">
      <c r="A181" s="60">
        <v>2080</v>
      </c>
      <c r="B181" s="60"/>
      <c r="C181" s="60"/>
      <c r="D181" s="60"/>
      <c r="E181" s="60"/>
      <c r="F181" s="60"/>
      <c r="G181" s="60"/>
    </row>
    <row r="182" spans="1:7" x14ac:dyDescent="0.3">
      <c r="A182" s="60">
        <v>2081</v>
      </c>
      <c r="B182" s="60"/>
      <c r="C182" s="60"/>
      <c r="D182" s="60"/>
      <c r="E182" s="60"/>
      <c r="F182" s="60"/>
      <c r="G182" s="60"/>
    </row>
    <row r="183" spans="1:7" x14ac:dyDescent="0.3">
      <c r="A183" s="60">
        <v>2082</v>
      </c>
      <c r="B183" s="60"/>
      <c r="C183" s="60"/>
      <c r="D183" s="60"/>
      <c r="E183" s="60"/>
      <c r="F183" s="60"/>
      <c r="G183" s="60"/>
    </row>
    <row r="184" spans="1:7" x14ac:dyDescent="0.3">
      <c r="A184" s="60">
        <v>2083</v>
      </c>
      <c r="B184" s="60"/>
      <c r="C184" s="60"/>
      <c r="D184" s="60"/>
      <c r="E184" s="60"/>
      <c r="F184" s="60"/>
      <c r="G184" s="60"/>
    </row>
    <row r="185" spans="1:7" x14ac:dyDescent="0.3">
      <c r="A185" s="60">
        <v>2084</v>
      </c>
      <c r="B185" s="60"/>
      <c r="C185" s="60"/>
      <c r="D185" s="60"/>
      <c r="E185" s="60"/>
      <c r="F185" s="60"/>
      <c r="G185" s="60"/>
    </row>
    <row r="186" spans="1:7" x14ac:dyDescent="0.3">
      <c r="A186" s="60">
        <v>2085</v>
      </c>
      <c r="B186" s="60"/>
      <c r="C186" s="60"/>
      <c r="D186" s="60"/>
      <c r="E186" s="60"/>
      <c r="F186" s="60"/>
      <c r="G186" s="60"/>
    </row>
    <row r="187" spans="1:7" x14ac:dyDescent="0.3">
      <c r="A187" s="60">
        <v>2086</v>
      </c>
      <c r="B187" s="60"/>
      <c r="C187" s="60"/>
      <c r="D187" s="60"/>
      <c r="E187" s="60"/>
      <c r="F187" s="60"/>
      <c r="G187" s="60"/>
    </row>
    <row r="188" spans="1:7" x14ac:dyDescent="0.3">
      <c r="A188" s="60">
        <v>2087</v>
      </c>
      <c r="B188" s="60"/>
      <c r="C188" s="60"/>
      <c r="D188" s="60"/>
      <c r="E188" s="60"/>
      <c r="F188" s="60"/>
      <c r="G188" s="60"/>
    </row>
    <row r="189" spans="1:7" x14ac:dyDescent="0.3">
      <c r="A189" s="60">
        <v>2088</v>
      </c>
      <c r="B189" s="60"/>
      <c r="C189" s="60"/>
      <c r="D189" s="60"/>
      <c r="E189" s="60"/>
      <c r="F189" s="60"/>
      <c r="G189" s="60"/>
    </row>
    <row r="190" spans="1:7" x14ac:dyDescent="0.3">
      <c r="A190" s="60">
        <v>2089</v>
      </c>
      <c r="B190" s="60"/>
      <c r="C190" s="60"/>
      <c r="D190" s="60"/>
      <c r="E190" s="60"/>
      <c r="F190" s="60"/>
      <c r="G190" s="60"/>
    </row>
    <row r="191" spans="1:7" x14ac:dyDescent="0.3">
      <c r="A191" s="60">
        <v>2090</v>
      </c>
      <c r="B191" s="60"/>
      <c r="C191" s="60"/>
      <c r="D191" s="60"/>
      <c r="E191" s="60"/>
      <c r="F191" s="60"/>
      <c r="G191" s="60"/>
    </row>
    <row r="192" spans="1:7" x14ac:dyDescent="0.3">
      <c r="A192" s="60">
        <v>2091</v>
      </c>
      <c r="B192" s="60"/>
      <c r="C192" s="60"/>
      <c r="D192" s="60"/>
      <c r="E192" s="60"/>
      <c r="F192" s="60"/>
      <c r="G192" s="60"/>
    </row>
    <row r="193" spans="1:7" x14ac:dyDescent="0.3">
      <c r="A193" s="60">
        <v>2092</v>
      </c>
      <c r="B193" s="60"/>
      <c r="C193" s="60"/>
      <c r="D193" s="60"/>
      <c r="E193" s="60"/>
      <c r="F193" s="60"/>
      <c r="G193" s="60"/>
    </row>
    <row r="194" spans="1:7" x14ac:dyDescent="0.3">
      <c r="A194" s="60">
        <v>2093</v>
      </c>
      <c r="B194" s="60"/>
      <c r="C194" s="60"/>
      <c r="D194" s="60"/>
      <c r="E194" s="60"/>
      <c r="F194" s="60"/>
      <c r="G194" s="60"/>
    </row>
    <row r="195" spans="1:7" x14ac:dyDescent="0.3">
      <c r="A195" s="60">
        <v>2094</v>
      </c>
      <c r="B195" s="60"/>
      <c r="C195" s="60"/>
      <c r="D195" s="60"/>
      <c r="E195" s="60"/>
      <c r="F195" s="60"/>
      <c r="G195" s="60"/>
    </row>
    <row r="196" spans="1:7" x14ac:dyDescent="0.3">
      <c r="A196" s="60">
        <v>2095</v>
      </c>
      <c r="B196" s="60"/>
      <c r="C196" s="60"/>
      <c r="D196" s="60"/>
      <c r="E196" s="60"/>
      <c r="F196" s="60"/>
      <c r="G196" s="60"/>
    </row>
    <row r="197" spans="1:7" x14ac:dyDescent="0.3">
      <c r="A197" s="60">
        <v>2096</v>
      </c>
      <c r="B197" s="60"/>
      <c r="C197" s="60"/>
      <c r="D197" s="60"/>
      <c r="E197" s="60"/>
      <c r="F197" s="60"/>
      <c r="G197" s="60"/>
    </row>
    <row r="198" spans="1:7" x14ac:dyDescent="0.3">
      <c r="A198" s="60">
        <v>2097</v>
      </c>
      <c r="B198" s="60"/>
      <c r="C198" s="60"/>
      <c r="D198" s="60"/>
      <c r="E198" s="60"/>
      <c r="F198" s="60"/>
      <c r="G198" s="60"/>
    </row>
    <row r="199" spans="1:7" x14ac:dyDescent="0.3">
      <c r="A199" s="60">
        <v>2098</v>
      </c>
      <c r="B199" s="60"/>
      <c r="C199" s="60"/>
      <c r="D199" s="60"/>
      <c r="E199" s="60"/>
      <c r="F199" s="60"/>
      <c r="G199" s="60"/>
    </row>
    <row r="200" spans="1:7" x14ac:dyDescent="0.3">
      <c r="A200" s="60">
        <v>2099</v>
      </c>
      <c r="B200" s="60"/>
      <c r="C200" s="60"/>
      <c r="D200" s="60"/>
      <c r="E200" s="60"/>
      <c r="F200" s="60"/>
      <c r="G200" s="60"/>
    </row>
    <row r="201" spans="1:7" x14ac:dyDescent="0.3">
      <c r="A201" s="60">
        <v>2100</v>
      </c>
      <c r="B201" s="60"/>
      <c r="C201" s="60"/>
      <c r="D201" s="60"/>
      <c r="E201" s="60"/>
      <c r="F201" s="60"/>
      <c r="G201" s="60"/>
    </row>
    <row r="202" spans="1:7" x14ac:dyDescent="0.3">
      <c r="A202" s="60">
        <v>2101</v>
      </c>
      <c r="B202" s="60"/>
      <c r="C202" s="60"/>
      <c r="D202" s="60"/>
      <c r="E202" s="60"/>
      <c r="F202" s="60"/>
      <c r="G202" s="60"/>
    </row>
    <row r="203" spans="1:7" x14ac:dyDescent="0.3">
      <c r="A203" s="60">
        <v>2102</v>
      </c>
      <c r="B203" s="60"/>
      <c r="C203" s="60"/>
      <c r="D203" s="60"/>
      <c r="E203" s="60"/>
      <c r="F203" s="60"/>
      <c r="G203" s="60"/>
    </row>
    <row r="204" spans="1:7" x14ac:dyDescent="0.3">
      <c r="A204" s="60">
        <v>2103</v>
      </c>
      <c r="B204" s="60"/>
      <c r="C204" s="60"/>
      <c r="D204" s="60"/>
      <c r="E204" s="60"/>
      <c r="F204" s="60"/>
      <c r="G204" s="60"/>
    </row>
    <row r="205" spans="1:7" x14ac:dyDescent="0.3">
      <c r="A205" s="60">
        <v>2104</v>
      </c>
      <c r="B205" s="60"/>
      <c r="C205" s="60"/>
      <c r="D205" s="60"/>
      <c r="E205" s="60"/>
      <c r="F205" s="60"/>
      <c r="G205" s="60"/>
    </row>
    <row r="206" spans="1:7" x14ac:dyDescent="0.3">
      <c r="A206" s="60">
        <v>2105</v>
      </c>
      <c r="B206" s="60"/>
      <c r="C206" s="60"/>
      <c r="D206" s="60"/>
      <c r="E206" s="60"/>
      <c r="F206" s="60"/>
      <c r="G206" s="60"/>
    </row>
    <row r="207" spans="1:7" x14ac:dyDescent="0.3">
      <c r="A207" s="60">
        <v>2106</v>
      </c>
      <c r="B207" s="60"/>
      <c r="C207" s="60"/>
      <c r="D207" s="60"/>
      <c r="E207" s="60"/>
      <c r="F207" s="60"/>
      <c r="G207" s="60"/>
    </row>
    <row r="208" spans="1:7" x14ac:dyDescent="0.3">
      <c r="A208" s="60">
        <v>2107</v>
      </c>
      <c r="B208" s="60"/>
      <c r="C208" s="60"/>
      <c r="D208" s="60"/>
      <c r="E208" s="60"/>
      <c r="F208" s="60"/>
      <c r="G208" s="60"/>
    </row>
    <row r="209" spans="1:7" x14ac:dyDescent="0.3">
      <c r="A209" s="60">
        <v>2108</v>
      </c>
      <c r="B209" s="60"/>
      <c r="C209" s="60"/>
      <c r="D209" s="60"/>
      <c r="E209" s="60"/>
      <c r="F209" s="60"/>
      <c r="G209" s="60"/>
    </row>
    <row r="210" spans="1:7" x14ac:dyDescent="0.3">
      <c r="A210" s="60">
        <v>2109</v>
      </c>
      <c r="B210" s="60"/>
      <c r="C210" s="60"/>
      <c r="D210" s="60"/>
      <c r="E210" s="60"/>
      <c r="F210" s="60"/>
      <c r="G210" s="60"/>
    </row>
    <row r="211" spans="1:7" x14ac:dyDescent="0.3">
      <c r="A211" s="60">
        <v>2110</v>
      </c>
      <c r="B211" s="60"/>
      <c r="C211" s="60"/>
      <c r="D211" s="60"/>
      <c r="E211" s="60"/>
      <c r="F211" s="60"/>
      <c r="G211" s="60"/>
    </row>
    <row r="212" spans="1:7" x14ac:dyDescent="0.3">
      <c r="A212" s="60">
        <v>2111</v>
      </c>
      <c r="B212" s="60"/>
      <c r="C212" s="60"/>
      <c r="D212" s="60"/>
      <c r="E212" s="60"/>
      <c r="F212" s="60"/>
      <c r="G212" s="60"/>
    </row>
    <row r="213" spans="1:7" x14ac:dyDescent="0.3">
      <c r="A213" s="60">
        <v>2112</v>
      </c>
      <c r="B213" s="60"/>
      <c r="C213" s="60"/>
      <c r="D213" s="60"/>
      <c r="E213" s="60"/>
      <c r="F213" s="60"/>
      <c r="G213" s="60"/>
    </row>
    <row r="214" spans="1:7" x14ac:dyDescent="0.3">
      <c r="A214" s="60">
        <v>2113</v>
      </c>
      <c r="B214" s="60"/>
      <c r="C214" s="60"/>
      <c r="D214" s="60"/>
      <c r="E214" s="60"/>
      <c r="F214" s="60"/>
      <c r="G214" s="60"/>
    </row>
    <row r="215" spans="1:7" x14ac:dyDescent="0.3">
      <c r="A215" s="60">
        <v>2114</v>
      </c>
      <c r="B215" s="60"/>
      <c r="C215" s="60"/>
      <c r="D215" s="60"/>
      <c r="E215" s="60"/>
      <c r="F215" s="60"/>
      <c r="G215" s="60"/>
    </row>
    <row r="216" spans="1:7" x14ac:dyDescent="0.3">
      <c r="A216" s="60">
        <v>2115</v>
      </c>
      <c r="B216" s="60"/>
      <c r="C216" s="60"/>
      <c r="D216" s="60"/>
      <c r="E216" s="60"/>
      <c r="F216" s="60"/>
      <c r="G216" s="60"/>
    </row>
    <row r="217" spans="1:7" x14ac:dyDescent="0.3">
      <c r="A217" s="60">
        <v>2116</v>
      </c>
      <c r="B217" s="60"/>
      <c r="C217" s="60"/>
      <c r="D217" s="60"/>
      <c r="E217" s="60"/>
      <c r="F217" s="60"/>
      <c r="G217" s="60"/>
    </row>
    <row r="218" spans="1:7" x14ac:dyDescent="0.3">
      <c r="A218" s="60">
        <v>2117</v>
      </c>
      <c r="B218" s="60"/>
      <c r="C218" s="60"/>
      <c r="D218" s="60"/>
      <c r="E218" s="60"/>
      <c r="F218" s="60"/>
      <c r="G218" s="60"/>
    </row>
    <row r="219" spans="1:7" x14ac:dyDescent="0.3">
      <c r="A219" s="60">
        <v>2118</v>
      </c>
      <c r="B219" s="60"/>
      <c r="C219" s="60"/>
      <c r="D219" s="60"/>
      <c r="E219" s="60"/>
      <c r="F219" s="60"/>
      <c r="G219" s="60"/>
    </row>
    <row r="220" spans="1:7" x14ac:dyDescent="0.3">
      <c r="A220" s="60">
        <v>2119</v>
      </c>
      <c r="B220" s="60"/>
      <c r="C220" s="60"/>
      <c r="D220" s="60"/>
      <c r="E220" s="60"/>
      <c r="F220" s="60"/>
      <c r="G220" s="60"/>
    </row>
    <row r="221" spans="1:7" x14ac:dyDescent="0.3">
      <c r="A221" s="60">
        <v>2120</v>
      </c>
      <c r="B221" s="60"/>
      <c r="C221" s="60"/>
      <c r="D221" s="60"/>
      <c r="E221" s="60"/>
      <c r="F221" s="60"/>
      <c r="G221" s="60"/>
    </row>
    <row r="222" spans="1:7" x14ac:dyDescent="0.3">
      <c r="A222" s="60">
        <v>2121</v>
      </c>
      <c r="B222" s="60"/>
      <c r="C222" s="60"/>
      <c r="D222" s="60"/>
      <c r="E222" s="60"/>
      <c r="F222" s="60"/>
      <c r="G222" s="60"/>
    </row>
    <row r="223" spans="1:7" x14ac:dyDescent="0.3">
      <c r="A223" s="60">
        <v>2122</v>
      </c>
      <c r="B223" s="60"/>
      <c r="C223" s="60"/>
      <c r="D223" s="60"/>
      <c r="E223" s="60"/>
      <c r="F223" s="60"/>
      <c r="G223" s="60"/>
    </row>
    <row r="224" spans="1:7" x14ac:dyDescent="0.3">
      <c r="A224" s="60">
        <v>2123</v>
      </c>
      <c r="B224" s="60"/>
      <c r="C224" s="60"/>
      <c r="D224" s="60"/>
      <c r="E224" s="60"/>
      <c r="F224" s="60"/>
      <c r="G224" s="60"/>
    </row>
    <row r="225" spans="1:7" x14ac:dyDescent="0.3">
      <c r="A225" s="60">
        <v>2124</v>
      </c>
      <c r="B225" s="60"/>
      <c r="C225" s="60"/>
      <c r="D225" s="60"/>
      <c r="E225" s="60"/>
      <c r="F225" s="60"/>
      <c r="G225" s="60"/>
    </row>
    <row r="226" spans="1:7" x14ac:dyDescent="0.3">
      <c r="A226" s="60">
        <v>2125</v>
      </c>
      <c r="B226" s="60"/>
      <c r="C226" s="60"/>
      <c r="D226" s="60"/>
      <c r="E226" s="60"/>
      <c r="F226" s="60"/>
      <c r="G226" s="60"/>
    </row>
    <row r="227" spans="1:7" x14ac:dyDescent="0.3">
      <c r="A227" s="60">
        <v>2126</v>
      </c>
      <c r="B227" s="60"/>
      <c r="C227" s="60"/>
      <c r="D227" s="60"/>
      <c r="E227" s="60"/>
      <c r="F227" s="60"/>
      <c r="G227" s="60"/>
    </row>
    <row r="228" spans="1:7" x14ac:dyDescent="0.3">
      <c r="A228" s="60">
        <v>2127</v>
      </c>
      <c r="B228" s="60"/>
      <c r="C228" s="60"/>
      <c r="D228" s="60"/>
      <c r="E228" s="60"/>
      <c r="F228" s="60"/>
      <c r="G228" s="60"/>
    </row>
    <row r="229" spans="1:7" x14ac:dyDescent="0.3">
      <c r="A229" s="60">
        <v>2128</v>
      </c>
      <c r="B229" s="60"/>
      <c r="C229" s="60"/>
      <c r="D229" s="60"/>
      <c r="E229" s="60"/>
      <c r="F229" s="60"/>
      <c r="G229" s="60"/>
    </row>
    <row r="230" spans="1:7" x14ac:dyDescent="0.3">
      <c r="A230" s="60">
        <v>2129</v>
      </c>
      <c r="B230" s="60"/>
      <c r="C230" s="60"/>
      <c r="D230" s="60"/>
      <c r="E230" s="60"/>
      <c r="F230" s="60"/>
      <c r="G230" s="60"/>
    </row>
    <row r="231" spans="1:7" x14ac:dyDescent="0.3">
      <c r="A231" s="60">
        <v>2130</v>
      </c>
      <c r="B231" s="60"/>
      <c r="C231" s="60"/>
      <c r="D231" s="60"/>
      <c r="E231" s="60"/>
      <c r="F231" s="60"/>
      <c r="G231" s="60"/>
    </row>
    <row r="232" spans="1:7" x14ac:dyDescent="0.3">
      <c r="A232" s="60">
        <v>2131</v>
      </c>
      <c r="B232" s="60"/>
      <c r="C232" s="60"/>
      <c r="D232" s="60"/>
      <c r="E232" s="60"/>
      <c r="F232" s="60"/>
      <c r="G232" s="60"/>
    </row>
    <row r="233" spans="1:7" x14ac:dyDescent="0.3">
      <c r="A233" s="60"/>
      <c r="B233" s="60"/>
      <c r="C233" s="60"/>
      <c r="D233" s="60"/>
      <c r="E233" s="60"/>
      <c r="F233" s="60"/>
      <c r="G233" s="60"/>
    </row>
    <row r="234" spans="1:7" x14ac:dyDescent="0.3">
      <c r="A234" s="58" t="s">
        <v>248</v>
      </c>
      <c r="B234" s="60"/>
      <c r="C234" s="60"/>
      <c r="D234" s="60"/>
      <c r="E234" s="60"/>
      <c r="F234" s="60"/>
      <c r="G234" s="60"/>
    </row>
    <row r="235" spans="1:7" x14ac:dyDescent="0.3">
      <c r="A235" s="60">
        <v>1</v>
      </c>
      <c r="B235" s="60"/>
      <c r="C235" s="60"/>
      <c r="D235" s="60"/>
      <c r="E235" s="60"/>
      <c r="F235" s="60"/>
      <c r="G235" s="60"/>
    </row>
    <row r="236" spans="1:7" x14ac:dyDescent="0.3">
      <c r="A236" s="60">
        <v>2</v>
      </c>
      <c r="B236" s="60"/>
      <c r="C236" s="60"/>
      <c r="D236" s="60"/>
      <c r="E236" s="60"/>
      <c r="F236" s="60"/>
      <c r="G236" s="60"/>
    </row>
    <row r="237" spans="1:7" x14ac:dyDescent="0.3">
      <c r="A237" s="60">
        <v>3</v>
      </c>
      <c r="B237" s="60"/>
      <c r="C237" s="60"/>
      <c r="D237" s="60"/>
      <c r="E237" s="60"/>
      <c r="F237" s="60"/>
      <c r="G237" s="60"/>
    </row>
    <row r="238" spans="1:7" x14ac:dyDescent="0.3">
      <c r="A238" s="60">
        <v>4</v>
      </c>
      <c r="B238" s="60"/>
      <c r="C238" s="60"/>
      <c r="D238" s="60"/>
      <c r="E238" s="60"/>
      <c r="F238" s="60"/>
      <c r="G238" s="60"/>
    </row>
    <row r="239" spans="1:7" x14ac:dyDescent="0.3">
      <c r="A239" s="60">
        <v>5</v>
      </c>
      <c r="B239" s="60"/>
      <c r="C239" s="60"/>
      <c r="D239" s="60"/>
      <c r="E239" s="60"/>
      <c r="F239" s="60"/>
      <c r="G239" s="60"/>
    </row>
    <row r="240" spans="1:7" x14ac:dyDescent="0.3">
      <c r="A240" s="60">
        <v>6</v>
      </c>
      <c r="B240" s="60"/>
      <c r="C240" s="60"/>
      <c r="D240" s="60"/>
      <c r="E240" s="60"/>
      <c r="F240" s="60"/>
      <c r="G240" s="60"/>
    </row>
    <row r="241" spans="1:7" x14ac:dyDescent="0.3">
      <c r="A241" s="60">
        <v>7</v>
      </c>
      <c r="B241" s="60"/>
      <c r="C241" s="60"/>
      <c r="D241" s="60"/>
      <c r="E241" s="60"/>
      <c r="F241" s="60"/>
      <c r="G241" s="60"/>
    </row>
    <row r="242" spans="1:7" x14ac:dyDescent="0.3">
      <c r="A242" s="60">
        <v>8</v>
      </c>
      <c r="B242" s="60"/>
      <c r="C242" s="60"/>
      <c r="D242" s="60"/>
      <c r="E242" s="60"/>
      <c r="F242" s="60"/>
      <c r="G242" s="60"/>
    </row>
    <row r="243" spans="1:7" x14ac:dyDescent="0.3">
      <c r="A243" s="60">
        <v>9</v>
      </c>
      <c r="B243" s="60"/>
      <c r="C243" s="60"/>
      <c r="D243" s="60"/>
      <c r="E243" s="60"/>
      <c r="F243" s="60"/>
      <c r="G243" s="60"/>
    </row>
    <row r="244" spans="1:7" x14ac:dyDescent="0.3">
      <c r="A244" s="60">
        <v>10</v>
      </c>
      <c r="B244" s="60"/>
      <c r="C244" s="60"/>
      <c r="D244" s="60"/>
      <c r="E244" s="60"/>
      <c r="F244" s="60"/>
      <c r="G244" s="60"/>
    </row>
    <row r="245" spans="1:7" x14ac:dyDescent="0.3">
      <c r="A245" s="60">
        <v>11</v>
      </c>
      <c r="B245" s="60"/>
      <c r="C245" s="60"/>
      <c r="D245" s="60"/>
      <c r="E245" s="60"/>
      <c r="F245" s="60"/>
      <c r="G245" s="60"/>
    </row>
    <row r="246" spans="1:7" x14ac:dyDescent="0.3">
      <c r="A246" s="60">
        <v>12</v>
      </c>
      <c r="B246" s="60"/>
      <c r="C246" s="60"/>
      <c r="D246" s="60"/>
      <c r="E246" s="60"/>
      <c r="F246" s="60"/>
      <c r="G246" s="60"/>
    </row>
    <row r="247" spans="1:7" x14ac:dyDescent="0.3">
      <c r="A247" s="60">
        <v>13</v>
      </c>
      <c r="B247" s="60"/>
      <c r="C247" s="60"/>
      <c r="D247" s="60"/>
      <c r="E247" s="60"/>
      <c r="F247" s="60"/>
      <c r="G247" s="60"/>
    </row>
    <row r="248" spans="1:7" x14ac:dyDescent="0.3">
      <c r="A248" s="60">
        <v>14</v>
      </c>
      <c r="B248" s="60"/>
      <c r="C248" s="60"/>
      <c r="D248" s="60"/>
      <c r="E248" s="60"/>
      <c r="F248" s="60"/>
      <c r="G248" s="60"/>
    </row>
    <row r="249" spans="1:7" x14ac:dyDescent="0.3">
      <c r="A249" s="60">
        <v>15</v>
      </c>
      <c r="B249" s="60"/>
      <c r="C249" s="60"/>
      <c r="D249" s="60"/>
      <c r="E249" s="60"/>
      <c r="F249" s="60"/>
      <c r="G249" s="60"/>
    </row>
    <row r="250" spans="1:7" x14ac:dyDescent="0.3">
      <c r="A250" s="60">
        <v>16</v>
      </c>
      <c r="B250" s="60"/>
      <c r="C250" s="60"/>
      <c r="D250" s="60"/>
      <c r="E250" s="60"/>
      <c r="F250" s="60"/>
      <c r="G250" s="60"/>
    </row>
    <row r="251" spans="1:7" x14ac:dyDescent="0.3">
      <c r="A251" s="60">
        <v>17</v>
      </c>
      <c r="B251" s="60"/>
      <c r="C251" s="60"/>
      <c r="D251" s="60"/>
      <c r="E251" s="60"/>
      <c r="F251" s="60"/>
      <c r="G251" s="60"/>
    </row>
    <row r="252" spans="1:7" x14ac:dyDescent="0.3">
      <c r="A252" s="60">
        <v>18</v>
      </c>
      <c r="B252" s="60"/>
      <c r="C252" s="60"/>
      <c r="D252" s="60"/>
      <c r="E252" s="60"/>
      <c r="F252" s="60"/>
      <c r="G252" s="60"/>
    </row>
    <row r="253" spans="1:7" x14ac:dyDescent="0.3">
      <c r="A253" s="60">
        <v>19</v>
      </c>
      <c r="B253" s="60"/>
      <c r="C253" s="60"/>
      <c r="D253" s="60"/>
      <c r="E253" s="60"/>
      <c r="F253" s="60"/>
      <c r="G253" s="60"/>
    </row>
    <row r="254" spans="1:7" x14ac:dyDescent="0.3">
      <c r="A254" s="60">
        <v>20</v>
      </c>
      <c r="B254" s="60"/>
      <c r="C254" s="60"/>
      <c r="D254" s="60"/>
      <c r="E254" s="60"/>
      <c r="F254" s="60"/>
      <c r="G254" s="60"/>
    </row>
    <row r="255" spans="1:7" x14ac:dyDescent="0.3">
      <c r="A255" s="60">
        <v>21</v>
      </c>
      <c r="B255" s="60"/>
      <c r="C255" s="60"/>
      <c r="D255" s="60"/>
      <c r="E255" s="60"/>
      <c r="F255" s="60"/>
      <c r="G255" s="60"/>
    </row>
    <row r="256" spans="1:7" x14ac:dyDescent="0.3">
      <c r="A256" s="60">
        <v>22</v>
      </c>
      <c r="B256" s="60"/>
      <c r="C256" s="60"/>
      <c r="D256" s="60"/>
      <c r="E256" s="60"/>
      <c r="F256" s="60"/>
      <c r="G256" s="60"/>
    </row>
    <row r="257" spans="1:7" x14ac:dyDescent="0.3">
      <c r="A257" s="60">
        <v>23</v>
      </c>
      <c r="B257" s="60"/>
      <c r="C257" s="60"/>
      <c r="D257" s="60"/>
      <c r="E257" s="60"/>
      <c r="F257" s="60"/>
      <c r="G257" s="60"/>
    </row>
    <row r="258" spans="1:7" x14ac:dyDescent="0.3">
      <c r="A258" s="60">
        <v>24</v>
      </c>
      <c r="B258" s="60"/>
      <c r="C258" s="60"/>
      <c r="D258" s="60"/>
      <c r="E258" s="60"/>
      <c r="F258" s="60"/>
      <c r="G258" s="60"/>
    </row>
    <row r="259" spans="1:7" x14ac:dyDescent="0.3">
      <c r="A259" s="60">
        <v>25</v>
      </c>
      <c r="B259" s="60"/>
      <c r="C259" s="60"/>
      <c r="D259" s="60"/>
      <c r="E259" s="60"/>
      <c r="F259" s="60"/>
      <c r="G259" s="60"/>
    </row>
    <row r="260" spans="1:7" x14ac:dyDescent="0.3">
      <c r="A260" s="60">
        <v>26</v>
      </c>
      <c r="B260" s="60"/>
      <c r="C260" s="60"/>
      <c r="D260" s="60"/>
      <c r="E260" s="60"/>
      <c r="F260" s="60"/>
      <c r="G260" s="60"/>
    </row>
    <row r="261" spans="1:7" x14ac:dyDescent="0.3">
      <c r="A261" s="60">
        <v>27</v>
      </c>
      <c r="B261" s="60"/>
      <c r="C261" s="60"/>
      <c r="D261" s="60"/>
      <c r="E261" s="60"/>
      <c r="F261" s="60"/>
      <c r="G261" s="60"/>
    </row>
    <row r="262" spans="1:7" x14ac:dyDescent="0.3">
      <c r="A262" s="60">
        <v>28</v>
      </c>
      <c r="B262" s="60"/>
      <c r="C262" s="60"/>
      <c r="D262" s="60"/>
      <c r="E262" s="60"/>
      <c r="F262" s="60"/>
      <c r="G262" s="60"/>
    </row>
    <row r="263" spans="1:7" x14ac:dyDescent="0.3">
      <c r="A263" s="60">
        <v>29</v>
      </c>
      <c r="B263" s="60"/>
      <c r="C263" s="60"/>
      <c r="D263" s="60"/>
      <c r="E263" s="60"/>
      <c r="F263" s="60"/>
      <c r="G263" s="60"/>
    </row>
    <row r="264" spans="1:7" x14ac:dyDescent="0.3">
      <c r="A264" s="60">
        <v>30</v>
      </c>
      <c r="B264" s="60"/>
      <c r="C264" s="60"/>
      <c r="D264" s="60"/>
      <c r="E264" s="60"/>
      <c r="F264" s="60"/>
      <c r="G264" s="60"/>
    </row>
    <row r="265" spans="1:7" x14ac:dyDescent="0.3">
      <c r="A265" s="60">
        <v>31</v>
      </c>
      <c r="B265" s="60"/>
      <c r="C265" s="60"/>
      <c r="D265" s="60"/>
      <c r="E265" s="60"/>
      <c r="F265" s="60"/>
      <c r="G265" s="60"/>
    </row>
    <row r="266" spans="1:7" x14ac:dyDescent="0.3">
      <c r="A266" s="60">
        <v>32</v>
      </c>
      <c r="B266" s="60"/>
      <c r="C266" s="60"/>
      <c r="D266" s="60"/>
      <c r="E266" s="60"/>
      <c r="F266" s="60"/>
      <c r="G266" s="60"/>
    </row>
    <row r="267" spans="1:7" x14ac:dyDescent="0.3">
      <c r="A267" s="60">
        <v>33</v>
      </c>
      <c r="B267" s="60"/>
      <c r="C267" s="60"/>
      <c r="D267" s="60"/>
      <c r="E267" s="60"/>
      <c r="F267" s="60"/>
      <c r="G267" s="60"/>
    </row>
    <row r="268" spans="1:7" x14ac:dyDescent="0.3">
      <c r="A268" s="60">
        <v>34</v>
      </c>
      <c r="B268" s="60"/>
      <c r="C268" s="60"/>
      <c r="D268" s="60"/>
      <c r="E268" s="60"/>
      <c r="F268" s="60"/>
      <c r="G268" s="60"/>
    </row>
    <row r="269" spans="1:7" x14ac:dyDescent="0.3">
      <c r="A269" s="60">
        <v>35</v>
      </c>
      <c r="B269" s="60"/>
      <c r="C269" s="60"/>
      <c r="D269" s="60"/>
      <c r="E269" s="60"/>
      <c r="F269" s="60"/>
      <c r="G269" s="60"/>
    </row>
    <row r="270" spans="1:7" x14ac:dyDescent="0.3">
      <c r="A270" s="60">
        <v>36</v>
      </c>
      <c r="B270" s="60"/>
      <c r="C270" s="60"/>
      <c r="D270" s="60"/>
      <c r="E270" s="60"/>
      <c r="F270" s="60"/>
      <c r="G270" s="60"/>
    </row>
    <row r="271" spans="1:7" x14ac:dyDescent="0.3">
      <c r="A271" s="60">
        <v>37</v>
      </c>
      <c r="B271" s="60"/>
      <c r="C271" s="60"/>
      <c r="D271" s="60"/>
      <c r="E271" s="60"/>
      <c r="F271" s="60"/>
      <c r="G271" s="60"/>
    </row>
    <row r="272" spans="1:7" x14ac:dyDescent="0.3">
      <c r="A272" s="60">
        <v>38</v>
      </c>
      <c r="B272" s="60"/>
      <c r="C272" s="60"/>
      <c r="D272" s="60"/>
      <c r="E272" s="60"/>
      <c r="F272" s="60"/>
      <c r="G272" s="60"/>
    </row>
    <row r="273" spans="1:7" x14ac:dyDescent="0.3">
      <c r="A273" s="60">
        <v>39</v>
      </c>
      <c r="B273" s="60"/>
      <c r="C273" s="60"/>
      <c r="D273" s="60"/>
      <c r="E273" s="60"/>
      <c r="F273" s="60"/>
      <c r="G273" s="60"/>
    </row>
    <row r="274" spans="1:7" x14ac:dyDescent="0.3">
      <c r="A274" s="60">
        <v>40</v>
      </c>
      <c r="B274" s="60"/>
      <c r="C274" s="60"/>
      <c r="D274" s="60"/>
      <c r="E274" s="60"/>
      <c r="F274" s="60"/>
      <c r="G274" s="60"/>
    </row>
    <row r="275" spans="1:7" x14ac:dyDescent="0.3">
      <c r="A275" s="60">
        <v>41</v>
      </c>
      <c r="B275" s="60"/>
      <c r="C275" s="60"/>
      <c r="D275" s="60"/>
      <c r="E275" s="60"/>
      <c r="F275" s="60"/>
      <c r="G275" s="60"/>
    </row>
    <row r="276" spans="1:7" x14ac:dyDescent="0.3">
      <c r="A276" s="60">
        <v>42</v>
      </c>
      <c r="B276" s="60"/>
      <c r="C276" s="60"/>
      <c r="D276" s="60"/>
      <c r="E276" s="60"/>
      <c r="F276" s="60"/>
      <c r="G276" s="60"/>
    </row>
    <row r="277" spans="1:7" x14ac:dyDescent="0.3">
      <c r="A277" s="60">
        <v>43</v>
      </c>
      <c r="B277" s="60"/>
      <c r="C277" s="60"/>
      <c r="D277" s="60"/>
      <c r="E277" s="60"/>
      <c r="F277" s="60"/>
      <c r="G277" s="60"/>
    </row>
    <row r="278" spans="1:7" x14ac:dyDescent="0.3">
      <c r="A278" s="60">
        <v>44</v>
      </c>
      <c r="B278" s="60"/>
      <c r="C278" s="60"/>
      <c r="D278" s="60"/>
      <c r="E278" s="60"/>
      <c r="F278" s="60"/>
      <c r="G278" s="60"/>
    </row>
    <row r="279" spans="1:7" x14ac:dyDescent="0.3">
      <c r="A279" s="60">
        <v>45</v>
      </c>
      <c r="B279" s="60"/>
      <c r="C279" s="60"/>
      <c r="D279" s="60"/>
      <c r="E279" s="60"/>
      <c r="F279" s="60"/>
      <c r="G279" s="60"/>
    </row>
    <row r="280" spans="1:7" x14ac:dyDescent="0.3">
      <c r="A280" s="60">
        <v>46</v>
      </c>
      <c r="B280" s="60"/>
      <c r="C280" s="60"/>
      <c r="D280" s="60"/>
      <c r="E280" s="60"/>
      <c r="F280" s="60"/>
      <c r="G280" s="60"/>
    </row>
    <row r="281" spans="1:7" x14ac:dyDescent="0.3">
      <c r="A281" s="60">
        <v>47</v>
      </c>
      <c r="B281" s="60"/>
      <c r="C281" s="60"/>
      <c r="D281" s="60"/>
      <c r="E281" s="60"/>
      <c r="F281" s="60"/>
      <c r="G281" s="60"/>
    </row>
    <row r="282" spans="1:7" x14ac:dyDescent="0.3">
      <c r="A282" s="60">
        <v>48</v>
      </c>
      <c r="B282" s="60"/>
      <c r="C282" s="60"/>
      <c r="D282" s="60"/>
      <c r="E282" s="60"/>
      <c r="F282" s="60"/>
      <c r="G282" s="60"/>
    </row>
    <row r="283" spans="1:7" x14ac:dyDescent="0.3">
      <c r="A283" s="60">
        <v>49</v>
      </c>
      <c r="B283" s="60"/>
      <c r="C283" s="60"/>
      <c r="D283" s="60"/>
      <c r="E283" s="60"/>
      <c r="F283" s="60"/>
      <c r="G283" s="60"/>
    </row>
    <row r="284" spans="1:7" x14ac:dyDescent="0.3">
      <c r="A284" s="60">
        <v>50</v>
      </c>
      <c r="B284" s="60"/>
      <c r="C284" s="60"/>
      <c r="D284" s="60"/>
      <c r="E284" s="60"/>
      <c r="F284" s="60"/>
      <c r="G284" s="60"/>
    </row>
    <row r="285" spans="1:7" x14ac:dyDescent="0.3">
      <c r="A285" s="60">
        <v>51</v>
      </c>
      <c r="B285" s="60"/>
      <c r="C285" s="60"/>
      <c r="D285" s="60"/>
      <c r="E285" s="60"/>
      <c r="F285" s="60"/>
      <c r="G285" s="60"/>
    </row>
    <row r="286" spans="1:7" x14ac:dyDescent="0.3">
      <c r="A286" s="60">
        <v>52</v>
      </c>
      <c r="B286" s="60"/>
      <c r="C286" s="60"/>
      <c r="D286" s="60"/>
      <c r="E286" s="60"/>
      <c r="F286" s="60"/>
      <c r="G286" s="60"/>
    </row>
    <row r="287" spans="1:7" x14ac:dyDescent="0.3">
      <c r="A287" s="60">
        <v>53</v>
      </c>
      <c r="B287" s="60"/>
      <c r="C287" s="60"/>
      <c r="D287" s="60"/>
      <c r="E287" s="60"/>
      <c r="F287" s="60"/>
      <c r="G287" s="60"/>
    </row>
    <row r="288" spans="1:7" x14ac:dyDescent="0.3">
      <c r="A288" s="60">
        <v>54</v>
      </c>
      <c r="B288" s="60"/>
      <c r="C288" s="60"/>
      <c r="D288" s="60"/>
      <c r="E288" s="60"/>
      <c r="F288" s="60"/>
      <c r="G288" s="60"/>
    </row>
    <row r="289" spans="1:7" x14ac:dyDescent="0.3">
      <c r="A289" s="60">
        <v>55</v>
      </c>
      <c r="B289" s="60"/>
      <c r="C289" s="60"/>
      <c r="D289" s="60"/>
      <c r="E289" s="60"/>
      <c r="F289" s="60"/>
      <c r="G289" s="60"/>
    </row>
    <row r="290" spans="1:7" x14ac:dyDescent="0.3">
      <c r="A290" s="60">
        <v>56</v>
      </c>
      <c r="B290" s="60"/>
      <c r="C290" s="60"/>
      <c r="D290" s="60"/>
      <c r="E290" s="60"/>
      <c r="F290" s="60"/>
      <c r="G290" s="60"/>
    </row>
    <row r="291" spans="1:7" x14ac:dyDescent="0.3">
      <c r="A291" s="60">
        <v>57</v>
      </c>
      <c r="B291" s="60"/>
      <c r="C291" s="60"/>
      <c r="D291" s="60"/>
      <c r="E291" s="60"/>
      <c r="F291" s="60"/>
      <c r="G291" s="60"/>
    </row>
    <row r="292" spans="1:7" x14ac:dyDescent="0.3">
      <c r="A292" s="60">
        <v>58</v>
      </c>
      <c r="B292" s="60"/>
      <c r="C292" s="60"/>
      <c r="D292" s="60"/>
      <c r="E292" s="60"/>
      <c r="F292" s="60"/>
      <c r="G292" s="60"/>
    </row>
    <row r="293" spans="1:7" x14ac:dyDescent="0.3">
      <c r="A293" s="60">
        <v>59</v>
      </c>
      <c r="B293" s="60"/>
      <c r="C293" s="60"/>
      <c r="D293" s="60"/>
      <c r="E293" s="60"/>
      <c r="F293" s="60"/>
      <c r="G293" s="60"/>
    </row>
    <row r="294" spans="1:7" x14ac:dyDescent="0.3">
      <c r="A294" s="60">
        <v>60</v>
      </c>
      <c r="B294" s="60"/>
      <c r="C294" s="60"/>
      <c r="D294" s="60"/>
      <c r="E294" s="60"/>
      <c r="F294" s="60"/>
      <c r="G294" s="6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C83AA471CFD54C89FF94069A2BE431" ma:contentTypeVersion="14" ma:contentTypeDescription="Crear nuevo documento." ma:contentTypeScope="" ma:versionID="c724a1c0215a1046063da49de2e70c6a">
  <xsd:schema xmlns:xsd="http://www.w3.org/2001/XMLSchema" xmlns:xs="http://www.w3.org/2001/XMLSchema" xmlns:p="http://schemas.microsoft.com/office/2006/metadata/properties" xmlns:ns2="c562b887-780b-4b9e-89ca-3d8930e1f7d5" xmlns:ns3="8f3e5daa-0737-4fc0-bf49-64926580d8d7" targetNamespace="http://schemas.microsoft.com/office/2006/metadata/properties" ma:root="true" ma:fieldsID="94e2fbfdcfd37209f273d999a03e3886" ns2:_="" ns3:_="">
    <xsd:import namespace="c562b887-780b-4b9e-89ca-3d8930e1f7d5"/>
    <xsd:import namespace="8f3e5daa-0737-4fc0-bf49-64926580d8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2b887-780b-4b9e-89ca-3d8930e1f7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e5daa-0737-4fc0-bf49-64926580d8d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562b887-780b-4b9e-89ca-3d8930e1f7d5" xsi:nil="true"/>
  </documentManagement>
</p:properties>
</file>

<file path=customXml/itemProps1.xml><?xml version="1.0" encoding="utf-8"?>
<ds:datastoreItem xmlns:ds="http://schemas.openxmlformats.org/officeDocument/2006/customXml" ds:itemID="{FE9BAC5B-A4F3-419C-BCF4-DF95F3BA51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CAE7C3-EAD1-4DDB-9D6F-BFC5D253C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62b887-780b-4b9e-89ca-3d8930e1f7d5"/>
    <ds:schemaRef ds:uri="8f3e5daa-0737-4fc0-bf49-64926580d8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CEE48B-8CC2-4E8F-BF1D-EB8A5D10902A}">
  <ds:schemaRefs>
    <ds:schemaRef ds:uri="http://schemas.microsoft.com/office/2006/metadata/properties"/>
    <ds:schemaRef ds:uri="c562b887-780b-4b9e-89ca-3d8930e1f7d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3e5daa-0737-4fc0-bf49-64926580d8d7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19</vt:i4>
      </vt:variant>
    </vt:vector>
  </HeadingPairs>
  <TitlesOfParts>
    <vt:vector size="22" baseType="lpstr">
      <vt:lpstr>MASPS-MNX-IN-X-FR-X</vt:lpstr>
      <vt:lpstr>Factores De Emisión</vt:lpstr>
      <vt:lpstr>Listas</vt:lpstr>
      <vt:lpstr>acidossulf</vt:lpstr>
      <vt:lpstr>'MASPS-MNX-IN-X-FR-X'!Área_de_impresión</vt:lpstr>
      <vt:lpstr>categoria</vt:lpstr>
      <vt:lpstr>cateogria</vt:lpstr>
      <vt:lpstr>co</vt:lpstr>
      <vt:lpstr>codos</vt:lpstr>
      <vt:lpstr>combustible</vt:lpstr>
      <vt:lpstr>cot</vt:lpstr>
      <vt:lpstr>equipoproceso</vt:lpstr>
      <vt:lpstr>hcv</vt:lpstr>
      <vt:lpstr>INFORME</vt:lpstr>
      <vt:lpstr>l</vt:lpstr>
      <vt:lpstr>lcv</vt:lpstr>
      <vt:lpstr>metano</vt:lpstr>
      <vt:lpstr>nmvoc</vt:lpstr>
      <vt:lpstr>nox</vt:lpstr>
      <vt:lpstr>pc</vt:lpstr>
      <vt:lpstr>pm</vt:lpstr>
      <vt:lpstr>tipofuente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Efrain Miguel Ruiz Karduss</cp:lastModifiedBy>
  <cp:revision/>
  <dcterms:created xsi:type="dcterms:W3CDTF">2020-11-09T13:19:13Z</dcterms:created>
  <dcterms:modified xsi:type="dcterms:W3CDTF">2025-02-22T09:59:57Z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0x010100E8C83AA471CFD54C89FF94069A2BE431</vt:lpwstr>
  </property>
</Properties>
</file>