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5270" windowHeight="11640" activeTab="2"/>
  </bookViews>
  <sheets>
    <sheet name="6.9.1" sheetId="1" r:id="rId1"/>
    <sheet name="6.9.2" sheetId="2" r:id="rId2"/>
    <sheet name="6.9.3" sheetId="3" r:id="rId3"/>
  </sheets>
  <calcPr calcId="125725"/>
</workbook>
</file>

<file path=xl/calcChain.xml><?xml version="1.0" encoding="utf-8"?>
<calcChain xmlns="http://schemas.openxmlformats.org/spreadsheetml/2006/main">
  <c r="J7" i="3"/>
  <c r="J6"/>
  <c r="B17" s="1"/>
  <c r="F5" i="2"/>
  <c r="F6" s="1"/>
  <c r="B12" s="1"/>
  <c r="F4"/>
  <c r="F3"/>
  <c r="F2"/>
  <c r="F1"/>
  <c r="F9" i="1"/>
  <c r="J8"/>
  <c r="B21" i="3"/>
  <c r="F13"/>
  <c r="B5"/>
  <c r="F6"/>
  <c r="B14"/>
  <c r="B9" i="2"/>
  <c r="B23"/>
  <c r="B5"/>
  <c r="B16"/>
  <c r="F13" i="1"/>
  <c r="F6"/>
  <c r="B20"/>
  <c r="B15"/>
  <c r="B11"/>
  <c r="B4"/>
  <c r="B5" s="1"/>
  <c r="B6" i="3" l="1"/>
  <c r="F9"/>
  <c r="F2"/>
  <c r="B10"/>
  <c r="B6" i="2"/>
  <c r="J7" i="1"/>
  <c r="B12" l="1"/>
  <c r="F2"/>
  <c r="B21"/>
</calcChain>
</file>

<file path=xl/sharedStrings.xml><?xml version="1.0" encoding="utf-8"?>
<sst xmlns="http://schemas.openxmlformats.org/spreadsheetml/2006/main" count="185" uniqueCount="42">
  <si>
    <t>V</t>
  </si>
  <si>
    <t>W</t>
  </si>
  <si>
    <t>A</t>
  </si>
  <si>
    <r>
      <t>R</t>
    </r>
    <r>
      <rPr>
        <i/>
        <vertAlign val="subscript"/>
        <sz val="10"/>
        <rFont val="Tahoma"/>
        <family val="2"/>
      </rPr>
      <t>E</t>
    </r>
    <r>
      <rPr>
        <sz val="10"/>
        <rFont val="Tahoma"/>
        <family val="2"/>
      </rPr>
      <t>=</t>
    </r>
  </si>
  <si>
    <r>
      <t>V</t>
    </r>
    <r>
      <rPr>
        <i/>
        <vertAlign val="subscript"/>
        <sz val="10"/>
        <rFont val="Tahoma"/>
        <family val="2"/>
      </rPr>
      <t>CE</t>
    </r>
    <r>
      <rPr>
        <sz val="10"/>
        <rFont val="Tahoma"/>
        <family val="2"/>
      </rPr>
      <t>=</t>
    </r>
  </si>
  <si>
    <r>
      <t>V</t>
    </r>
    <r>
      <rPr>
        <i/>
        <vertAlign val="subscript"/>
        <sz val="10"/>
        <rFont val="Tahoma"/>
        <family val="2"/>
      </rPr>
      <t>E</t>
    </r>
    <r>
      <rPr>
        <sz val="10"/>
        <rFont val="Tahoma"/>
        <family val="2"/>
      </rPr>
      <t>=</t>
    </r>
  </si>
  <si>
    <r>
      <t>I</t>
    </r>
    <r>
      <rPr>
        <i/>
        <vertAlign val="subscript"/>
        <sz val="10"/>
        <rFont val="Tahoma"/>
        <family val="2"/>
      </rPr>
      <t>E</t>
    </r>
    <r>
      <rPr>
        <sz val="10"/>
        <rFont val="Tahoma"/>
        <family val="2"/>
      </rPr>
      <t>=</t>
    </r>
  </si>
  <si>
    <r>
      <t>r'</t>
    </r>
    <r>
      <rPr>
        <i/>
        <vertAlign val="subscript"/>
        <sz val="10"/>
        <rFont val="Tahoma"/>
        <family val="2"/>
      </rPr>
      <t>e</t>
    </r>
    <r>
      <rPr>
        <sz val="10"/>
        <rFont val="Tahoma"/>
        <family val="2"/>
      </rPr>
      <t>=</t>
    </r>
  </si>
  <si>
    <t>Hz</t>
  </si>
  <si>
    <r>
      <t>f</t>
    </r>
    <r>
      <rPr>
        <i/>
        <vertAlign val="subscript"/>
        <sz val="10"/>
        <rFont val="Tahoma"/>
        <family val="2"/>
      </rPr>
      <t>mid</t>
    </r>
    <r>
      <rPr>
        <sz val="10"/>
        <rFont val="Tahoma"/>
        <family val="2"/>
      </rPr>
      <t>=</t>
    </r>
  </si>
  <si>
    <r>
      <t>v</t>
    </r>
    <r>
      <rPr>
        <i/>
        <vertAlign val="subscript"/>
        <sz val="10"/>
        <rFont val="Tahoma"/>
        <family val="2"/>
      </rPr>
      <t>o</t>
    </r>
    <r>
      <rPr>
        <sz val="10"/>
        <rFont val="Tahoma"/>
        <family val="2"/>
      </rPr>
      <t>=</t>
    </r>
  </si>
  <si>
    <t>Vpp</t>
  </si>
  <si>
    <r>
      <t>v</t>
    </r>
    <r>
      <rPr>
        <i/>
        <vertAlign val="subscript"/>
        <sz val="10"/>
        <rFont val="Tahoma"/>
        <family val="2"/>
      </rPr>
      <t>i</t>
    </r>
    <r>
      <rPr>
        <sz val="10"/>
        <rFont val="Tahoma"/>
        <family val="2"/>
      </rPr>
      <t>=</t>
    </r>
  </si>
  <si>
    <r>
      <t>A</t>
    </r>
    <r>
      <rPr>
        <i/>
        <vertAlign val="subscript"/>
        <sz val="10"/>
        <rFont val="Tahoma"/>
        <family val="2"/>
      </rPr>
      <t>v</t>
    </r>
    <r>
      <rPr>
        <sz val="10"/>
        <rFont val="Tahoma"/>
        <family val="2"/>
      </rPr>
      <t>=-</t>
    </r>
    <r>
      <rPr>
        <i/>
        <sz val="10"/>
        <rFont val="Tahoma"/>
        <family val="2"/>
      </rPr>
      <t>v</t>
    </r>
    <r>
      <rPr>
        <i/>
        <vertAlign val="subscript"/>
        <sz val="10"/>
        <rFont val="Tahoma"/>
        <family val="2"/>
      </rPr>
      <t>o</t>
    </r>
    <r>
      <rPr>
        <sz val="10"/>
        <rFont val="Tahoma"/>
        <family val="2"/>
      </rPr>
      <t>/</t>
    </r>
    <r>
      <rPr>
        <i/>
        <sz val="10"/>
        <rFont val="Tahoma"/>
        <family val="2"/>
      </rPr>
      <t>v</t>
    </r>
    <r>
      <rPr>
        <i/>
        <vertAlign val="subscript"/>
        <sz val="10"/>
        <rFont val="Tahoma"/>
        <family val="2"/>
      </rPr>
      <t>i</t>
    </r>
    <r>
      <rPr>
        <sz val="10"/>
        <rFont val="Tahoma"/>
        <family val="2"/>
      </rPr>
      <t>=</t>
    </r>
  </si>
  <si>
    <r>
      <t>A</t>
    </r>
    <r>
      <rPr>
        <i/>
        <vertAlign val="subscript"/>
        <sz val="10"/>
        <rFont val="Tahoma"/>
        <family val="2"/>
      </rPr>
      <t>v</t>
    </r>
    <r>
      <rPr>
        <vertAlign val="subscript"/>
        <sz val="10"/>
        <rFont val="Tahoma"/>
        <family val="2"/>
      </rPr>
      <t xml:space="preserve"> mid</t>
    </r>
    <r>
      <rPr>
        <sz val="10"/>
        <rFont val="Tahoma"/>
        <family val="2"/>
      </rPr>
      <t xml:space="preserve"> (ทฤษฎี)=</t>
    </r>
  </si>
  <si>
    <t>BW=</t>
  </si>
  <si>
    <r>
      <t>f</t>
    </r>
    <r>
      <rPr>
        <i/>
        <vertAlign val="subscript"/>
        <sz val="10"/>
        <rFont val="Tahoma"/>
        <family val="2"/>
      </rPr>
      <t>L3dB</t>
    </r>
    <r>
      <rPr>
        <sz val="10"/>
        <rFont val="Tahoma"/>
        <family val="2"/>
      </rPr>
      <t>=</t>
    </r>
  </si>
  <si>
    <r>
      <t>f</t>
    </r>
    <r>
      <rPr>
        <i/>
        <vertAlign val="subscript"/>
        <sz val="10"/>
        <rFont val="Tahoma"/>
        <family val="2"/>
      </rPr>
      <t>H3dB</t>
    </r>
    <r>
      <rPr>
        <sz val="10"/>
        <rFont val="Tahoma"/>
        <family val="2"/>
      </rPr>
      <t>=</t>
    </r>
  </si>
  <si>
    <r>
      <t>R</t>
    </r>
    <r>
      <rPr>
        <i/>
        <vertAlign val="subscript"/>
        <sz val="10"/>
        <color indexed="9"/>
        <rFont val="Tahoma"/>
        <family val="2"/>
      </rPr>
      <t>L</t>
    </r>
    <r>
      <rPr>
        <sz val="10"/>
        <color indexed="9"/>
        <rFont val="Tahoma"/>
        <charset val="222"/>
      </rPr>
      <t xml:space="preserve">= </t>
    </r>
    <r>
      <rPr>
        <sz val="10"/>
        <color indexed="9"/>
        <rFont val="Symbol"/>
        <family val="1"/>
        <charset val="2"/>
      </rPr>
      <t xml:space="preserve">¥ </t>
    </r>
    <r>
      <rPr>
        <sz val="10"/>
        <color indexed="9"/>
        <rFont val="Tahoma"/>
        <family val="2"/>
      </rPr>
      <t>Ohms</t>
    </r>
  </si>
  <si>
    <r>
      <t>R</t>
    </r>
    <r>
      <rPr>
        <i/>
        <vertAlign val="subscript"/>
        <sz val="10"/>
        <color indexed="9"/>
        <rFont val="Tahoma"/>
        <family val="2"/>
      </rPr>
      <t>L</t>
    </r>
    <r>
      <rPr>
        <sz val="10"/>
        <color indexed="9"/>
        <rFont val="Tahoma"/>
        <charset val="222"/>
      </rPr>
      <t xml:space="preserve">= </t>
    </r>
    <r>
      <rPr>
        <sz val="10"/>
        <color indexed="9"/>
        <rFont val="Symbol"/>
        <family val="1"/>
        <charset val="2"/>
      </rPr>
      <t xml:space="preserve">18 </t>
    </r>
    <r>
      <rPr>
        <sz val="10"/>
        <color indexed="9"/>
        <rFont val="Tahoma"/>
        <family val="2"/>
      </rPr>
      <t>kOhms</t>
    </r>
  </si>
  <si>
    <r>
      <t xml:space="preserve">หา </t>
    </r>
    <r>
      <rPr>
        <i/>
        <sz val="10"/>
        <color indexed="9"/>
        <rFont val="Tahoma"/>
        <charset val="222"/>
      </rPr>
      <t>R</t>
    </r>
    <r>
      <rPr>
        <i/>
        <vertAlign val="subscript"/>
        <sz val="10"/>
        <color indexed="9"/>
        <rFont val="Tahoma"/>
        <charset val="222"/>
      </rPr>
      <t>i</t>
    </r>
  </si>
  <si>
    <r>
      <t>R</t>
    </r>
    <r>
      <rPr>
        <i/>
        <vertAlign val="subscript"/>
        <sz val="10"/>
        <rFont val="Tahoma"/>
        <family val="2"/>
      </rPr>
      <t>i</t>
    </r>
    <r>
      <rPr>
        <sz val="10"/>
        <rFont val="Tahoma"/>
        <charset val="222"/>
      </rPr>
      <t xml:space="preserve"> (ทฤษฎี)=</t>
    </r>
  </si>
  <si>
    <r>
      <t>R</t>
    </r>
    <r>
      <rPr>
        <i/>
        <vertAlign val="subscript"/>
        <sz val="10"/>
        <rFont val="Tahoma"/>
        <family val="2"/>
      </rPr>
      <t>X</t>
    </r>
    <r>
      <rPr>
        <sz val="10"/>
        <rFont val="Tahoma"/>
        <charset val="222"/>
      </rPr>
      <t xml:space="preserve"> (ที่ใช้)=</t>
    </r>
  </si>
  <si>
    <r>
      <t>v</t>
    </r>
    <r>
      <rPr>
        <vertAlign val="subscript"/>
        <sz val="10"/>
        <rFont val="Tahoma"/>
        <family val="2"/>
      </rPr>
      <t>1</t>
    </r>
    <r>
      <rPr>
        <sz val="10"/>
        <rFont val="Tahoma"/>
        <charset val="222"/>
      </rPr>
      <t>=</t>
    </r>
  </si>
  <si>
    <r>
      <t>v</t>
    </r>
    <r>
      <rPr>
        <vertAlign val="subscript"/>
        <sz val="10"/>
        <rFont val="Tahoma"/>
        <family val="2"/>
      </rPr>
      <t>2</t>
    </r>
    <r>
      <rPr>
        <sz val="10"/>
        <rFont val="Tahoma"/>
        <charset val="222"/>
      </rPr>
      <t>=</t>
    </r>
  </si>
  <si>
    <r>
      <t>R</t>
    </r>
    <r>
      <rPr>
        <i/>
        <vertAlign val="subscript"/>
        <sz val="10"/>
        <rFont val="Tahoma"/>
        <family val="2"/>
      </rPr>
      <t>i</t>
    </r>
    <r>
      <rPr>
        <sz val="10"/>
        <rFont val="Tahoma"/>
        <charset val="222"/>
      </rPr>
      <t xml:space="preserve"> (คำนวณ)=</t>
    </r>
  </si>
  <si>
    <r>
      <t xml:space="preserve">หา </t>
    </r>
    <r>
      <rPr>
        <i/>
        <sz val="10"/>
        <color indexed="9"/>
        <rFont val="Tahoma"/>
        <charset val="222"/>
      </rPr>
      <t>R</t>
    </r>
    <r>
      <rPr>
        <i/>
        <vertAlign val="subscript"/>
        <sz val="10"/>
        <color indexed="9"/>
        <rFont val="Tahoma"/>
        <charset val="222"/>
      </rPr>
      <t>o</t>
    </r>
  </si>
  <si>
    <r>
      <t>R</t>
    </r>
    <r>
      <rPr>
        <i/>
        <vertAlign val="subscript"/>
        <sz val="10"/>
        <rFont val="Tahoma"/>
        <family val="2"/>
      </rPr>
      <t>o</t>
    </r>
    <r>
      <rPr>
        <sz val="10"/>
        <rFont val="Tahoma"/>
        <charset val="222"/>
      </rPr>
      <t xml:space="preserve"> (ทฤษฎี)=</t>
    </r>
  </si>
  <si>
    <r>
      <t>R</t>
    </r>
    <r>
      <rPr>
        <i/>
        <vertAlign val="subscript"/>
        <sz val="10"/>
        <color indexed="9"/>
        <rFont val="Tahoma"/>
        <family val="2"/>
      </rPr>
      <t>L</t>
    </r>
    <r>
      <rPr>
        <sz val="10"/>
        <color indexed="9"/>
        <rFont val="Tahoma"/>
        <charset val="222"/>
      </rPr>
      <t xml:space="preserve">= </t>
    </r>
    <r>
      <rPr>
        <sz val="10"/>
        <color indexed="9"/>
        <rFont val="Tahoma"/>
        <family val="2"/>
      </rPr>
      <t>10 k</t>
    </r>
    <r>
      <rPr>
        <sz val="10"/>
        <color indexed="9"/>
        <rFont val="Symbol"/>
        <family val="1"/>
        <charset val="2"/>
      </rPr>
      <t>W</t>
    </r>
  </si>
  <si>
    <r>
      <t xml:space="preserve">หา </t>
    </r>
    <r>
      <rPr>
        <i/>
        <sz val="10"/>
        <color indexed="9"/>
        <rFont val="Tahoma"/>
        <charset val="222"/>
      </rPr>
      <t>R</t>
    </r>
    <r>
      <rPr>
        <i/>
        <vertAlign val="subscript"/>
        <sz val="10"/>
        <color indexed="9"/>
        <rFont val="Tahoma"/>
        <charset val="222"/>
      </rPr>
      <t>o</t>
    </r>
    <r>
      <rPr>
        <i/>
        <sz val="10"/>
        <color indexed="9"/>
        <rFont val="Tahoma"/>
        <family val="2"/>
      </rPr>
      <t xml:space="preserve"> </t>
    </r>
    <r>
      <rPr>
        <sz val="10"/>
        <color indexed="9"/>
        <rFont val="Tahoma"/>
        <family val="2"/>
      </rPr>
      <t xml:space="preserve">(ปลด </t>
    </r>
    <r>
      <rPr>
        <i/>
        <sz val="10"/>
        <color indexed="9"/>
        <rFont val="Tahoma"/>
        <family val="2"/>
      </rPr>
      <t>C</t>
    </r>
    <r>
      <rPr>
        <vertAlign val="subscript"/>
        <sz val="10"/>
        <color indexed="9"/>
        <rFont val="Tahoma"/>
        <family val="2"/>
      </rPr>
      <t>1</t>
    </r>
    <r>
      <rPr>
        <sz val="10"/>
        <color indexed="9"/>
        <rFont val="Tahoma"/>
        <family val="2"/>
      </rPr>
      <t xml:space="preserve"> และ </t>
    </r>
    <r>
      <rPr>
        <i/>
        <sz val="10"/>
        <color indexed="9"/>
        <rFont val="Tahoma"/>
        <family val="2"/>
      </rPr>
      <t>R</t>
    </r>
    <r>
      <rPr>
        <i/>
        <vertAlign val="subscript"/>
        <sz val="10"/>
        <color indexed="9"/>
        <rFont val="Tahoma"/>
        <family val="2"/>
      </rPr>
      <t>S</t>
    </r>
    <r>
      <rPr>
        <sz val="10"/>
        <color indexed="9"/>
        <rFont val="Tahoma"/>
        <family val="2"/>
      </rPr>
      <t xml:space="preserve"> ออก)</t>
    </r>
  </si>
  <si>
    <r>
      <t xml:space="preserve">หา </t>
    </r>
    <r>
      <rPr>
        <i/>
        <sz val="10"/>
        <color indexed="9"/>
        <rFont val="Tahoma"/>
        <charset val="222"/>
      </rPr>
      <t>R</t>
    </r>
    <r>
      <rPr>
        <i/>
        <vertAlign val="subscript"/>
        <sz val="10"/>
        <color indexed="9"/>
        <rFont val="Tahoma"/>
        <charset val="222"/>
      </rPr>
      <t>i</t>
    </r>
    <r>
      <rPr>
        <sz val="10"/>
        <color indexed="9"/>
        <rFont val="Tahoma"/>
        <family val="2"/>
      </rPr>
      <t xml:space="preserve"> (ถอด </t>
    </r>
    <r>
      <rPr>
        <i/>
        <sz val="10"/>
        <color indexed="9"/>
        <rFont val="Tahoma"/>
        <family val="2"/>
      </rPr>
      <t>R</t>
    </r>
    <r>
      <rPr>
        <i/>
        <vertAlign val="subscript"/>
        <sz val="10"/>
        <color indexed="9"/>
        <rFont val="Tahoma"/>
        <family val="2"/>
      </rPr>
      <t>L</t>
    </r>
    <r>
      <rPr>
        <sz val="10"/>
        <color indexed="9"/>
        <rFont val="Tahoma"/>
        <family val="2"/>
      </rPr>
      <t>)</t>
    </r>
  </si>
  <si>
    <t>Rin(base)</t>
  </si>
  <si>
    <t>hfe</t>
  </si>
  <si>
    <t>RC</t>
  </si>
  <si>
    <t>R3</t>
  </si>
  <si>
    <t>rC</t>
  </si>
  <si>
    <t>RL</t>
  </si>
  <si>
    <t>R1</t>
  </si>
  <si>
    <t>R2</t>
  </si>
  <si>
    <t>rE</t>
  </si>
  <si>
    <t>RE</t>
  </si>
  <si>
    <t>RS</t>
  </si>
</sst>
</file>

<file path=xl/styles.xml><?xml version="1.0" encoding="utf-8"?>
<styleSheet xmlns="http://schemas.openxmlformats.org/spreadsheetml/2006/main">
  <numFmts count="1">
    <numFmt numFmtId="187" formatCode="0.000"/>
  </numFmts>
  <fonts count="15">
    <font>
      <sz val="10"/>
      <name val="Tahoma"/>
      <charset val="222"/>
    </font>
    <font>
      <sz val="10"/>
      <name val="Symbol"/>
      <family val="1"/>
      <charset val="2"/>
    </font>
    <font>
      <sz val="8"/>
      <name val="Tahoma"/>
      <charset val="222"/>
    </font>
    <font>
      <sz val="10"/>
      <name val="Tahoma"/>
      <family val="2"/>
    </font>
    <font>
      <i/>
      <sz val="10"/>
      <name val="Tahoma"/>
      <family val="2"/>
    </font>
    <font>
      <i/>
      <vertAlign val="subscript"/>
      <sz val="10"/>
      <name val="Tahoma"/>
      <family val="2"/>
    </font>
    <font>
      <vertAlign val="subscript"/>
      <sz val="10"/>
      <name val="Tahoma"/>
      <family val="2"/>
    </font>
    <font>
      <i/>
      <sz val="10"/>
      <color indexed="9"/>
      <name val="Tahoma"/>
      <family val="2"/>
    </font>
    <font>
      <i/>
      <vertAlign val="subscript"/>
      <sz val="10"/>
      <color indexed="9"/>
      <name val="Tahoma"/>
      <family val="2"/>
    </font>
    <font>
      <sz val="10"/>
      <color indexed="9"/>
      <name val="Tahoma"/>
      <charset val="222"/>
    </font>
    <font>
      <sz val="10"/>
      <color indexed="9"/>
      <name val="Symbol"/>
      <family val="1"/>
      <charset val="2"/>
    </font>
    <font>
      <sz val="10"/>
      <color indexed="9"/>
      <name val="Tahoma"/>
      <family val="2"/>
    </font>
    <font>
      <i/>
      <sz val="10"/>
      <color indexed="9"/>
      <name val="Tahoma"/>
      <charset val="222"/>
    </font>
    <font>
      <i/>
      <vertAlign val="subscript"/>
      <sz val="10"/>
      <color indexed="9"/>
      <name val="Tahoma"/>
      <charset val="222"/>
    </font>
    <font>
      <vertAlign val="subscript"/>
      <sz val="10"/>
      <color indexed="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4" fillId="0" borderId="0" xfId="0" applyFont="1"/>
    <xf numFmtId="0" fontId="3" fillId="0" borderId="0" xfId="0" applyFont="1"/>
    <xf numFmtId="11" fontId="0" fillId="3" borderId="0" xfId="0" applyNumberFormat="1" applyFill="1"/>
    <xf numFmtId="0" fontId="0" fillId="0" borderId="0" xfId="0" applyFill="1"/>
    <xf numFmtId="2" fontId="0" fillId="2" borderId="0" xfId="0" applyNumberFormat="1" applyFill="1"/>
    <xf numFmtId="187" fontId="0" fillId="2" borderId="0" xfId="0" applyNumberFormat="1" applyFill="1"/>
    <xf numFmtId="2" fontId="0" fillId="3" borderId="0" xfId="0" applyNumberFormat="1" applyFill="1"/>
    <xf numFmtId="11" fontId="0" fillId="4" borderId="0" xfId="0" applyNumberFormat="1" applyFill="1"/>
    <xf numFmtId="11" fontId="0" fillId="0" borderId="0" xfId="0" applyNumberFormat="1"/>
    <xf numFmtId="11" fontId="0" fillId="6" borderId="0" xfId="0" applyNumberFormat="1" applyFill="1"/>
    <xf numFmtId="2" fontId="0" fillId="6" borderId="0" xfId="0" applyNumberFormat="1" applyFill="1"/>
    <xf numFmtId="0" fontId="7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J7" sqref="J7"/>
    </sheetView>
  </sheetViews>
  <sheetFormatPr defaultRowHeight="12.75"/>
  <cols>
    <col min="1" max="1" width="14.7109375" customWidth="1"/>
    <col min="2" max="2" width="9.42578125" bestFit="1" customWidth="1"/>
    <col min="3" max="3" width="4.140625" bestFit="1" customWidth="1"/>
    <col min="5" max="5" width="14.7109375" bestFit="1" customWidth="1"/>
    <col min="6" max="6" width="8.7109375" customWidth="1"/>
    <col min="7" max="7" width="4.140625" customWidth="1"/>
  </cols>
  <sheetData>
    <row r="1" spans="1:11" ht="14.25">
      <c r="A1" s="5" t="s">
        <v>3</v>
      </c>
      <c r="B1" s="3">
        <v>1800</v>
      </c>
      <c r="C1" s="1" t="s">
        <v>1</v>
      </c>
      <c r="E1" s="17" t="s">
        <v>20</v>
      </c>
      <c r="F1" s="17"/>
      <c r="G1" s="17"/>
      <c r="I1" t="s">
        <v>33</v>
      </c>
      <c r="J1">
        <v>8200</v>
      </c>
      <c r="K1" s="1" t="s">
        <v>1</v>
      </c>
    </row>
    <row r="2" spans="1:11" ht="14.25">
      <c r="A2" s="5" t="s">
        <v>4</v>
      </c>
      <c r="B2" s="2">
        <v>10.31</v>
      </c>
      <c r="C2" t="s">
        <v>0</v>
      </c>
      <c r="E2" s="5" t="s">
        <v>21</v>
      </c>
      <c r="F2" s="7">
        <f>1/(1/J2+1/J3+1/(J4+J7))</f>
        <v>18235.31056074244</v>
      </c>
      <c r="G2" s="1" t="s">
        <v>1</v>
      </c>
      <c r="I2" t="s">
        <v>37</v>
      </c>
      <c r="J2" s="13">
        <v>150000</v>
      </c>
      <c r="K2" s="1" t="s">
        <v>1</v>
      </c>
    </row>
    <row r="3" spans="1:11" ht="14.25">
      <c r="A3" s="5" t="s">
        <v>5</v>
      </c>
      <c r="B3" s="2">
        <v>1.742</v>
      </c>
      <c r="C3" t="s">
        <v>0</v>
      </c>
      <c r="E3" s="5" t="s">
        <v>22</v>
      </c>
      <c r="F3" s="3">
        <v>18000</v>
      </c>
      <c r="G3" s="1" t="s">
        <v>1</v>
      </c>
      <c r="I3" t="s">
        <v>38</v>
      </c>
      <c r="J3" s="13">
        <v>22000</v>
      </c>
      <c r="K3" s="1" t="s">
        <v>1</v>
      </c>
    </row>
    <row r="4" spans="1:11" ht="14.25">
      <c r="A4" s="5" t="s">
        <v>6</v>
      </c>
      <c r="B4" s="4">
        <f>B3/B1</f>
        <v>9.677777777777778E-4</v>
      </c>
      <c r="C4" t="s">
        <v>2</v>
      </c>
      <c r="E4" s="5" t="s">
        <v>23</v>
      </c>
      <c r="F4" s="9">
        <v>1</v>
      </c>
      <c r="G4" t="s">
        <v>11</v>
      </c>
      <c r="I4" t="s">
        <v>34</v>
      </c>
      <c r="J4">
        <v>1000</v>
      </c>
      <c r="K4" s="1" t="s">
        <v>1</v>
      </c>
    </row>
    <row r="5" spans="1:11" ht="14.25">
      <c r="A5" s="5" t="s">
        <v>7</v>
      </c>
      <c r="B5" s="4">
        <f>0.025/B4</f>
        <v>25.832376578645235</v>
      </c>
      <c r="C5" s="1" t="s">
        <v>1</v>
      </c>
      <c r="E5" s="5" t="s">
        <v>24</v>
      </c>
      <c r="F5" s="10">
        <v>0.50329999999999997</v>
      </c>
      <c r="G5" t="s">
        <v>11</v>
      </c>
      <c r="I5" t="s">
        <v>36</v>
      </c>
      <c r="J5" s="13">
        <v>18000</v>
      </c>
      <c r="K5" s="1" t="s">
        <v>1</v>
      </c>
    </row>
    <row r="6" spans="1:11" ht="14.25">
      <c r="A6" s="5"/>
      <c r="B6" s="8"/>
      <c r="C6" s="1"/>
      <c r="E6" s="5" t="s">
        <v>25</v>
      </c>
      <c r="F6" s="7">
        <f>F5/(F4-F5)*F3</f>
        <v>18239.178578618885</v>
      </c>
      <c r="G6" s="1" t="s">
        <v>1</v>
      </c>
      <c r="I6" t="s">
        <v>32</v>
      </c>
      <c r="J6">
        <v>200</v>
      </c>
      <c r="K6" s="1"/>
    </row>
    <row r="7" spans="1:11" ht="14.25">
      <c r="A7" s="16" t="s">
        <v>18</v>
      </c>
      <c r="B7" s="16"/>
      <c r="C7" s="16"/>
      <c r="I7" t="s">
        <v>31</v>
      </c>
      <c r="J7" s="13">
        <f>(J6+1)*(B5+B1)</f>
        <v>366992.30769230769</v>
      </c>
      <c r="K7" s="1" t="s">
        <v>1</v>
      </c>
    </row>
    <row r="8" spans="1:11" ht="14.25">
      <c r="A8" s="5" t="s">
        <v>9</v>
      </c>
      <c r="B8" s="3">
        <v>4583</v>
      </c>
      <c r="C8" t="s">
        <v>8</v>
      </c>
      <c r="E8" s="17" t="s">
        <v>26</v>
      </c>
      <c r="F8" s="17"/>
      <c r="G8" s="17"/>
      <c r="I8" t="s">
        <v>35</v>
      </c>
      <c r="J8" s="13">
        <f>1/(1/J1+1/J5)</f>
        <v>5633.5877862595426</v>
      </c>
      <c r="K8" s="1" t="s">
        <v>1</v>
      </c>
    </row>
    <row r="9" spans="1:11" ht="14.25">
      <c r="A9" s="5" t="s">
        <v>10</v>
      </c>
      <c r="B9" s="2">
        <v>4.4569999999999999</v>
      </c>
      <c r="C9" t="s">
        <v>11</v>
      </c>
      <c r="E9" s="5" t="s">
        <v>27</v>
      </c>
      <c r="F9" s="7">
        <f>J1</f>
        <v>8200</v>
      </c>
      <c r="G9" s="1" t="s">
        <v>1</v>
      </c>
    </row>
    <row r="10" spans="1:11" ht="14.25">
      <c r="A10" s="5" t="s">
        <v>12</v>
      </c>
      <c r="B10" s="2">
        <v>1</v>
      </c>
      <c r="C10" t="s">
        <v>11</v>
      </c>
      <c r="E10" s="5" t="s">
        <v>22</v>
      </c>
      <c r="F10" s="3">
        <v>8200</v>
      </c>
      <c r="G10" s="1" t="s">
        <v>1</v>
      </c>
    </row>
    <row r="11" spans="1:11" ht="14.25">
      <c r="A11" s="5" t="s">
        <v>13</v>
      </c>
      <c r="B11" s="4">
        <f>-B9/B10</f>
        <v>-4.4569999999999999</v>
      </c>
      <c r="E11" s="5" t="s">
        <v>23</v>
      </c>
      <c r="F11" s="9">
        <v>1</v>
      </c>
      <c r="G11" t="s">
        <v>11</v>
      </c>
    </row>
    <row r="12" spans="1:11" ht="14.25">
      <c r="A12" s="5" t="s">
        <v>14</v>
      </c>
      <c r="B12" s="7">
        <f>-J6/(J6+1)*J1/(B5+B1)*J7/(J4+J7)</f>
        <v>-4.4566148957963172</v>
      </c>
      <c r="E12" s="5" t="s">
        <v>24</v>
      </c>
      <c r="F12" s="10">
        <v>0.5</v>
      </c>
      <c r="G12" t="s">
        <v>11</v>
      </c>
    </row>
    <row r="13" spans="1:11" ht="14.25">
      <c r="A13" s="5" t="s">
        <v>16</v>
      </c>
      <c r="B13" s="2">
        <v>26.45</v>
      </c>
      <c r="C13" t="s">
        <v>8</v>
      </c>
      <c r="E13" s="5" t="s">
        <v>25</v>
      </c>
      <c r="F13" s="7">
        <f>F12/(F11-F12)*F10</f>
        <v>8200</v>
      </c>
      <c r="G13" s="1" t="s">
        <v>1</v>
      </c>
    </row>
    <row r="14" spans="1:11" ht="14.25">
      <c r="A14" s="5" t="s">
        <v>17</v>
      </c>
      <c r="B14" s="3">
        <v>700000</v>
      </c>
      <c r="C14" t="s">
        <v>8</v>
      </c>
    </row>
    <row r="15" spans="1:11">
      <c r="A15" s="6" t="s">
        <v>15</v>
      </c>
      <c r="B15" s="7">
        <f>B14-B13</f>
        <v>699973.55</v>
      </c>
      <c r="C15" t="s">
        <v>8</v>
      </c>
    </row>
    <row r="17" spans="1:3" ht="14.25">
      <c r="A17" s="16" t="s">
        <v>19</v>
      </c>
      <c r="B17" s="16"/>
      <c r="C17" s="16"/>
    </row>
    <row r="18" spans="1:3" ht="14.25">
      <c r="A18" s="5" t="s">
        <v>10</v>
      </c>
      <c r="B18" s="2">
        <v>3.0619999999999998</v>
      </c>
      <c r="C18" t="s">
        <v>11</v>
      </c>
    </row>
    <row r="19" spans="1:3" ht="14.25">
      <c r="A19" s="5" t="s">
        <v>12</v>
      </c>
      <c r="B19" s="2">
        <v>1</v>
      </c>
      <c r="C19" t="s">
        <v>11</v>
      </c>
    </row>
    <row r="20" spans="1:3" ht="14.25">
      <c r="A20" s="5" t="s">
        <v>13</v>
      </c>
      <c r="B20" s="4">
        <f>-B18/B19</f>
        <v>-3.0619999999999998</v>
      </c>
    </row>
    <row r="21" spans="1:3" ht="14.25">
      <c r="A21" s="5" t="s">
        <v>14</v>
      </c>
      <c r="B21" s="7">
        <f>-J6/(J6+1)*J8/(B5+B1)*J7/(J4+J7)</f>
        <v>-3.06179649329518</v>
      </c>
    </row>
  </sheetData>
  <mergeCells count="4">
    <mergeCell ref="A7:C7"/>
    <mergeCell ref="A17:C17"/>
    <mergeCell ref="E1:G1"/>
    <mergeCell ref="E8:G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B12" sqref="B12"/>
    </sheetView>
  </sheetViews>
  <sheetFormatPr defaultRowHeight="12.75"/>
  <cols>
    <col min="1" max="1" width="14.7109375" bestFit="1" customWidth="1"/>
    <col min="2" max="2" width="9.42578125" bestFit="1" customWidth="1"/>
    <col min="3" max="3" width="4.140625" bestFit="1" customWidth="1"/>
  </cols>
  <sheetData>
    <row r="1" spans="1:7" ht="14.25">
      <c r="A1" s="16" t="s">
        <v>18</v>
      </c>
      <c r="B1" s="16"/>
      <c r="C1" s="16"/>
      <c r="E1" t="s">
        <v>33</v>
      </c>
      <c r="F1">
        <f>'6.9.1'!J1</f>
        <v>8200</v>
      </c>
      <c r="G1" s="1" t="s">
        <v>1</v>
      </c>
    </row>
    <row r="2" spans="1:7" ht="14.25">
      <c r="A2" s="5" t="s">
        <v>9</v>
      </c>
      <c r="B2" s="3">
        <v>3000</v>
      </c>
      <c r="C2" t="s">
        <v>8</v>
      </c>
      <c r="E2" t="s">
        <v>37</v>
      </c>
      <c r="F2">
        <f>'6.9.1'!J2</f>
        <v>150000</v>
      </c>
      <c r="G2" s="1" t="s">
        <v>1</v>
      </c>
    </row>
    <row r="3" spans="1:7" ht="14.25">
      <c r="A3" s="5" t="s">
        <v>10</v>
      </c>
      <c r="B3" s="2">
        <v>10</v>
      </c>
      <c r="C3" t="s">
        <v>11</v>
      </c>
      <c r="E3" t="s">
        <v>38</v>
      </c>
      <c r="F3">
        <f>'6.9.1'!J3</f>
        <v>22000</v>
      </c>
      <c r="G3" s="1" t="s">
        <v>1</v>
      </c>
    </row>
    <row r="4" spans="1:7" ht="14.25">
      <c r="A4" s="5" t="s">
        <v>12</v>
      </c>
      <c r="B4" s="2">
        <v>3.7522E-2</v>
      </c>
      <c r="C4" t="s">
        <v>11</v>
      </c>
      <c r="E4" t="s">
        <v>34</v>
      </c>
      <c r="F4">
        <f>'6.9.1'!J4</f>
        <v>1000</v>
      </c>
      <c r="G4" s="1" t="s">
        <v>1</v>
      </c>
    </row>
    <row r="5" spans="1:7" ht="14.25">
      <c r="A5" s="5" t="s">
        <v>13</v>
      </c>
      <c r="B5" s="11">
        <f>-B3/B4</f>
        <v>-266.51031394914986</v>
      </c>
      <c r="E5" t="s">
        <v>32</v>
      </c>
      <c r="F5">
        <f>'6.9.1'!J6</f>
        <v>200</v>
      </c>
      <c r="G5" s="1"/>
    </row>
    <row r="6" spans="1:7" ht="14.25">
      <c r="A6" s="5" t="s">
        <v>14</v>
      </c>
      <c r="B6" s="11">
        <f>-F5/(F5+1)*F1/'6.9.1'!B5*'6.9.2'!F6/('6.9.2'!F4+'6.9.2'!F6)</f>
        <v>-264.84472049689441</v>
      </c>
      <c r="E6" t="s">
        <v>31</v>
      </c>
      <c r="F6" s="13">
        <f>(F5+1)*'6.9.1'!B5</f>
        <v>5192.3076923076924</v>
      </c>
      <c r="G6" s="1" t="s">
        <v>1</v>
      </c>
    </row>
    <row r="7" spans="1:7" ht="14.25">
      <c r="A7" s="5" t="s">
        <v>16</v>
      </c>
      <c r="B7" s="2">
        <v>293</v>
      </c>
      <c r="C7" t="s">
        <v>8</v>
      </c>
      <c r="F7" s="13"/>
      <c r="G7" s="1"/>
    </row>
    <row r="8" spans="1:7" ht="14.25">
      <c r="A8" s="5" t="s">
        <v>17</v>
      </c>
      <c r="B8" s="3">
        <v>165000</v>
      </c>
      <c r="C8" t="s">
        <v>8</v>
      </c>
    </row>
    <row r="9" spans="1:7">
      <c r="A9" s="6" t="s">
        <v>15</v>
      </c>
      <c r="B9" s="7">
        <f>B8-B7</f>
        <v>164707</v>
      </c>
      <c r="C9" t="s">
        <v>8</v>
      </c>
    </row>
    <row r="11" spans="1:7" ht="14.25">
      <c r="A11" s="17" t="s">
        <v>20</v>
      </c>
      <c r="B11" s="17"/>
      <c r="C11" s="17"/>
    </row>
    <row r="12" spans="1:7" ht="14.25">
      <c r="A12" s="5" t="s">
        <v>21</v>
      </c>
      <c r="B12" s="7">
        <f>1/(1/F2+1/F3+1/(F4+F6))</f>
        <v>4681.3872343425091</v>
      </c>
      <c r="C12" s="1" t="s">
        <v>1</v>
      </c>
    </row>
    <row r="13" spans="1:7" ht="14.25">
      <c r="A13" s="5" t="s">
        <v>22</v>
      </c>
      <c r="B13" s="3">
        <v>91000</v>
      </c>
      <c r="C13" s="1" t="s">
        <v>1</v>
      </c>
    </row>
    <row r="14" spans="1:7" ht="14.25">
      <c r="A14" s="5" t="s">
        <v>23</v>
      </c>
      <c r="B14" s="9">
        <v>0.77</v>
      </c>
      <c r="C14" t="s">
        <v>11</v>
      </c>
    </row>
    <row r="15" spans="1:7" ht="14.25">
      <c r="A15" s="5" t="s">
        <v>24</v>
      </c>
      <c r="B15" s="10">
        <v>3.7499999999999999E-2</v>
      </c>
      <c r="C15" t="s">
        <v>11</v>
      </c>
    </row>
    <row r="16" spans="1:7" ht="14.25">
      <c r="A16" s="5" t="s">
        <v>25</v>
      </c>
      <c r="B16" s="7">
        <f>B15/(B14-B15)*B13</f>
        <v>4658.7030716723548</v>
      </c>
      <c r="C16" s="1" t="s">
        <v>1</v>
      </c>
    </row>
    <row r="18" spans="1:3" ht="14.25">
      <c r="A18" s="17" t="s">
        <v>26</v>
      </c>
      <c r="B18" s="17"/>
      <c r="C18" s="17"/>
    </row>
    <row r="19" spans="1:3" ht="14.25">
      <c r="A19" s="5" t="s">
        <v>27</v>
      </c>
      <c r="B19" s="7">
        <v>8200</v>
      </c>
      <c r="C19" s="1" t="s">
        <v>1</v>
      </c>
    </row>
    <row r="20" spans="1:3" ht="14.25">
      <c r="A20" s="5" t="s">
        <v>22</v>
      </c>
      <c r="B20" s="3">
        <v>8200</v>
      </c>
      <c r="C20" s="1" t="s">
        <v>1</v>
      </c>
    </row>
    <row r="21" spans="1:3" ht="14.25">
      <c r="A21" s="5" t="s">
        <v>23</v>
      </c>
      <c r="B21" s="9">
        <v>1</v>
      </c>
      <c r="C21" t="s">
        <v>11</v>
      </c>
    </row>
    <row r="22" spans="1:3" ht="14.25">
      <c r="A22" s="5" t="s">
        <v>24</v>
      </c>
      <c r="B22" s="10">
        <v>0.5</v>
      </c>
      <c r="C22" t="s">
        <v>11</v>
      </c>
    </row>
    <row r="23" spans="1:3" ht="14.25">
      <c r="A23" s="5" t="s">
        <v>25</v>
      </c>
      <c r="B23" s="7">
        <f>B22/(B21-B22)*B20</f>
        <v>8200</v>
      </c>
      <c r="C23" s="1" t="s">
        <v>1</v>
      </c>
    </row>
  </sheetData>
  <mergeCells count="3">
    <mergeCell ref="A11:C11"/>
    <mergeCell ref="A1:C1"/>
    <mergeCell ref="A18:C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K11" sqref="K11"/>
    </sheetView>
  </sheetViews>
  <sheetFormatPr defaultRowHeight="12.75"/>
  <cols>
    <col min="1" max="1" width="14.7109375" bestFit="1" customWidth="1"/>
    <col min="2" max="2" width="9" bestFit="1" customWidth="1"/>
    <col min="3" max="3" width="4.140625" bestFit="1" customWidth="1"/>
    <col min="5" max="5" width="12.140625" customWidth="1"/>
    <col min="6" max="6" width="8.7109375" customWidth="1"/>
    <col min="7" max="7" width="4.140625" customWidth="1"/>
  </cols>
  <sheetData>
    <row r="1" spans="1:11" ht="14.25">
      <c r="A1" s="16" t="s">
        <v>28</v>
      </c>
      <c r="B1" s="16"/>
      <c r="C1" s="16"/>
      <c r="E1" s="17" t="s">
        <v>26</v>
      </c>
      <c r="F1" s="17"/>
      <c r="G1" s="17"/>
      <c r="I1" s="6" t="s">
        <v>37</v>
      </c>
      <c r="J1" s="14">
        <v>100000</v>
      </c>
      <c r="K1" s="1" t="s">
        <v>1</v>
      </c>
    </row>
    <row r="2" spans="1:11" ht="14.25">
      <c r="A2" s="5" t="s">
        <v>9</v>
      </c>
      <c r="B2" s="12">
        <v>100000</v>
      </c>
      <c r="C2" t="s">
        <v>8</v>
      </c>
      <c r="E2" s="5" t="s">
        <v>27</v>
      </c>
      <c r="F2" s="7">
        <f>1/(1/J3+1/('6.9.1'!B5+(1/(1/'6.9.3'!J1+1/'6.9.3'!J2+1/J5))/('6.9.3'!J6+1)))</f>
        <v>28.702353004122052</v>
      </c>
      <c r="G2" s="1" t="s">
        <v>1</v>
      </c>
      <c r="I2" s="6" t="s">
        <v>38</v>
      </c>
      <c r="J2" s="14">
        <v>120000</v>
      </c>
      <c r="K2" s="1" t="s">
        <v>1</v>
      </c>
    </row>
    <row r="3" spans="1:11" ht="14.25">
      <c r="A3" s="5" t="s">
        <v>10</v>
      </c>
      <c r="B3" s="2">
        <v>5</v>
      </c>
      <c r="C3" t="s">
        <v>11</v>
      </c>
      <c r="E3" s="5" t="s">
        <v>22</v>
      </c>
      <c r="F3" s="3">
        <v>300</v>
      </c>
      <c r="G3" s="1" t="s">
        <v>1</v>
      </c>
      <c r="I3" s="6" t="s">
        <v>40</v>
      </c>
      <c r="J3" s="14">
        <v>10000</v>
      </c>
      <c r="K3" s="1" t="s">
        <v>1</v>
      </c>
    </row>
    <row r="4" spans="1:11" ht="14.25">
      <c r="A4" s="5" t="s">
        <v>12</v>
      </c>
      <c r="B4" s="2">
        <v>5.05</v>
      </c>
      <c r="C4" t="s">
        <v>11</v>
      </c>
      <c r="E4" s="5" t="s">
        <v>23</v>
      </c>
      <c r="F4" s="9">
        <v>0.57399999999999995</v>
      </c>
      <c r="G4" t="s">
        <v>11</v>
      </c>
      <c r="I4" s="6" t="s">
        <v>36</v>
      </c>
      <c r="J4" s="14">
        <v>10000</v>
      </c>
      <c r="K4" s="1" t="s">
        <v>1</v>
      </c>
    </row>
    <row r="5" spans="1:11" ht="14.25">
      <c r="A5" s="5" t="s">
        <v>13</v>
      </c>
      <c r="B5" s="11">
        <f>B3/B4</f>
        <v>0.99009900990099009</v>
      </c>
      <c r="E5" s="5" t="s">
        <v>24</v>
      </c>
      <c r="F5" s="10">
        <v>0.05</v>
      </c>
      <c r="G5" t="s">
        <v>11</v>
      </c>
      <c r="I5" s="6" t="s">
        <v>41</v>
      </c>
      <c r="J5" s="15">
        <v>600</v>
      </c>
      <c r="K5" s="1" t="s">
        <v>1</v>
      </c>
    </row>
    <row r="6" spans="1:11" ht="14.25">
      <c r="A6" s="5" t="s">
        <v>14</v>
      </c>
      <c r="B6" s="7">
        <f>J7/('6.9.1'!B5+'6.9.3'!J7)</f>
        <v>0.9948600799543118</v>
      </c>
      <c r="E6" s="5" t="s">
        <v>25</v>
      </c>
      <c r="F6" s="7">
        <f>F5/(F4-F5)*F3</f>
        <v>28.625954198473288</v>
      </c>
      <c r="G6" s="1" t="s">
        <v>1</v>
      </c>
      <c r="I6" s="6" t="s">
        <v>32</v>
      </c>
      <c r="J6">
        <f>'6.9.1'!J6</f>
        <v>200</v>
      </c>
    </row>
    <row r="7" spans="1:11" ht="14.25">
      <c r="A7" s="5" t="s">
        <v>16</v>
      </c>
      <c r="B7" s="2">
        <v>30.75</v>
      </c>
      <c r="C7" t="s">
        <v>8</v>
      </c>
      <c r="I7" s="6" t="s">
        <v>39</v>
      </c>
      <c r="J7" s="13">
        <f>1/(1/J3+1/J4)</f>
        <v>5000</v>
      </c>
      <c r="K7" s="1" t="s">
        <v>1</v>
      </c>
    </row>
    <row r="8" spans="1:11" ht="14.25">
      <c r="E8" s="17" t="s">
        <v>29</v>
      </c>
      <c r="F8" s="17"/>
      <c r="G8" s="17"/>
    </row>
    <row r="9" spans="1:11" ht="14.25">
      <c r="A9" s="17" t="s">
        <v>20</v>
      </c>
      <c r="B9" s="17"/>
      <c r="C9" s="17"/>
      <c r="E9" s="5" t="s">
        <v>27</v>
      </c>
      <c r="F9" s="7">
        <f>1/(1/J3+1/('6.9.1'!B5+(1/(1/'6.9.3'!J1+1/'6.9.3'!J2))/('6.9.3'!J6+1)))</f>
        <v>288.62478777589126</v>
      </c>
      <c r="G9" s="1" t="s">
        <v>1</v>
      </c>
    </row>
    <row r="10" spans="1:11" ht="14.25">
      <c r="A10" s="5" t="s">
        <v>21</v>
      </c>
      <c r="B10" s="7">
        <f>1/(1/J1+1/J2+1/((J6+1)*J7))</f>
        <v>51737.451737451731</v>
      </c>
      <c r="C10" s="1" t="s">
        <v>1</v>
      </c>
      <c r="E10" s="5" t="s">
        <v>22</v>
      </c>
      <c r="F10" s="3">
        <v>300</v>
      </c>
      <c r="G10" s="1" t="s">
        <v>1</v>
      </c>
    </row>
    <row r="11" spans="1:11" ht="14.25">
      <c r="A11" s="5" t="s">
        <v>22</v>
      </c>
      <c r="B11" s="3">
        <v>50000</v>
      </c>
      <c r="C11" s="1" t="s">
        <v>1</v>
      </c>
      <c r="E11" s="5" t="s">
        <v>23</v>
      </c>
      <c r="F11" s="9">
        <v>0.10199999999999999</v>
      </c>
      <c r="G11" t="s">
        <v>11</v>
      </c>
    </row>
    <row r="12" spans="1:11" ht="14.25">
      <c r="A12" s="5" t="s">
        <v>23</v>
      </c>
      <c r="B12" s="9">
        <v>10</v>
      </c>
      <c r="C12" t="s">
        <v>11</v>
      </c>
      <c r="E12" s="5" t="s">
        <v>24</v>
      </c>
      <c r="F12" s="10">
        <v>0.05</v>
      </c>
      <c r="G12" t="s">
        <v>11</v>
      </c>
    </row>
    <row r="13" spans="1:11" ht="14.25">
      <c r="A13" s="5" t="s">
        <v>24</v>
      </c>
      <c r="B13" s="10">
        <v>5.085</v>
      </c>
      <c r="C13" t="s">
        <v>11</v>
      </c>
      <c r="E13" s="5" t="s">
        <v>25</v>
      </c>
      <c r="F13" s="7">
        <f>F12/(F11-F12)*F10</f>
        <v>288.46153846153851</v>
      </c>
      <c r="G13" s="1" t="s">
        <v>1</v>
      </c>
    </row>
    <row r="14" spans="1:11" ht="14.25">
      <c r="A14" s="5" t="s">
        <v>25</v>
      </c>
      <c r="B14" s="7">
        <f>B13/(B12-B13)*B11</f>
        <v>51729.399796541198</v>
      </c>
      <c r="C14" s="1" t="s">
        <v>1</v>
      </c>
    </row>
    <row r="16" spans="1:11" ht="14.25">
      <c r="A16" s="17" t="s">
        <v>30</v>
      </c>
      <c r="B16" s="17"/>
      <c r="C16" s="17"/>
    </row>
    <row r="17" spans="1:3" ht="14.25">
      <c r="A17" s="5" t="s">
        <v>21</v>
      </c>
      <c r="B17" s="7">
        <f>1/(1/J1+1/J2+1/((J6+1)*J3))</f>
        <v>53104.359313077926</v>
      </c>
      <c r="C17" s="1" t="s">
        <v>1</v>
      </c>
    </row>
    <row r="18" spans="1:3" ht="14.25">
      <c r="A18" s="5" t="s">
        <v>22</v>
      </c>
      <c r="B18" s="3">
        <v>50000</v>
      </c>
      <c r="C18" s="1" t="s">
        <v>1</v>
      </c>
    </row>
    <row r="19" spans="1:3" ht="14.25">
      <c r="A19" s="5" t="s">
        <v>23</v>
      </c>
      <c r="B19" s="9">
        <v>10</v>
      </c>
      <c r="C19" t="s">
        <v>11</v>
      </c>
    </row>
    <row r="20" spans="1:3" ht="14.25">
      <c r="A20" s="5" t="s">
        <v>24</v>
      </c>
      <c r="B20" s="10">
        <v>5.15</v>
      </c>
      <c r="C20" t="s">
        <v>11</v>
      </c>
    </row>
    <row r="21" spans="1:3" ht="14.25">
      <c r="A21" s="5" t="s">
        <v>25</v>
      </c>
      <c r="B21" s="7">
        <f>B20/(B19-B20)*B18</f>
        <v>53092.78350515465</v>
      </c>
      <c r="C21" s="1" t="s">
        <v>1</v>
      </c>
    </row>
  </sheetData>
  <mergeCells count="5">
    <mergeCell ref="A16:C16"/>
    <mergeCell ref="A1:C1"/>
    <mergeCell ref="A9:C9"/>
    <mergeCell ref="E1:G1"/>
    <mergeCell ref="E8:G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6.9.1</vt:lpstr>
      <vt:lpstr>6.9.2</vt:lpstr>
      <vt:lpstr>6.9.3</vt:lpstr>
    </vt:vector>
  </TitlesOfParts>
  <Company>Khonkaen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Khon Kaen University</dc:creator>
  <cp:lastModifiedBy>warin</cp:lastModifiedBy>
  <dcterms:created xsi:type="dcterms:W3CDTF">2009-01-04T01:39:30Z</dcterms:created>
  <dcterms:modified xsi:type="dcterms:W3CDTF">2011-02-23T07:26:41Z</dcterms:modified>
</cp:coreProperties>
</file>