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7" yWindow="54" windowWidth="11425" windowHeight="8287" activeTab="1"/>
  </bookViews>
  <sheets>
    <sheet name="5.7.1" sheetId="2" r:id="rId1"/>
    <sheet name="Base" sheetId="3" r:id="rId2"/>
    <sheet name="CollectorFB" sheetId="6" r:id="rId3"/>
    <sheet name="EmitterFB" sheetId="4" r:id="rId4"/>
    <sheet name="VoltDiv" sheetId="5" r:id="rId5"/>
    <sheet name="CompareAll" sheetId="7" r:id="rId6"/>
  </sheets>
  <calcPr calcId="145621"/>
</workbook>
</file>

<file path=xl/calcChain.xml><?xml version="1.0" encoding="utf-8"?>
<calcChain xmlns="http://schemas.openxmlformats.org/spreadsheetml/2006/main">
  <c r="I1" i="3" l="1"/>
  <c r="B1" i="5"/>
  <c r="B2" i="5"/>
  <c r="E4" i="6"/>
  <c r="E10" i="6"/>
  <c r="B5" i="6"/>
  <c r="E12" i="5"/>
  <c r="E18" i="5"/>
  <c r="E11" i="5"/>
  <c r="E17" i="5" s="1"/>
  <c r="B8" i="5"/>
  <c r="E10" i="5"/>
  <c r="E16" i="5" s="1"/>
  <c r="E9" i="5"/>
  <c r="E15" i="5" s="1"/>
  <c r="E8" i="4"/>
  <c r="E14" i="4" s="1"/>
  <c r="E7" i="4"/>
  <c r="E13" i="4" s="1"/>
  <c r="E6" i="4"/>
  <c r="E12" i="4" s="1"/>
  <c r="E4" i="3"/>
  <c r="E10" i="3" s="1"/>
  <c r="B7" i="4"/>
  <c r="B5" i="3"/>
  <c r="B7" i="3" s="1"/>
  <c r="E8" i="5"/>
  <c r="E14" i="5" s="1"/>
  <c r="E7" i="5"/>
  <c r="E13" i="5" s="1"/>
  <c r="B11" i="6"/>
  <c r="B14" i="5"/>
  <c r="B13" i="4"/>
  <c r="B11" i="3"/>
  <c r="E12" i="2"/>
  <c r="E14" i="2"/>
  <c r="B14" i="2"/>
  <c r="E7" i="2"/>
  <c r="B7" i="2"/>
  <c r="B13" i="3" l="1"/>
  <c r="B15" i="2"/>
  <c r="B12" i="6" s="1"/>
  <c r="B13" i="6" s="1"/>
  <c r="B14" i="6" s="1"/>
  <c r="B8" i="2"/>
  <c r="I4" i="5" l="1"/>
  <c r="I3" i="5"/>
  <c r="B15" i="5"/>
  <c r="B16" i="5" s="1"/>
  <c r="B17" i="5" s="1"/>
  <c r="B18" i="5" s="1"/>
  <c r="B8" i="4"/>
  <c r="B9" i="4" s="1"/>
  <c r="B10" i="4" s="1"/>
  <c r="B11" i="4" s="1"/>
  <c r="I3" i="4"/>
  <c r="B15" i="6"/>
  <c r="B6" i="3"/>
  <c r="B8" i="3" s="1"/>
  <c r="B9" i="3" s="1"/>
  <c r="B6" i="6"/>
  <c r="B7" i="6" s="1"/>
  <c r="B8" i="6" s="1"/>
  <c r="B14" i="4"/>
  <c r="B15" i="4" s="1"/>
  <c r="B16" i="4" s="1"/>
  <c r="B17" i="4" s="1"/>
  <c r="B9" i="5"/>
  <c r="B10" i="5" s="1"/>
  <c r="B11" i="5" s="1"/>
  <c r="B12" i="5" s="1"/>
  <c r="B12" i="3"/>
  <c r="B14" i="3" s="1"/>
  <c r="B15" i="3" s="1"/>
  <c r="I1" i="6"/>
  <c r="B18" i="4" l="1"/>
  <c r="B4" i="7" s="1"/>
  <c r="B19" i="5"/>
  <c r="B5" i="7" s="1"/>
  <c r="B16" i="3"/>
  <c r="B2" i="7" s="1"/>
  <c r="B9" i="6"/>
  <c r="B16" i="6" s="1"/>
  <c r="B3" i="7" s="1"/>
</calcChain>
</file>

<file path=xl/sharedStrings.xml><?xml version="1.0" encoding="utf-8"?>
<sst xmlns="http://schemas.openxmlformats.org/spreadsheetml/2006/main" count="216" uniqueCount="45">
  <si>
    <t>Ohms</t>
  </si>
  <si>
    <t>V</t>
  </si>
  <si>
    <t>A</t>
  </si>
  <si>
    <r>
      <t>R</t>
    </r>
    <r>
      <rPr>
        <i/>
        <vertAlign val="subscript"/>
        <sz val="10"/>
        <rFont val="Tahoma"/>
        <family val="2"/>
      </rPr>
      <t>C</t>
    </r>
    <r>
      <rPr>
        <i/>
        <sz val="10"/>
        <rFont val="Tahoma"/>
        <family val="2"/>
      </rPr>
      <t>=</t>
    </r>
  </si>
  <si>
    <r>
      <t>R</t>
    </r>
    <r>
      <rPr>
        <i/>
        <vertAlign val="subscript"/>
        <sz val="10"/>
        <rFont val="Tahoma"/>
        <family val="2"/>
      </rPr>
      <t>B</t>
    </r>
    <r>
      <rPr>
        <i/>
        <sz val="10"/>
        <rFont val="Tahoma"/>
        <family val="2"/>
      </rPr>
      <t>=</t>
    </r>
  </si>
  <si>
    <r>
      <t>V</t>
    </r>
    <r>
      <rPr>
        <vertAlign val="subscript"/>
        <sz val="10"/>
        <rFont val="Tahoma"/>
        <family val="2"/>
      </rPr>
      <t>1</t>
    </r>
    <r>
      <rPr>
        <sz val="10"/>
        <rFont val="Tahoma"/>
      </rPr>
      <t>=</t>
    </r>
  </si>
  <si>
    <r>
      <t>V</t>
    </r>
    <r>
      <rPr>
        <i/>
        <vertAlign val="subscript"/>
        <sz val="10"/>
        <rFont val="Tahoma"/>
        <family val="2"/>
      </rPr>
      <t>BE</t>
    </r>
    <r>
      <rPr>
        <i/>
        <sz val="10"/>
        <rFont val="Tahoma"/>
        <family val="2"/>
      </rPr>
      <t>=</t>
    </r>
  </si>
  <si>
    <r>
      <t>V</t>
    </r>
    <r>
      <rPr>
        <i/>
        <vertAlign val="subscript"/>
        <sz val="10"/>
        <rFont val="Tahoma"/>
        <family val="2"/>
      </rPr>
      <t>RC</t>
    </r>
    <r>
      <rPr>
        <i/>
        <sz val="10"/>
        <rFont val="Tahoma"/>
        <family val="2"/>
      </rPr>
      <t>=</t>
    </r>
  </si>
  <si>
    <r>
      <t>I</t>
    </r>
    <r>
      <rPr>
        <i/>
        <vertAlign val="subscript"/>
        <sz val="10"/>
        <rFont val="Tahoma"/>
        <family val="2"/>
      </rPr>
      <t>B</t>
    </r>
    <r>
      <rPr>
        <i/>
        <sz val="10"/>
        <rFont val="Tahoma"/>
        <family val="2"/>
      </rPr>
      <t>=V</t>
    </r>
    <r>
      <rPr>
        <i/>
        <vertAlign val="subscript"/>
        <sz val="10"/>
        <rFont val="Tahoma"/>
        <family val="2"/>
      </rPr>
      <t>1</t>
    </r>
    <r>
      <rPr>
        <i/>
        <sz val="10"/>
        <rFont val="Tahoma"/>
        <family val="2"/>
      </rPr>
      <t>/R</t>
    </r>
    <r>
      <rPr>
        <i/>
        <vertAlign val="subscript"/>
        <sz val="10"/>
        <rFont val="Tahoma"/>
        <family val="2"/>
      </rPr>
      <t>B</t>
    </r>
    <r>
      <rPr>
        <i/>
        <sz val="10"/>
        <rFont val="Tahoma"/>
        <family val="2"/>
      </rPr>
      <t>=</t>
    </r>
  </si>
  <si>
    <r>
      <t>b</t>
    </r>
    <r>
      <rPr>
        <i/>
        <vertAlign val="subscript"/>
        <sz val="10"/>
        <rFont val="Tahoma"/>
        <family val="2"/>
      </rPr>
      <t>dc</t>
    </r>
    <r>
      <rPr>
        <i/>
        <sz val="10"/>
        <rFont val="Tahoma"/>
        <family val="2"/>
      </rPr>
      <t>=I</t>
    </r>
    <r>
      <rPr>
        <i/>
        <vertAlign val="subscript"/>
        <sz val="10"/>
        <rFont val="Tahoma"/>
        <family val="2"/>
      </rPr>
      <t>C</t>
    </r>
    <r>
      <rPr>
        <i/>
        <sz val="10"/>
        <rFont val="Tahoma"/>
        <family val="2"/>
      </rPr>
      <t>/I</t>
    </r>
    <r>
      <rPr>
        <i/>
        <vertAlign val="subscript"/>
        <sz val="10"/>
        <rFont val="Tahoma"/>
        <family val="2"/>
      </rPr>
      <t>B</t>
    </r>
    <r>
      <rPr>
        <i/>
        <sz val="10"/>
        <rFont val="Tahoma"/>
        <family val="2"/>
      </rPr>
      <t>=</t>
    </r>
  </si>
  <si>
    <r>
      <t>I</t>
    </r>
    <r>
      <rPr>
        <i/>
        <vertAlign val="subscript"/>
        <sz val="10"/>
        <rFont val="Tahoma"/>
        <family val="2"/>
      </rPr>
      <t>C</t>
    </r>
    <r>
      <rPr>
        <i/>
        <sz val="10"/>
        <rFont val="Tahoma"/>
        <family val="2"/>
      </rPr>
      <t>=V</t>
    </r>
    <r>
      <rPr>
        <i/>
        <vertAlign val="subscript"/>
        <sz val="10"/>
        <rFont val="Tahoma"/>
        <family val="2"/>
      </rPr>
      <t>RC</t>
    </r>
    <r>
      <rPr>
        <i/>
        <sz val="10"/>
        <rFont val="Tahoma"/>
        <family val="2"/>
      </rPr>
      <t>/R</t>
    </r>
    <r>
      <rPr>
        <i/>
        <vertAlign val="subscript"/>
        <sz val="10"/>
        <rFont val="Tahoma"/>
        <family val="2"/>
      </rPr>
      <t>C</t>
    </r>
    <r>
      <rPr>
        <i/>
        <sz val="10"/>
        <rFont val="Tahoma"/>
        <family val="2"/>
      </rPr>
      <t>=</t>
    </r>
  </si>
  <si>
    <t>Temperature is increased.</t>
  </si>
  <si>
    <t>Temp. change=</t>
  </si>
  <si>
    <t>degC</t>
  </si>
  <si>
    <t>W</t>
  </si>
  <si>
    <t>ถ้าอุณหภูมิสูงขึ้น</t>
  </si>
  <si>
    <r>
      <t>I</t>
    </r>
    <r>
      <rPr>
        <i/>
        <vertAlign val="subscript"/>
        <sz val="10"/>
        <rFont val="Tahoma"/>
        <family val="2"/>
      </rPr>
      <t>B</t>
    </r>
    <r>
      <rPr>
        <i/>
        <sz val="10"/>
        <rFont val="Tahoma"/>
        <family val="2"/>
      </rPr>
      <t>=</t>
    </r>
  </si>
  <si>
    <r>
      <t>I</t>
    </r>
    <r>
      <rPr>
        <i/>
        <vertAlign val="subscript"/>
        <sz val="10"/>
        <rFont val="Tahoma"/>
        <family val="2"/>
      </rPr>
      <t>C</t>
    </r>
    <r>
      <rPr>
        <i/>
        <sz val="10"/>
        <rFont val="Tahoma"/>
        <family val="2"/>
      </rPr>
      <t>=</t>
    </r>
  </si>
  <si>
    <r>
      <t>V</t>
    </r>
    <r>
      <rPr>
        <i/>
        <vertAlign val="subscript"/>
        <sz val="10"/>
        <rFont val="Tahoma"/>
        <family val="2"/>
      </rPr>
      <t>CE</t>
    </r>
    <r>
      <rPr>
        <i/>
        <sz val="10"/>
        <rFont val="Tahoma"/>
        <family val="2"/>
      </rPr>
      <t>=</t>
    </r>
  </si>
  <si>
    <r>
      <t>D</t>
    </r>
    <r>
      <rPr>
        <i/>
        <sz val="10"/>
        <rFont val="Tahoma"/>
        <family val="2"/>
      </rPr>
      <t>V</t>
    </r>
    <r>
      <rPr>
        <i/>
        <vertAlign val="subscript"/>
        <sz val="10"/>
        <rFont val="Tahoma"/>
        <family val="2"/>
      </rPr>
      <t>CE</t>
    </r>
    <r>
      <rPr>
        <i/>
        <sz val="10"/>
        <rFont val="Tahoma"/>
        <family val="2"/>
      </rPr>
      <t>=</t>
    </r>
  </si>
  <si>
    <t>Base bias</t>
  </si>
  <si>
    <t>Voltage divider bias</t>
  </si>
  <si>
    <t>Collector-feedback bias</t>
  </si>
  <si>
    <t>Emitter-feedback bias</t>
  </si>
  <si>
    <r>
      <t>D</t>
    </r>
    <r>
      <rPr>
        <i/>
        <sz val="10"/>
        <rFont val="Tahoma"/>
        <family val="2"/>
      </rPr>
      <t>V</t>
    </r>
    <r>
      <rPr>
        <i/>
        <vertAlign val="subscript"/>
        <sz val="10"/>
        <rFont val="Tahoma"/>
        <family val="2"/>
      </rPr>
      <t>CE</t>
    </r>
  </si>
  <si>
    <t>ตามทฤษฎี</t>
  </si>
  <si>
    <r>
      <t xml:space="preserve">วัด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C</t>
    </r>
    <r>
      <rPr>
        <sz val="10"/>
        <rFont val="Tahoma"/>
        <family val="2"/>
      </rPr>
      <t xml:space="preserve"> ได้ =</t>
    </r>
  </si>
  <si>
    <r>
      <t xml:space="preserve">วัด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E</t>
    </r>
    <r>
      <rPr>
        <sz val="10"/>
        <rFont val="Tahoma"/>
        <family val="2"/>
      </rPr>
      <t xml:space="preserve"> ได้ =</t>
    </r>
  </si>
  <si>
    <r>
      <t>R</t>
    </r>
    <r>
      <rPr>
        <i/>
        <vertAlign val="subscript"/>
        <sz val="10"/>
        <rFont val="Tahoma"/>
        <family val="2"/>
      </rPr>
      <t>B</t>
    </r>
    <r>
      <rPr>
        <sz val="10"/>
        <rFont val="Tahoma"/>
        <family val="2"/>
      </rPr>
      <t xml:space="preserve"> ที่คํานวณได้ =</t>
    </r>
  </si>
  <si>
    <r>
      <t xml:space="preserve">วัด </t>
    </r>
    <r>
      <rPr>
        <i/>
        <sz val="10"/>
        <rFont val="Tahoma"/>
        <family val="2"/>
      </rPr>
      <t>V</t>
    </r>
    <r>
      <rPr>
        <i/>
        <vertAlign val="subscript"/>
        <sz val="10"/>
        <rFont val="Tahoma"/>
        <family val="2"/>
      </rPr>
      <t>CE</t>
    </r>
    <r>
      <rPr>
        <sz val="10"/>
        <rFont val="Tahoma"/>
        <family val="2"/>
      </rPr>
      <t xml:space="preserve"> ได้ =</t>
    </r>
  </si>
  <si>
    <r>
      <t xml:space="preserve">วัด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B</t>
    </r>
    <r>
      <rPr>
        <sz val="10"/>
        <rFont val="Tahoma"/>
        <family val="2"/>
      </rPr>
      <t xml:space="preserve"> ได้ =</t>
    </r>
  </si>
  <si>
    <r>
      <t xml:space="preserve">ใช้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B</t>
    </r>
    <r>
      <rPr>
        <sz val="10"/>
        <rFont val="Tahoma"/>
        <family val="2"/>
      </rPr>
      <t xml:space="preserve">  =</t>
    </r>
  </si>
  <si>
    <r>
      <t>V</t>
    </r>
    <r>
      <rPr>
        <i/>
        <vertAlign val="subscript"/>
        <sz val="10"/>
        <rFont val="Tahoma"/>
        <family val="2"/>
      </rPr>
      <t>BE</t>
    </r>
    <r>
      <rPr>
        <sz val="10"/>
        <rFont val="Tahoma"/>
        <family val="2"/>
      </rPr>
      <t>(โดยประมาณ)</t>
    </r>
    <r>
      <rPr>
        <i/>
        <sz val="10"/>
        <rFont val="Tahoma"/>
        <family val="2"/>
      </rPr>
      <t>=</t>
    </r>
  </si>
  <si>
    <r>
      <t>R</t>
    </r>
    <r>
      <rPr>
        <i/>
        <vertAlign val="subscript"/>
        <sz val="10"/>
        <rFont val="Tahoma"/>
        <family val="2"/>
      </rPr>
      <t>B</t>
    </r>
    <r>
      <rPr>
        <vertAlign val="subscript"/>
        <sz val="10"/>
        <rFont val="Tahoma"/>
        <family val="2"/>
      </rPr>
      <t>1</t>
    </r>
    <r>
      <rPr>
        <sz val="10"/>
        <rFont val="Tahoma"/>
        <family val="2"/>
      </rPr>
      <t xml:space="preserve"> ที่คํานวณได้ =</t>
    </r>
  </si>
  <si>
    <r>
      <t>R</t>
    </r>
    <r>
      <rPr>
        <i/>
        <vertAlign val="subscript"/>
        <sz val="10"/>
        <rFont val="Tahoma"/>
        <family val="2"/>
      </rPr>
      <t>B</t>
    </r>
    <r>
      <rPr>
        <vertAlign val="subscript"/>
        <sz val="10"/>
        <rFont val="Tahoma"/>
        <family val="2"/>
      </rPr>
      <t>2</t>
    </r>
    <r>
      <rPr>
        <sz val="10"/>
        <rFont val="Tahoma"/>
        <family val="2"/>
      </rPr>
      <t xml:space="preserve"> ที่คํานวณได้ =</t>
    </r>
  </si>
  <si>
    <r>
      <t xml:space="preserve">วัด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B</t>
    </r>
    <r>
      <rPr>
        <vertAlign val="subscript"/>
        <sz val="10"/>
        <rFont val="Tahoma"/>
        <family val="2"/>
      </rPr>
      <t>1</t>
    </r>
    <r>
      <rPr>
        <sz val="10"/>
        <rFont val="Tahoma"/>
        <family val="2"/>
      </rPr>
      <t xml:space="preserve"> ได้ =</t>
    </r>
  </si>
  <si>
    <r>
      <t xml:space="preserve">วัด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B</t>
    </r>
    <r>
      <rPr>
        <vertAlign val="subscript"/>
        <sz val="10"/>
        <rFont val="Tahoma"/>
        <family val="2"/>
      </rPr>
      <t>2</t>
    </r>
    <r>
      <rPr>
        <sz val="10"/>
        <rFont val="Tahoma"/>
        <family val="2"/>
      </rPr>
      <t xml:space="preserve"> ได้ =</t>
    </r>
  </si>
  <si>
    <r>
      <t xml:space="preserve">ใช้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C</t>
    </r>
    <r>
      <rPr>
        <sz val="10"/>
        <rFont val="Tahoma"/>
        <family val="2"/>
      </rPr>
      <t xml:space="preserve"> =</t>
    </r>
  </si>
  <si>
    <r>
      <t xml:space="preserve">ใช้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E</t>
    </r>
    <r>
      <rPr>
        <sz val="10"/>
        <rFont val="Tahoma"/>
        <family val="2"/>
      </rPr>
      <t xml:space="preserve"> =</t>
    </r>
  </si>
  <si>
    <r>
      <t xml:space="preserve">ใช้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B</t>
    </r>
    <r>
      <rPr>
        <sz val="10"/>
        <rFont val="Tahoma"/>
        <family val="2"/>
      </rPr>
      <t xml:space="preserve"> =</t>
    </r>
  </si>
  <si>
    <r>
      <t xml:space="preserve">ใช้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B</t>
    </r>
    <r>
      <rPr>
        <vertAlign val="subscript"/>
        <sz val="10"/>
        <rFont val="Tahoma"/>
        <family val="2"/>
      </rPr>
      <t>1</t>
    </r>
    <r>
      <rPr>
        <sz val="10"/>
        <rFont val="Tahoma"/>
        <family val="2"/>
      </rPr>
      <t xml:space="preserve"> =</t>
    </r>
  </si>
  <si>
    <r>
      <t xml:space="preserve">ใช้ </t>
    </r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B</t>
    </r>
    <r>
      <rPr>
        <vertAlign val="subscript"/>
        <sz val="10"/>
        <rFont val="Tahoma"/>
        <family val="2"/>
      </rPr>
      <t>2</t>
    </r>
    <r>
      <rPr>
        <sz val="10"/>
        <rFont val="Tahoma"/>
        <family val="2"/>
      </rPr>
      <t xml:space="preserve"> =</t>
    </r>
  </si>
  <si>
    <r>
      <t>b</t>
    </r>
    <r>
      <rPr>
        <i/>
        <vertAlign val="subscript"/>
        <sz val="10"/>
        <rFont val="Tahoma"/>
        <family val="2"/>
      </rPr>
      <t>dc</t>
    </r>
    <r>
      <rPr>
        <sz val="10"/>
        <rFont val="Tahoma"/>
        <family val="2"/>
      </rPr>
      <t>(โดยประมาณ)</t>
    </r>
    <r>
      <rPr>
        <i/>
        <sz val="10"/>
        <rFont val="Tahoma"/>
        <family val="2"/>
      </rPr>
      <t>=</t>
    </r>
  </si>
  <si>
    <r>
      <rPr>
        <i/>
        <sz val="10"/>
        <rFont val="Tahoma"/>
        <family val="2"/>
      </rPr>
      <t>V</t>
    </r>
    <r>
      <rPr>
        <i/>
        <vertAlign val="subscript"/>
        <sz val="10"/>
        <rFont val="Tahoma"/>
        <family val="2"/>
      </rPr>
      <t>th</t>
    </r>
    <r>
      <rPr>
        <sz val="10"/>
        <rFont val="Tahoma"/>
        <family val="2"/>
      </rPr>
      <t xml:space="preserve"> =</t>
    </r>
  </si>
  <si>
    <r>
      <rPr>
        <i/>
        <sz val="10"/>
        <rFont val="Tahoma"/>
        <family val="2"/>
      </rPr>
      <t>R</t>
    </r>
    <r>
      <rPr>
        <i/>
        <vertAlign val="subscript"/>
        <sz val="10"/>
        <rFont val="Tahoma"/>
        <family val="2"/>
      </rPr>
      <t>th</t>
    </r>
    <r>
      <rPr>
        <sz val="10"/>
        <rFont val="Tahoma"/>
        <family val="2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</si>
</sst>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14" x14ac:knownFonts="1">
    <font>
      <sz val="10"/>
      <name val="Tahoma"/>
    </font>
    <font>
      <sz val="10"/>
      <name val="Tahoma"/>
    </font>
    <font>
      <sz val="8"/>
      <name val="Tahoma"/>
    </font>
    <font>
      <sz val="10"/>
      <color indexed="10"/>
      <name val="Tahoma"/>
    </font>
    <font>
      <i/>
      <sz val="10"/>
      <name val="Tahoma"/>
      <family val="2"/>
    </font>
    <font>
      <i/>
      <vertAlign val="subscript"/>
      <sz val="10"/>
      <name val="Tahoma"/>
      <family val="2"/>
    </font>
    <font>
      <vertAlign val="subscript"/>
      <sz val="10"/>
      <name val="Tahoma"/>
      <family val="2"/>
    </font>
    <font>
      <i/>
      <sz val="10"/>
      <name val="Symbol"/>
      <family val="1"/>
      <charset val="2"/>
    </font>
    <font>
      <sz val="10"/>
      <color indexed="10"/>
      <name val="Tahoma"/>
      <family val="2"/>
    </font>
    <font>
      <sz val="10"/>
      <name val="Symbol"/>
      <family val="1"/>
      <charset val="2"/>
    </font>
    <font>
      <sz val="10"/>
      <name val="Tahoma"/>
      <family val="2"/>
    </font>
    <font>
      <sz val="10"/>
      <name val="Calibri"/>
      <family val="2"/>
      <scheme val="minor"/>
    </font>
    <font>
      <sz val="10"/>
      <color rgb="FFFF0000"/>
      <name val="Tahoma"/>
      <family val="2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1" fontId="0" fillId="0" borderId="0" xfId="0" applyNumberFormat="1"/>
    <xf numFmtId="0" fontId="4" fillId="0" borderId="0" xfId="0" applyFont="1"/>
    <xf numFmtId="11" fontId="0" fillId="0" borderId="0" xfId="0" applyNumberFormat="1" applyFill="1"/>
    <xf numFmtId="0" fontId="4" fillId="0" borderId="1" xfId="0" applyFont="1" applyBorder="1"/>
    <xf numFmtId="0" fontId="0" fillId="2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7" fillId="0" borderId="1" xfId="0" applyFont="1" applyBorder="1"/>
    <xf numFmtId="164" fontId="0" fillId="3" borderId="1" xfId="0" applyNumberFormat="1" applyFill="1" applyBorder="1"/>
    <xf numFmtId="0" fontId="0" fillId="0" borderId="0" xfId="0" applyFill="1"/>
    <xf numFmtId="11" fontId="0" fillId="2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7" fillId="4" borderId="1" xfId="0" applyFont="1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0" xfId="0" applyBorder="1"/>
    <xf numFmtId="0" fontId="7" fillId="5" borderId="1" xfId="0" applyFont="1" applyFill="1" applyBorder="1"/>
    <xf numFmtId="0" fontId="0" fillId="5" borderId="1" xfId="0" applyFill="1" applyBorder="1"/>
    <xf numFmtId="0" fontId="9" fillId="0" borderId="1" xfId="0" applyFont="1" applyBorder="1"/>
    <xf numFmtId="165" fontId="0" fillId="2" borderId="1" xfId="0" applyNumberFormat="1" applyFill="1" applyBorder="1"/>
    <xf numFmtId="165" fontId="3" fillId="3" borderId="1" xfId="0" applyNumberFormat="1" applyFont="1" applyFill="1" applyBorder="1"/>
    <xf numFmtId="165" fontId="0" fillId="5" borderId="1" xfId="0" applyNumberFormat="1" applyFill="1" applyBorder="1"/>
    <xf numFmtId="165" fontId="0" fillId="3" borderId="1" xfId="0" applyNumberFormat="1" applyFill="1" applyBorder="1"/>
    <xf numFmtId="165" fontId="0" fillId="0" borderId="1" xfId="0" applyNumberFormat="1" applyBorder="1"/>
    <xf numFmtId="11" fontId="0" fillId="6" borderId="1" xfId="0" applyNumberFormat="1" applyFill="1" applyBorder="1"/>
    <xf numFmtId="0" fontId="1" fillId="6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1" fillId="7" borderId="1" xfId="0" applyFont="1" applyFill="1" applyBorder="1" applyAlignment="1">
      <alignment vertical="center"/>
    </xf>
    <xf numFmtId="11" fontId="11" fillId="7" borderId="1" xfId="0" applyNumberFormat="1" applyFont="1" applyFill="1" applyBorder="1" applyAlignment="1">
      <alignment vertical="center"/>
    </xf>
    <xf numFmtId="11" fontId="10" fillId="2" borderId="1" xfId="0" applyNumberFormat="1" applyFont="1" applyFill="1" applyBorder="1"/>
    <xf numFmtId="165" fontId="10" fillId="2" borderId="1" xfId="0" applyNumberFormat="1" applyFont="1" applyFill="1" applyBorder="1"/>
    <xf numFmtId="0" fontId="11" fillId="0" borderId="1" xfId="0" applyFont="1" applyBorder="1"/>
    <xf numFmtId="11" fontId="0" fillId="7" borderId="1" xfId="0" applyNumberFormat="1" applyFill="1" applyBorder="1"/>
    <xf numFmtId="0" fontId="10" fillId="0" borderId="0" xfId="0" applyFont="1"/>
    <xf numFmtId="11" fontId="1" fillId="7" borderId="1" xfId="0" applyNumberFormat="1" applyFont="1" applyFill="1" applyBorder="1" applyAlignment="1">
      <alignment horizontal="right"/>
    </xf>
    <xf numFmtId="11" fontId="11" fillId="2" borderId="1" xfId="0" applyNumberFormat="1" applyFont="1" applyFill="1" applyBorder="1"/>
    <xf numFmtId="11" fontId="11" fillId="7" borderId="1" xfId="0" applyNumberFormat="1" applyFont="1" applyFill="1" applyBorder="1"/>
    <xf numFmtId="0" fontId="11" fillId="0" borderId="1" xfId="0" applyFont="1" applyFill="1" applyBorder="1"/>
    <xf numFmtId="165" fontId="12" fillId="3" borderId="1" xfId="0" applyNumberFormat="1" applyFont="1" applyFill="1" applyBorder="1"/>
    <xf numFmtId="0" fontId="12" fillId="3" borderId="1" xfId="0" applyFont="1" applyFill="1" applyBorder="1"/>
    <xf numFmtId="11" fontId="13" fillId="7" borderId="1" xfId="0" applyNumberFormat="1" applyFont="1" applyFill="1" applyBorder="1" applyAlignment="1">
      <alignment vertical="center"/>
    </xf>
    <xf numFmtId="164" fontId="12" fillId="3" borderId="1" xfId="0" applyNumberFormat="1" applyFont="1" applyFill="1" applyBorder="1"/>
    <xf numFmtId="165" fontId="11" fillId="7" borderId="1" xfId="0" applyNumberFormat="1" applyFont="1" applyFill="1" applyBorder="1" applyAlignment="1">
      <alignment vertical="center"/>
    </xf>
    <xf numFmtId="165" fontId="13" fillId="7" borderId="1" xfId="0" applyNumberFormat="1" applyFont="1" applyFill="1" applyBorder="1" applyAlignment="1">
      <alignment vertical="center"/>
    </xf>
    <xf numFmtId="164" fontId="12" fillId="7" borderId="1" xfId="0" applyNumberFormat="1" applyFont="1" applyFill="1" applyBorder="1"/>
    <xf numFmtId="0" fontId="10" fillId="0" borderId="0" xfId="0" applyFont="1" applyFill="1" applyBorder="1"/>
    <xf numFmtId="165" fontId="10" fillId="0" borderId="0" xfId="0" applyNumberFormat="1" applyFont="1" applyFill="1" applyBorder="1"/>
    <xf numFmtId="0" fontId="10" fillId="0" borderId="1" xfId="0" applyFont="1" applyFill="1" applyBorder="1"/>
    <xf numFmtId="0" fontId="0" fillId="0" borderId="1" xfId="0" applyFill="1" applyBorder="1"/>
    <xf numFmtId="11" fontId="0" fillId="0" borderId="0" xfId="0" applyNumberFormat="1" applyBorder="1"/>
    <xf numFmtId="165" fontId="10" fillId="6" borderId="1" xfId="0" applyNumberFormat="1" applyFont="1" applyFill="1" applyBorder="1"/>
    <xf numFmtId="165" fontId="0" fillId="0" borderId="0" xfId="0" applyNumberFormat="1" applyFill="1" applyBorder="1"/>
    <xf numFmtId="11" fontId="0" fillId="0" borderId="0" xfId="0" applyNumberFormat="1" applyFill="1" applyBorder="1"/>
    <xf numFmtId="0" fontId="4" fillId="8" borderId="1" xfId="0" applyFont="1" applyFill="1" applyBorder="1"/>
    <xf numFmtId="0" fontId="9" fillId="8" borderId="1" xfId="0" applyFont="1" applyFill="1" applyBorder="1"/>
    <xf numFmtId="11" fontId="0" fillId="8" borderId="1" xfId="0" applyNumberFormat="1" applyFill="1" applyBorder="1"/>
    <xf numFmtId="11" fontId="10" fillId="8" borderId="1" xfId="0" applyNumberFormat="1" applyFont="1" applyFill="1" applyBorder="1"/>
    <xf numFmtId="166" fontId="0" fillId="2" borderId="1" xfId="0" applyNumberFormat="1" applyFill="1" applyBorder="1"/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4" fillId="0" borderId="0" xfId="0" applyFont="1" applyFill="1" applyBorder="1"/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"/>
    </sheetView>
  </sheetViews>
  <sheetFormatPr defaultRowHeight="12.9" x14ac:dyDescent="0.2"/>
  <cols>
    <col min="1" max="1" width="11.875" bestFit="1" customWidth="1"/>
    <col min="2" max="2" width="9.75" bestFit="1" customWidth="1"/>
    <col min="4" max="4" width="14.125" bestFit="1" customWidth="1"/>
  </cols>
  <sheetData>
    <row r="1" spans="1:9" ht="15.65" x14ac:dyDescent="0.3">
      <c r="A1" s="4" t="s">
        <v>4</v>
      </c>
      <c r="B1" s="66">
        <v>20200</v>
      </c>
      <c r="C1" s="6" t="s">
        <v>0</v>
      </c>
    </row>
    <row r="2" spans="1:9" ht="15.65" x14ac:dyDescent="0.3">
      <c r="A2" s="4" t="s">
        <v>3</v>
      </c>
      <c r="B2" s="66">
        <v>986</v>
      </c>
      <c r="C2" s="6" t="s">
        <v>0</v>
      </c>
    </row>
    <row r="3" spans="1:9" x14ac:dyDescent="0.2">
      <c r="A3" s="2"/>
      <c r="B3" s="3"/>
    </row>
    <row r="4" spans="1:9" ht="15.65" x14ac:dyDescent="0.3">
      <c r="A4" s="4" t="s">
        <v>5</v>
      </c>
      <c r="B4" s="5">
        <v>1.2330000000000001</v>
      </c>
      <c r="C4" s="6" t="s">
        <v>1</v>
      </c>
    </row>
    <row r="5" spans="1:9" ht="15.65" x14ac:dyDescent="0.3">
      <c r="A5" s="4" t="s">
        <v>6</v>
      </c>
      <c r="B5" s="5">
        <v>0.69</v>
      </c>
      <c r="C5" s="6" t="s">
        <v>1</v>
      </c>
    </row>
    <row r="6" spans="1:9" ht="15.65" x14ac:dyDescent="0.3">
      <c r="A6" s="4" t="s">
        <v>7</v>
      </c>
      <c r="B6" s="21">
        <v>10.050000000000001</v>
      </c>
      <c r="C6" s="6" t="s">
        <v>1</v>
      </c>
    </row>
    <row r="7" spans="1:9" ht="15.65" x14ac:dyDescent="0.3">
      <c r="A7" s="4" t="s">
        <v>8</v>
      </c>
      <c r="B7" s="7">
        <f>B4/B1</f>
        <v>6.1039603960396041E-5</v>
      </c>
      <c r="C7" s="6" t="s">
        <v>2</v>
      </c>
      <c r="D7" s="4" t="s">
        <v>10</v>
      </c>
      <c r="E7" s="7">
        <f>B6/B2</f>
        <v>1.0192697768762677E-2</v>
      </c>
      <c r="F7" s="6" t="s">
        <v>2</v>
      </c>
    </row>
    <row r="8" spans="1:9" ht="15.65" x14ac:dyDescent="0.3">
      <c r="A8" s="8" t="s">
        <v>9</v>
      </c>
      <c r="B8" s="9">
        <f>E7/B7</f>
        <v>166.98499183212172</v>
      </c>
      <c r="I8" s="10"/>
    </row>
    <row r="10" spans="1:9" x14ac:dyDescent="0.2">
      <c r="A10" s="67" t="s">
        <v>11</v>
      </c>
      <c r="B10" s="68"/>
      <c r="C10" s="68"/>
      <c r="D10" s="68"/>
      <c r="E10" s="68"/>
      <c r="F10" s="69"/>
    </row>
    <row r="11" spans="1:9" ht="15.65" x14ac:dyDescent="0.3">
      <c r="A11" s="12" t="s">
        <v>5</v>
      </c>
      <c r="B11" s="5">
        <v>1.2</v>
      </c>
      <c r="C11" s="13" t="s">
        <v>1</v>
      </c>
    </row>
    <row r="12" spans="1:9" ht="15.65" x14ac:dyDescent="0.3">
      <c r="A12" s="12" t="s">
        <v>6</v>
      </c>
      <c r="B12" s="21">
        <v>0.66500000000000004</v>
      </c>
      <c r="C12" s="13" t="s">
        <v>1</v>
      </c>
      <c r="D12" s="13" t="s">
        <v>12</v>
      </c>
      <c r="E12" s="16">
        <f>(B5-B12)/0.0025</f>
        <v>9.9999999999999645</v>
      </c>
      <c r="F12" s="13" t="s">
        <v>13</v>
      </c>
    </row>
    <row r="13" spans="1:9" ht="15.65" x14ac:dyDescent="0.3">
      <c r="A13" s="12" t="s">
        <v>7</v>
      </c>
      <c r="B13" s="5">
        <v>11.02</v>
      </c>
      <c r="C13" s="13" t="s">
        <v>1</v>
      </c>
    </row>
    <row r="14" spans="1:9" ht="15.65" x14ac:dyDescent="0.3">
      <c r="A14" s="12" t="s">
        <v>8</v>
      </c>
      <c r="B14" s="7">
        <f>B11/B1</f>
        <v>5.9405940594059404E-5</v>
      </c>
      <c r="C14" s="13" t="s">
        <v>2</v>
      </c>
      <c r="D14" s="12" t="s">
        <v>10</v>
      </c>
      <c r="E14" s="7">
        <f>B13/B2</f>
        <v>1.1176470588235293E-2</v>
      </c>
      <c r="F14" s="13" t="s">
        <v>2</v>
      </c>
    </row>
    <row r="15" spans="1:9" ht="15.65" x14ac:dyDescent="0.3">
      <c r="A15" s="14" t="s">
        <v>9</v>
      </c>
      <c r="B15" s="9">
        <f>E14/B14</f>
        <v>188.13725490196077</v>
      </c>
      <c r="C15" s="15"/>
    </row>
  </sheetData>
  <mergeCells count="1">
    <mergeCell ref="A10:F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9" sqref="H8:H9"/>
    </sheetView>
  </sheetViews>
  <sheetFormatPr defaultRowHeight="12.9" x14ac:dyDescent="0.2"/>
  <cols>
    <col min="1" max="1" width="16.125" bestFit="1" customWidth="1"/>
    <col min="2" max="2" width="14" bestFit="1" customWidth="1"/>
    <col min="3" max="3" width="2.625" bestFit="1" customWidth="1"/>
    <col min="4" max="4" width="10.875" customWidth="1"/>
    <col min="8" max="8" width="15.375" bestFit="1" customWidth="1"/>
    <col min="9" max="9" width="12.125" bestFit="1" customWidth="1"/>
  </cols>
  <sheetData>
    <row r="1" spans="1:10" ht="15.65" x14ac:dyDescent="0.3">
      <c r="A1" s="4" t="s">
        <v>28</v>
      </c>
      <c r="B1" s="38">
        <v>531000</v>
      </c>
      <c r="C1" s="20" t="s">
        <v>14</v>
      </c>
      <c r="D1" s="40" t="s">
        <v>30</v>
      </c>
      <c r="E1" s="11">
        <v>323000</v>
      </c>
      <c r="F1" s="20" t="s">
        <v>14</v>
      </c>
      <c r="H1" s="62" t="s">
        <v>28</v>
      </c>
      <c r="I1" s="64">
        <f>(20-'5.7.1'!B$5)/'5.7.1'!B$7</f>
        <v>316351.98702351982</v>
      </c>
      <c r="J1" s="63" t="s">
        <v>14</v>
      </c>
    </row>
    <row r="2" spans="1:10" ht="15.65" x14ac:dyDescent="0.3">
      <c r="A2" s="56" t="s">
        <v>29</v>
      </c>
      <c r="B2" s="59">
        <v>10.01</v>
      </c>
      <c r="C2" s="57" t="s">
        <v>1</v>
      </c>
      <c r="D2" s="1"/>
    </row>
    <row r="3" spans="1:10" s="17" customFormat="1" x14ac:dyDescent="0.2">
      <c r="A3" s="54"/>
      <c r="B3" s="55"/>
      <c r="C3" s="15"/>
      <c r="D3" s="58"/>
    </row>
    <row r="4" spans="1:10" ht="15.65" x14ac:dyDescent="0.3">
      <c r="A4" s="73" t="s">
        <v>25</v>
      </c>
      <c r="B4" s="73"/>
      <c r="C4" s="73"/>
      <c r="D4" s="40" t="s">
        <v>31</v>
      </c>
      <c r="E4" s="41">
        <f>E1</f>
        <v>323000</v>
      </c>
      <c r="F4" s="20" t="s">
        <v>14</v>
      </c>
      <c r="H4" s="77"/>
      <c r="I4" s="61"/>
      <c r="J4" s="78"/>
    </row>
    <row r="5" spans="1:10" ht="14.3" customHeight="1" x14ac:dyDescent="0.2">
      <c r="A5" s="29" t="s">
        <v>32</v>
      </c>
      <c r="B5" s="36">
        <f>'5.7.1'!B5</f>
        <v>0.69</v>
      </c>
      <c r="C5" s="30" t="s">
        <v>1</v>
      </c>
      <c r="D5" s="42"/>
    </row>
    <row r="6" spans="1:10" ht="14.3" customHeight="1" x14ac:dyDescent="0.2">
      <c r="A6" s="31" t="s">
        <v>9</v>
      </c>
      <c r="B6" s="36">
        <f>'5.7.1'!B8</f>
        <v>166.98499183212172</v>
      </c>
      <c r="C6" s="32"/>
    </row>
    <row r="7" spans="1:10" ht="14.3" customHeight="1" x14ac:dyDescent="0.2">
      <c r="A7" s="33" t="s">
        <v>16</v>
      </c>
      <c r="B7" s="37">
        <f>(20-B5)/E4</f>
        <v>5.9783281733746128E-5</v>
      </c>
      <c r="C7" s="32" t="s">
        <v>2</v>
      </c>
    </row>
    <row r="8" spans="1:10" ht="14.3" customHeight="1" x14ac:dyDescent="0.2">
      <c r="A8" s="33" t="s">
        <v>17</v>
      </c>
      <c r="B8" s="37">
        <f>B7*B6</f>
        <v>9.9829108120070287E-3</v>
      </c>
      <c r="C8" s="32" t="s">
        <v>2</v>
      </c>
    </row>
    <row r="9" spans="1:10" ht="14.3" customHeight="1" x14ac:dyDescent="0.2">
      <c r="A9" s="33" t="s">
        <v>18</v>
      </c>
      <c r="B9" s="37">
        <f>20-B8*'5.7.1'!B2</f>
        <v>10.15684993936107</v>
      </c>
      <c r="C9" s="32" t="s">
        <v>1</v>
      </c>
    </row>
    <row r="10" spans="1:10" ht="15.65" x14ac:dyDescent="0.3">
      <c r="A10" s="70" t="s">
        <v>15</v>
      </c>
      <c r="B10" s="71"/>
      <c r="C10" s="72"/>
      <c r="D10" s="40" t="s">
        <v>31</v>
      </c>
      <c r="E10" s="41">
        <f>E4</f>
        <v>323000</v>
      </c>
      <c r="F10" s="20" t="s">
        <v>14</v>
      </c>
    </row>
    <row r="11" spans="1:10" ht="15.65" x14ac:dyDescent="0.3">
      <c r="A11" s="12" t="s">
        <v>6</v>
      </c>
      <c r="B11" s="47">
        <f>'5.7.1'!B12</f>
        <v>0.66500000000000004</v>
      </c>
      <c r="C11" s="13" t="s">
        <v>1</v>
      </c>
    </row>
    <row r="12" spans="1:10" ht="15.65" x14ac:dyDescent="0.3">
      <c r="A12" s="14" t="s">
        <v>9</v>
      </c>
      <c r="B12" s="48">
        <f>'5.7.1'!B15</f>
        <v>188.13725490196077</v>
      </c>
      <c r="C12" s="6"/>
    </row>
    <row r="13" spans="1:10" ht="15.65" x14ac:dyDescent="0.3">
      <c r="A13" s="4" t="s">
        <v>16</v>
      </c>
      <c r="B13" s="49">
        <f>(20-B11)/E10</f>
        <v>5.9860681114551085E-5</v>
      </c>
      <c r="C13" s="6" t="s">
        <v>2</v>
      </c>
    </row>
    <row r="14" spans="1:10" ht="15.65" x14ac:dyDescent="0.3">
      <c r="A14" s="4" t="s">
        <v>17</v>
      </c>
      <c r="B14" s="22">
        <f>B12*B13</f>
        <v>1.1262024221453287E-2</v>
      </c>
      <c r="C14" s="6" t="s">
        <v>2</v>
      </c>
    </row>
    <row r="15" spans="1:10" ht="15.65" x14ac:dyDescent="0.3">
      <c r="A15" s="4" t="s">
        <v>18</v>
      </c>
      <c r="B15" s="22">
        <f>20-B14*'5.7.1'!B2</f>
        <v>8.8956441176470591</v>
      </c>
      <c r="C15" s="6" t="s">
        <v>1</v>
      </c>
    </row>
    <row r="16" spans="1:10" ht="15.65" x14ac:dyDescent="0.3">
      <c r="A16" s="18" t="s">
        <v>19</v>
      </c>
      <c r="B16" s="23">
        <f>B9-B15</f>
        <v>1.261205821714011</v>
      </c>
      <c r="C16" s="19" t="s">
        <v>1</v>
      </c>
    </row>
  </sheetData>
  <mergeCells count="2">
    <mergeCell ref="A10:C10"/>
    <mergeCell ref="A4:C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" sqref="B1"/>
    </sheetView>
  </sheetViews>
  <sheetFormatPr defaultRowHeight="12.9" x14ac:dyDescent="0.2"/>
  <cols>
    <col min="1" max="1" width="16.125" bestFit="1" customWidth="1"/>
    <col min="2" max="2" width="12" bestFit="1" customWidth="1"/>
    <col min="3" max="3" width="2.625" bestFit="1" customWidth="1"/>
    <col min="4" max="4" width="10.875" bestFit="1" customWidth="1"/>
    <col min="5" max="5" width="8.75" bestFit="1" customWidth="1"/>
    <col min="6" max="6" width="2.625" bestFit="1" customWidth="1"/>
    <col min="8" max="8" width="15.375" bestFit="1" customWidth="1"/>
    <col min="9" max="9" width="8.75" customWidth="1"/>
    <col min="10" max="10" width="2.625" customWidth="1"/>
  </cols>
  <sheetData>
    <row r="1" spans="1:10" ht="15.65" x14ac:dyDescent="0.3">
      <c r="A1" s="4" t="s">
        <v>28</v>
      </c>
      <c r="B1" s="11">
        <v>259000</v>
      </c>
      <c r="C1" s="20" t="s">
        <v>14</v>
      </c>
      <c r="D1" s="40" t="s">
        <v>30</v>
      </c>
      <c r="E1" s="11">
        <v>270000</v>
      </c>
      <c r="F1" s="20" t="s">
        <v>14</v>
      </c>
      <c r="H1" s="62" t="s">
        <v>28</v>
      </c>
      <c r="I1" s="64">
        <f>(20-'5.7.1'!B5-(B6+1)*'5.7.1'!B7*'5.7.1'!B2)/'5.7.1'!B7</f>
        <v>150718.78507704783</v>
      </c>
      <c r="J1" s="63" t="s">
        <v>14</v>
      </c>
    </row>
    <row r="2" spans="1:10" ht="15.65" x14ac:dyDescent="0.3">
      <c r="A2" s="35" t="s">
        <v>29</v>
      </c>
      <c r="B2" s="21">
        <v>11.2</v>
      </c>
      <c r="C2" s="6" t="s">
        <v>1</v>
      </c>
      <c r="D2" s="1"/>
      <c r="I2" s="1"/>
    </row>
    <row r="3" spans="1:10" x14ac:dyDescent="0.2">
      <c r="A3" s="54"/>
      <c r="B3" s="60"/>
      <c r="C3" s="15"/>
      <c r="D3" s="61"/>
      <c r="E3" s="15"/>
      <c r="F3" s="15"/>
    </row>
    <row r="4" spans="1:10" ht="15.65" x14ac:dyDescent="0.3">
      <c r="A4" s="73" t="s">
        <v>25</v>
      </c>
      <c r="B4" s="73"/>
      <c r="C4" s="73"/>
      <c r="D4" s="40" t="s">
        <v>31</v>
      </c>
      <c r="E4" s="41">
        <f>E1</f>
        <v>270000</v>
      </c>
      <c r="F4" s="20" t="s">
        <v>14</v>
      </c>
    </row>
    <row r="5" spans="1:10" ht="15.65" x14ac:dyDescent="0.2">
      <c r="A5" s="29" t="s">
        <v>32</v>
      </c>
      <c r="B5" s="36">
        <f>'5.7.1'!B5</f>
        <v>0.69</v>
      </c>
      <c r="C5" s="30" t="s">
        <v>1</v>
      </c>
      <c r="D5" s="42"/>
    </row>
    <row r="6" spans="1:10" ht="15.65" x14ac:dyDescent="0.2">
      <c r="A6" s="31" t="s">
        <v>9</v>
      </c>
      <c r="B6" s="36">
        <f>'5.7.1'!B8</f>
        <v>166.98499183212172</v>
      </c>
      <c r="C6" s="32"/>
    </row>
    <row r="7" spans="1:10" ht="15.65" x14ac:dyDescent="0.2">
      <c r="A7" s="33" t="s">
        <v>16</v>
      </c>
      <c r="B7" s="37">
        <f>(20-B5)/(E4+(B6+1)*'5.7.1'!B2)</f>
        <v>4.4326281637212523E-5</v>
      </c>
      <c r="C7" s="32" t="s">
        <v>2</v>
      </c>
    </row>
    <row r="8" spans="1:10" ht="15.65" x14ac:dyDescent="0.2">
      <c r="A8" s="33" t="s">
        <v>17</v>
      </c>
      <c r="B8" s="37">
        <f>B7*B6</f>
        <v>7.4018237771382601E-3</v>
      </c>
      <c r="C8" s="32" t="s">
        <v>2</v>
      </c>
    </row>
    <row r="9" spans="1:10" ht="15.65" x14ac:dyDescent="0.2">
      <c r="A9" s="33" t="s">
        <v>18</v>
      </c>
      <c r="B9" s="37">
        <f>20-(B6+1)*B7*'5.7.1'!B2</f>
        <v>12.658096042047383</v>
      </c>
      <c r="C9" s="32" t="s">
        <v>1</v>
      </c>
    </row>
    <row r="10" spans="1:10" ht="15.65" x14ac:dyDescent="0.3">
      <c r="A10" s="74" t="s">
        <v>15</v>
      </c>
      <c r="B10" s="74"/>
      <c r="C10" s="74"/>
      <c r="D10" s="40" t="s">
        <v>31</v>
      </c>
      <c r="E10" s="41">
        <f>E4</f>
        <v>270000</v>
      </c>
      <c r="F10" s="20" t="s">
        <v>14</v>
      </c>
    </row>
    <row r="11" spans="1:10" ht="15.65" x14ac:dyDescent="0.3">
      <c r="A11" s="12" t="s">
        <v>6</v>
      </c>
      <c r="B11" s="24">
        <f>'5.7.1'!B12</f>
        <v>0.66500000000000004</v>
      </c>
      <c r="C11" s="13" t="s">
        <v>1</v>
      </c>
    </row>
    <row r="12" spans="1:10" ht="15.65" x14ac:dyDescent="0.3">
      <c r="A12" s="14" t="s">
        <v>9</v>
      </c>
      <c r="B12" s="9">
        <f>'5.7.1'!B15</f>
        <v>188.13725490196077</v>
      </c>
      <c r="C12" s="6"/>
    </row>
    <row r="13" spans="1:10" ht="15.65" x14ac:dyDescent="0.3">
      <c r="A13" s="4" t="s">
        <v>16</v>
      </c>
      <c r="B13" s="37">
        <f>(20-B11)/(E10+(B12+1)*'5.7.1'!B2)</f>
        <v>4.2355863736867169E-5</v>
      </c>
      <c r="C13" s="6" t="s">
        <v>2</v>
      </c>
    </row>
    <row r="14" spans="1:10" ht="15.65" x14ac:dyDescent="0.3">
      <c r="A14" s="4" t="s">
        <v>17</v>
      </c>
      <c r="B14" s="37">
        <f>B13*B12</f>
        <v>7.9687159324556955E-3</v>
      </c>
      <c r="C14" s="6" t="s">
        <v>2</v>
      </c>
    </row>
    <row r="15" spans="1:10" ht="15.65" x14ac:dyDescent="0.3">
      <c r="A15" s="4" t="s">
        <v>18</v>
      </c>
      <c r="B15" s="37">
        <f>20-(B12+1)*B13*'5.7.1'!B2</f>
        <v>12.101083208954133</v>
      </c>
      <c r="C15" s="6" t="s">
        <v>1</v>
      </c>
    </row>
    <row r="16" spans="1:10" ht="15.65" x14ac:dyDescent="0.3">
      <c r="A16" s="18" t="s">
        <v>19</v>
      </c>
      <c r="B16" s="23">
        <f>B9-B15</f>
        <v>0.55701283309324978</v>
      </c>
      <c r="C16" s="19" t="s">
        <v>1</v>
      </c>
    </row>
  </sheetData>
  <mergeCells count="2">
    <mergeCell ref="A10:C10"/>
    <mergeCell ref="A4:C4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3" sqref="B3"/>
    </sheetView>
  </sheetViews>
  <sheetFormatPr defaultRowHeight="12.9" x14ac:dyDescent="0.2"/>
  <cols>
    <col min="1" max="1" width="16.125" bestFit="1" customWidth="1"/>
    <col min="2" max="2" width="14" bestFit="1" customWidth="1"/>
    <col min="3" max="3" width="3.75" bestFit="1" customWidth="1"/>
    <col min="4" max="4" width="10.875" bestFit="1" customWidth="1"/>
    <col min="5" max="5" width="12.125" bestFit="1" customWidth="1"/>
    <col min="8" max="8" width="15.375" bestFit="1" customWidth="1"/>
    <col min="9" max="9" width="8.75" customWidth="1"/>
    <col min="10" max="10" width="2.625" customWidth="1"/>
  </cols>
  <sheetData>
    <row r="1" spans="1:10" ht="15.65" x14ac:dyDescent="0.3">
      <c r="A1" s="34" t="s">
        <v>26</v>
      </c>
      <c r="B1" s="27">
        <v>809</v>
      </c>
      <c r="C1" s="20" t="s">
        <v>14</v>
      </c>
    </row>
    <row r="2" spans="1:10" ht="15.65" x14ac:dyDescent="0.3">
      <c r="A2" s="34" t="s">
        <v>27</v>
      </c>
      <c r="B2" s="27">
        <v>176.7</v>
      </c>
      <c r="C2" s="20" t="s">
        <v>14</v>
      </c>
    </row>
    <row r="3" spans="1:10" ht="15.65" x14ac:dyDescent="0.3">
      <c r="A3" s="4" t="s">
        <v>28</v>
      </c>
      <c r="B3" s="26">
        <v>482000</v>
      </c>
      <c r="C3" s="20" t="s">
        <v>14</v>
      </c>
      <c r="D3" s="40" t="s">
        <v>30</v>
      </c>
      <c r="E3" s="11">
        <v>302000</v>
      </c>
      <c r="F3" s="20" t="s">
        <v>14</v>
      </c>
      <c r="H3" s="62" t="s">
        <v>28</v>
      </c>
      <c r="I3" s="64">
        <f>(20-'5.7.1'!B5-('5.7.1'!B8+1)*'5.7.1'!B7*EmitterFB!B2)/'5.7.1'!B7</f>
        <v>286669.03896678396</v>
      </c>
      <c r="J3" s="63" t="s">
        <v>14</v>
      </c>
    </row>
    <row r="4" spans="1:10" ht="15.65" x14ac:dyDescent="0.3">
      <c r="A4" s="35" t="s">
        <v>29</v>
      </c>
      <c r="B4" s="21">
        <v>9.64</v>
      </c>
      <c r="C4" s="6" t="s">
        <v>1</v>
      </c>
      <c r="E4" s="1"/>
    </row>
    <row r="5" spans="1:10" x14ac:dyDescent="0.2">
      <c r="A5" s="54"/>
      <c r="B5" s="60"/>
      <c r="C5" s="15"/>
      <c r="E5" s="1"/>
    </row>
    <row r="6" spans="1:10" ht="15.65" x14ac:dyDescent="0.3">
      <c r="A6" s="75" t="s">
        <v>25</v>
      </c>
      <c r="B6" s="75"/>
      <c r="C6" s="75"/>
      <c r="D6" s="34" t="s">
        <v>37</v>
      </c>
      <c r="E6" s="28">
        <f>B1</f>
        <v>809</v>
      </c>
      <c r="F6" s="20" t="s">
        <v>14</v>
      </c>
    </row>
    <row r="7" spans="1:10" ht="14.3" customHeight="1" x14ac:dyDescent="0.3">
      <c r="A7" s="29" t="s">
        <v>32</v>
      </c>
      <c r="B7" s="36">
        <f>'5.7.1'!B5</f>
        <v>0.69</v>
      </c>
      <c r="C7" s="30" t="s">
        <v>1</v>
      </c>
      <c r="D7" s="34" t="s">
        <v>38</v>
      </c>
      <c r="E7" s="28">
        <f>B2</f>
        <v>176.7</v>
      </c>
      <c r="F7" s="20" t="s">
        <v>14</v>
      </c>
    </row>
    <row r="8" spans="1:10" ht="15.65" x14ac:dyDescent="0.3">
      <c r="A8" s="31" t="s">
        <v>42</v>
      </c>
      <c r="B8" s="36">
        <f>'5.7.1'!B8</f>
        <v>166.98499183212172</v>
      </c>
      <c r="C8" s="32"/>
      <c r="D8" s="40" t="s">
        <v>39</v>
      </c>
      <c r="E8" s="41">
        <f>E3</f>
        <v>302000</v>
      </c>
      <c r="F8" s="20" t="s">
        <v>14</v>
      </c>
    </row>
    <row r="9" spans="1:10" ht="14.3" customHeight="1" x14ac:dyDescent="0.2">
      <c r="A9" s="33" t="s">
        <v>16</v>
      </c>
      <c r="B9" s="37">
        <f>(20-B7)/(E8+(B8+1)*E7)</f>
        <v>5.8218247616084664E-5</v>
      </c>
      <c r="C9" s="32" t="s">
        <v>2</v>
      </c>
    </row>
    <row r="10" spans="1:10" ht="14.3" customHeight="1" x14ac:dyDescent="0.2">
      <c r="A10" s="33" t="s">
        <v>17</v>
      </c>
      <c r="B10" s="37">
        <f>B9*B8</f>
        <v>9.7215736026523367E-3</v>
      </c>
      <c r="C10" s="32" t="s">
        <v>2</v>
      </c>
    </row>
    <row r="11" spans="1:10" ht="14.3" customHeight="1" x14ac:dyDescent="0.2">
      <c r="A11" s="33" t="s">
        <v>18</v>
      </c>
      <c r="B11" s="51">
        <f>20-B10*E6-(B8+1)*B9*E7</f>
        <v>10.407157735511831</v>
      </c>
      <c r="C11" s="32" t="s">
        <v>1</v>
      </c>
    </row>
    <row r="12" spans="1:10" ht="14.3" customHeight="1" x14ac:dyDescent="0.3">
      <c r="A12" s="70" t="s">
        <v>15</v>
      </c>
      <c r="B12" s="71"/>
      <c r="C12" s="72"/>
      <c r="D12" s="34" t="s">
        <v>37</v>
      </c>
      <c r="E12" s="28">
        <f>E6</f>
        <v>809</v>
      </c>
      <c r="F12" s="20" t="s">
        <v>14</v>
      </c>
    </row>
    <row r="13" spans="1:10" ht="14.3" customHeight="1" x14ac:dyDescent="0.3">
      <c r="A13" s="12" t="s">
        <v>6</v>
      </c>
      <c r="B13" s="47">
        <f>'5.7.1'!B12</f>
        <v>0.66500000000000004</v>
      </c>
      <c r="C13" s="13" t="s">
        <v>1</v>
      </c>
      <c r="D13" s="34" t="s">
        <v>38</v>
      </c>
      <c r="E13" s="28">
        <f>E7</f>
        <v>176.7</v>
      </c>
      <c r="F13" s="20" t="s">
        <v>14</v>
      </c>
    </row>
    <row r="14" spans="1:10" ht="14.3" customHeight="1" x14ac:dyDescent="0.3">
      <c r="A14" s="14" t="s">
        <v>9</v>
      </c>
      <c r="B14" s="50">
        <f>'5.7.1'!B15</f>
        <v>188.13725490196077</v>
      </c>
      <c r="C14" s="17"/>
      <c r="D14" s="40" t="s">
        <v>39</v>
      </c>
      <c r="E14" s="43">
        <f>E8</f>
        <v>302000</v>
      </c>
      <c r="F14" s="20" t="s">
        <v>14</v>
      </c>
    </row>
    <row r="15" spans="1:10" ht="15.65" x14ac:dyDescent="0.3">
      <c r="A15" s="4" t="s">
        <v>16</v>
      </c>
      <c r="B15" s="49">
        <f>(20-B13)/(E14+(B14+1)*E13)</f>
        <v>5.7644052609354643E-5</v>
      </c>
      <c r="C15" s="6" t="s">
        <v>2</v>
      </c>
    </row>
    <row r="16" spans="1:10" ht="15.65" x14ac:dyDescent="0.3">
      <c r="A16" s="4" t="s">
        <v>17</v>
      </c>
      <c r="B16" s="22">
        <f>B14*B15</f>
        <v>1.0844993819348191E-2</v>
      </c>
      <c r="C16" s="6" t="s">
        <v>2</v>
      </c>
    </row>
    <row r="17" spans="1:3" ht="15.65" x14ac:dyDescent="0.3">
      <c r="A17" s="4" t="s">
        <v>18</v>
      </c>
      <c r="B17" s="52">
        <f>20-B16*E12-(B14+1)*B15*E13</f>
        <v>9.2999038881724143</v>
      </c>
      <c r="C17" s="6" t="s">
        <v>1</v>
      </c>
    </row>
    <row r="18" spans="1:3" ht="15.65" x14ac:dyDescent="0.3">
      <c r="A18" s="18" t="s">
        <v>19</v>
      </c>
      <c r="B18" s="23">
        <f>B11-B17</f>
        <v>1.1072538473394165</v>
      </c>
      <c r="C18" s="19" t="s">
        <v>1</v>
      </c>
    </row>
  </sheetData>
  <mergeCells count="2">
    <mergeCell ref="A12:C12"/>
    <mergeCell ref="A6:C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9" sqref="H9"/>
    </sheetView>
  </sheetViews>
  <sheetFormatPr defaultRowHeight="12.9" x14ac:dyDescent="0.2"/>
  <cols>
    <col min="1" max="1" width="16.125" bestFit="1" customWidth="1"/>
    <col min="2" max="2" width="9.375" bestFit="1" customWidth="1"/>
    <col min="3" max="3" width="2.625" bestFit="1" customWidth="1"/>
    <col min="4" max="4" width="11.75" bestFit="1" customWidth="1"/>
    <col min="8" max="8" width="16.125" bestFit="1" customWidth="1"/>
    <col min="9" max="9" width="8.75" customWidth="1"/>
    <col min="10" max="10" width="2.625" customWidth="1"/>
  </cols>
  <sheetData>
    <row r="1" spans="1:12" ht="15.65" x14ac:dyDescent="0.3">
      <c r="A1" s="34" t="s">
        <v>26</v>
      </c>
      <c r="B1" s="28">
        <f>EmitterFB!B1</f>
        <v>809</v>
      </c>
      <c r="C1" s="20" t="s">
        <v>14</v>
      </c>
    </row>
    <row r="2" spans="1:12" ht="15.65" x14ac:dyDescent="0.3">
      <c r="A2" s="34" t="s">
        <v>27</v>
      </c>
      <c r="B2" s="28">
        <f>EmitterFB!B2</f>
        <v>176.7</v>
      </c>
      <c r="C2" s="20" t="s">
        <v>14</v>
      </c>
    </row>
    <row r="3" spans="1:12" ht="15.65" x14ac:dyDescent="0.3">
      <c r="A3" s="4" t="s">
        <v>33</v>
      </c>
      <c r="B3" s="38">
        <v>43900</v>
      </c>
      <c r="C3" s="20" t="s">
        <v>14</v>
      </c>
      <c r="D3" s="40" t="s">
        <v>35</v>
      </c>
      <c r="E3" s="44">
        <v>43100</v>
      </c>
      <c r="F3" s="20" t="s">
        <v>14</v>
      </c>
      <c r="H3" s="62" t="s">
        <v>33</v>
      </c>
      <c r="I3" s="65">
        <f>(20-('5.7.1'!B5+('5.7.1'!B8+1)*'5.7.1'!B7*VoltDiv!B2))/(11*'5.7.1'!B7)</f>
        <v>26060.821724253085</v>
      </c>
      <c r="J3" s="63" t="s">
        <v>14</v>
      </c>
      <c r="L3" s="1"/>
    </row>
    <row r="4" spans="1:12" ht="15.65" x14ac:dyDescent="0.3">
      <c r="A4" s="4" t="s">
        <v>34</v>
      </c>
      <c r="B4" s="38">
        <v>6760</v>
      </c>
      <c r="C4" s="20" t="s">
        <v>14</v>
      </c>
      <c r="D4" s="40" t="s">
        <v>36</v>
      </c>
      <c r="E4" s="44">
        <v>6800</v>
      </c>
      <c r="F4" s="20" t="s">
        <v>14</v>
      </c>
      <c r="H4" s="62" t="s">
        <v>34</v>
      </c>
      <c r="I4" s="65">
        <f>('5.7.1'!B5+('5.7.1'!B8+1)*'5.7.1'!B7*VoltDiv!B2)/(10*'5.7.1'!B7)</f>
        <v>4098.7084309777265</v>
      </c>
      <c r="J4" s="63" t="s">
        <v>14</v>
      </c>
      <c r="L4" s="1"/>
    </row>
    <row r="5" spans="1:12" ht="15.65" x14ac:dyDescent="0.3">
      <c r="A5" s="35" t="s">
        <v>29</v>
      </c>
      <c r="B5" s="39">
        <v>10</v>
      </c>
      <c r="C5" s="6" t="s">
        <v>1</v>
      </c>
    </row>
    <row r="6" spans="1:12" s="15" customFormat="1" x14ac:dyDescent="0.2">
      <c r="A6" s="54"/>
      <c r="B6" s="55"/>
    </row>
    <row r="7" spans="1:12" ht="15.65" x14ac:dyDescent="0.3">
      <c r="A7" s="75" t="s">
        <v>25</v>
      </c>
      <c r="B7" s="75"/>
      <c r="C7" s="75"/>
      <c r="D7" s="34" t="s">
        <v>37</v>
      </c>
      <c r="E7" s="28">
        <f>B1</f>
        <v>809</v>
      </c>
      <c r="F7" s="20" t="s">
        <v>14</v>
      </c>
      <c r="I7" s="1"/>
    </row>
    <row r="8" spans="1:12" ht="15.65" x14ac:dyDescent="0.3">
      <c r="A8" s="29" t="s">
        <v>32</v>
      </c>
      <c r="B8" s="36">
        <f>'5.7.1'!B5</f>
        <v>0.69</v>
      </c>
      <c r="C8" s="30" t="s">
        <v>1</v>
      </c>
      <c r="D8" s="34" t="s">
        <v>38</v>
      </c>
      <c r="E8" s="28">
        <f>B2</f>
        <v>176.7</v>
      </c>
      <c r="F8" s="20" t="s">
        <v>14</v>
      </c>
      <c r="I8" s="1"/>
    </row>
    <row r="9" spans="1:12" ht="15.65" x14ac:dyDescent="0.3">
      <c r="A9" s="31" t="s">
        <v>9</v>
      </c>
      <c r="B9" s="36">
        <f>'5.7.1'!B8</f>
        <v>166.98499183212172</v>
      </c>
      <c r="C9" s="32"/>
      <c r="D9" s="40" t="s">
        <v>40</v>
      </c>
      <c r="E9" s="45">
        <f>E3</f>
        <v>43100</v>
      </c>
      <c r="F9" s="20" t="s">
        <v>14</v>
      </c>
    </row>
    <row r="10" spans="1:12" ht="15.65" x14ac:dyDescent="0.3">
      <c r="A10" s="33" t="s">
        <v>16</v>
      </c>
      <c r="B10" s="37">
        <f>(E11-B8)/(E12+(B9+1)*E8)</f>
        <v>5.7245866480409475E-5</v>
      </c>
      <c r="C10" s="32" t="s">
        <v>2</v>
      </c>
      <c r="D10" s="40" t="s">
        <v>41</v>
      </c>
      <c r="E10" s="45">
        <f>E4</f>
        <v>6800</v>
      </c>
      <c r="F10" s="20" t="s">
        <v>14</v>
      </c>
    </row>
    <row r="11" spans="1:12" ht="15.65" x14ac:dyDescent="0.3">
      <c r="A11" s="33" t="s">
        <v>17</v>
      </c>
      <c r="B11" s="37">
        <f>B10*B9</f>
        <v>9.5592005466539065E-3</v>
      </c>
      <c r="C11" s="32" t="s">
        <v>2</v>
      </c>
      <c r="D11" s="46" t="s">
        <v>43</v>
      </c>
      <c r="E11" s="41">
        <f>E4/(E3+E4)*20</f>
        <v>2.7254509018036073</v>
      </c>
      <c r="F11" s="35" t="s">
        <v>1</v>
      </c>
    </row>
    <row r="12" spans="1:12" ht="15.65" x14ac:dyDescent="0.3">
      <c r="A12" s="33" t="s">
        <v>18</v>
      </c>
      <c r="B12" s="51">
        <f>20-B11*E7-(B9+1)*B10*E8</f>
        <v>10.567380676556155</v>
      </c>
      <c r="C12" s="32" t="s">
        <v>1</v>
      </c>
      <c r="D12" s="46" t="s">
        <v>44</v>
      </c>
      <c r="E12" s="41">
        <f>1/(1/E3+1/E4)</f>
        <v>5873.3466933867739</v>
      </c>
      <c r="F12" s="35" t="s">
        <v>1</v>
      </c>
    </row>
    <row r="13" spans="1:12" ht="15.65" x14ac:dyDescent="0.3">
      <c r="A13" s="74" t="s">
        <v>15</v>
      </c>
      <c r="B13" s="74"/>
      <c r="C13" s="74"/>
      <c r="D13" s="34" t="s">
        <v>37</v>
      </c>
      <c r="E13" s="28">
        <f t="shared" ref="E13:E18" si="0">E7</f>
        <v>809</v>
      </c>
      <c r="F13" s="20" t="s">
        <v>14</v>
      </c>
    </row>
    <row r="14" spans="1:12" ht="15.65" x14ac:dyDescent="0.3">
      <c r="A14" s="12" t="s">
        <v>6</v>
      </c>
      <c r="B14" s="47">
        <f>'5.7.1'!B12</f>
        <v>0.66500000000000004</v>
      </c>
      <c r="C14" s="13" t="s">
        <v>1</v>
      </c>
      <c r="D14" s="34" t="s">
        <v>38</v>
      </c>
      <c r="E14" s="28">
        <f t="shared" si="0"/>
        <v>176.7</v>
      </c>
      <c r="F14" s="20" t="s">
        <v>14</v>
      </c>
    </row>
    <row r="15" spans="1:12" ht="15.65" x14ac:dyDescent="0.3">
      <c r="A15" s="14" t="s">
        <v>9</v>
      </c>
      <c r="B15" s="53">
        <f>'5.7.1'!B15</f>
        <v>188.13725490196077</v>
      </c>
      <c r="C15" s="17"/>
      <c r="D15" s="40" t="s">
        <v>40</v>
      </c>
      <c r="E15" s="43">
        <f t="shared" si="0"/>
        <v>43100</v>
      </c>
      <c r="F15" s="20" t="s">
        <v>14</v>
      </c>
    </row>
    <row r="16" spans="1:12" ht="15.65" x14ac:dyDescent="0.3">
      <c r="A16" s="4" t="s">
        <v>16</v>
      </c>
      <c r="B16" s="49">
        <f>(E17-B14)/(E18+(B15+1)*E14)</f>
        <v>5.2436915678158281E-5</v>
      </c>
      <c r="C16" s="6" t="s">
        <v>2</v>
      </c>
      <c r="D16" s="40" t="s">
        <v>41</v>
      </c>
      <c r="E16" s="43">
        <f t="shared" si="0"/>
        <v>6800</v>
      </c>
      <c r="F16" s="20" t="s">
        <v>14</v>
      </c>
    </row>
    <row r="17" spans="1:6" ht="15.65" x14ac:dyDescent="0.3">
      <c r="A17" s="4" t="s">
        <v>17</v>
      </c>
      <c r="B17" s="49">
        <f>B16*B15</f>
        <v>9.8653373712142885E-3</v>
      </c>
      <c r="C17" s="6" t="s">
        <v>2</v>
      </c>
      <c r="D17" s="46" t="s">
        <v>43</v>
      </c>
      <c r="E17" s="41">
        <f t="shared" si="0"/>
        <v>2.7254509018036073</v>
      </c>
      <c r="F17" s="35" t="s">
        <v>1</v>
      </c>
    </row>
    <row r="18" spans="1:6" ht="15.65" x14ac:dyDescent="0.3">
      <c r="A18" s="4" t="s">
        <v>18</v>
      </c>
      <c r="B18" s="52">
        <f>20-B17*E13-(B15+1)*B16*E14</f>
        <v>10.266471350193743</v>
      </c>
      <c r="C18" s="6" t="s">
        <v>1</v>
      </c>
      <c r="D18" s="46" t="s">
        <v>44</v>
      </c>
      <c r="E18" s="41">
        <f t="shared" si="0"/>
        <v>5873.3466933867739</v>
      </c>
      <c r="F18" s="35" t="s">
        <v>1</v>
      </c>
    </row>
    <row r="19" spans="1:6" ht="15.65" x14ac:dyDescent="0.3">
      <c r="A19" s="18" t="s">
        <v>19</v>
      </c>
      <c r="B19" s="23">
        <f>B12-B18</f>
        <v>0.30090932636241163</v>
      </c>
      <c r="C19" s="19" t="s">
        <v>1</v>
      </c>
    </row>
  </sheetData>
  <mergeCells count="2">
    <mergeCell ref="A13:C13"/>
    <mergeCell ref="A7:C7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13" sqref="H13"/>
    </sheetView>
  </sheetViews>
  <sheetFormatPr defaultRowHeight="12.9" x14ac:dyDescent="0.2"/>
  <cols>
    <col min="1" max="1" width="20.25" bestFit="1" customWidth="1"/>
    <col min="2" max="2" width="5.625" bestFit="1" customWidth="1"/>
    <col min="3" max="3" width="2.125" bestFit="1" customWidth="1"/>
  </cols>
  <sheetData>
    <row r="1" spans="1:3" ht="15.65" x14ac:dyDescent="0.3">
      <c r="A1" s="6"/>
      <c r="B1" s="76" t="s">
        <v>24</v>
      </c>
      <c r="C1" s="76"/>
    </row>
    <row r="2" spans="1:3" x14ac:dyDescent="0.2">
      <c r="A2" s="6" t="s">
        <v>20</v>
      </c>
      <c r="B2" s="25">
        <f>Base!B16</f>
        <v>1.261205821714011</v>
      </c>
      <c r="C2" s="6" t="s">
        <v>1</v>
      </c>
    </row>
    <row r="3" spans="1:3" x14ac:dyDescent="0.2">
      <c r="A3" s="6" t="s">
        <v>22</v>
      </c>
      <c r="B3" s="25">
        <f>CollectorFB!B16</f>
        <v>0.55701283309324978</v>
      </c>
      <c r="C3" s="6" t="s">
        <v>1</v>
      </c>
    </row>
    <row r="4" spans="1:3" x14ac:dyDescent="0.2">
      <c r="A4" s="6" t="s">
        <v>23</v>
      </c>
      <c r="B4" s="25">
        <f>EmitterFB!B18</f>
        <v>1.1072538473394165</v>
      </c>
      <c r="C4" s="6" t="s">
        <v>1</v>
      </c>
    </row>
    <row r="5" spans="1:3" x14ac:dyDescent="0.2">
      <c r="A5" s="6" t="s">
        <v>21</v>
      </c>
      <c r="B5" s="25">
        <f>VoltDiv!B19</f>
        <v>0.30090932636241163</v>
      </c>
      <c r="C5" s="6" t="s">
        <v>1</v>
      </c>
    </row>
  </sheetData>
  <mergeCells count="1">
    <mergeCell ref="B1:C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5.7.1</vt:lpstr>
      <vt:lpstr>Base</vt:lpstr>
      <vt:lpstr>CollectorFB</vt:lpstr>
      <vt:lpstr>EmitterFB</vt:lpstr>
      <vt:lpstr>VoltDiv</vt:lpstr>
      <vt:lpstr>CompareAll</vt:lpstr>
    </vt:vector>
  </TitlesOfParts>
  <Company>Dept. of Computer Eng., KKU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Warin Suwanwisoot</dc:creator>
  <cp:lastModifiedBy>Rujchai</cp:lastModifiedBy>
  <dcterms:created xsi:type="dcterms:W3CDTF">2005-12-17T12:10:27Z</dcterms:created>
  <dcterms:modified xsi:type="dcterms:W3CDTF">2013-12-01T22:05:55Z</dcterms:modified>
</cp:coreProperties>
</file>