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ukayat/Documents/GitHub/excel-grouping-and-table/"/>
    </mc:Choice>
  </mc:AlternateContent>
  <xr:revisionPtr revIDLastSave="0" documentId="13_ncr:1_{07CE0865-158F-5D42-AA26-41711151C3BE}" xr6:coauthVersionLast="47" xr6:coauthVersionMax="47" xr10:uidLastSave="{00000000-0000-0000-0000-000000000000}"/>
  <bookViews>
    <workbookView xWindow="0" yWindow="500" windowWidth="28640" windowHeight="16480" activeTab="1" xr2:uid="{00000000-000D-0000-FFFF-FFFF00000000}"/>
  </bookViews>
  <sheets>
    <sheet name="Customer" sheetId="1" r:id="rId1"/>
    <sheet name="Orders" sheetId="2" r:id="rId2"/>
    <sheet name="Phone_Number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2" l="1"/>
  <c r="K3" i="2" s="1"/>
  <c r="N3" i="2" s="1"/>
  <c r="J4" i="2"/>
  <c r="K4" i="2" s="1"/>
  <c r="N4" i="2" s="1"/>
  <c r="J5" i="2"/>
  <c r="K5" i="2" s="1"/>
  <c r="N5" i="2" s="1"/>
  <c r="J6" i="2"/>
  <c r="K6" i="2" s="1"/>
  <c r="N6" i="2" s="1"/>
  <c r="J7" i="2"/>
  <c r="K7" i="2" s="1"/>
  <c r="N7" i="2" s="1"/>
  <c r="J8" i="2"/>
  <c r="K8" i="2" s="1"/>
  <c r="N8" i="2" s="1"/>
  <c r="J9" i="2"/>
  <c r="K9" i="2" s="1"/>
  <c r="N9" i="2" s="1"/>
  <c r="J10" i="2"/>
  <c r="K10" i="2" s="1"/>
  <c r="N10" i="2" s="1"/>
  <c r="J11" i="2"/>
  <c r="K11" i="2" s="1"/>
  <c r="N11" i="2" s="1"/>
  <c r="J12" i="2"/>
  <c r="K12" i="2" s="1"/>
  <c r="N12" i="2" s="1"/>
  <c r="J13" i="2"/>
  <c r="K13" i="2" s="1"/>
  <c r="N13" i="2" s="1"/>
  <c r="J14" i="2"/>
  <c r="K14" i="2" s="1"/>
  <c r="N14" i="2" s="1"/>
  <c r="J15" i="2"/>
  <c r="K15" i="2" s="1"/>
  <c r="N15" i="2" s="1"/>
  <c r="J16" i="2"/>
  <c r="K16" i="2" s="1"/>
  <c r="N16" i="2" s="1"/>
  <c r="J17" i="2"/>
  <c r="K17" i="2" s="1"/>
  <c r="N17" i="2" s="1"/>
  <c r="J18" i="2"/>
  <c r="K18" i="2" s="1"/>
  <c r="N18" i="2" s="1"/>
  <c r="J19" i="2"/>
  <c r="K19" i="2" s="1"/>
  <c r="N19" i="2" s="1"/>
  <c r="J20" i="2"/>
  <c r="K20" i="2" s="1"/>
  <c r="N20" i="2" s="1"/>
  <c r="J21" i="2"/>
  <c r="K21" i="2" s="1"/>
  <c r="N21" i="2" s="1"/>
  <c r="J22" i="2"/>
  <c r="K22" i="2" s="1"/>
  <c r="N22" i="2" s="1"/>
  <c r="J23" i="2"/>
  <c r="K23" i="2" s="1"/>
  <c r="N23" i="2" s="1"/>
  <c r="J24" i="2"/>
  <c r="K24" i="2" s="1"/>
  <c r="N24" i="2" s="1"/>
  <c r="J25" i="2"/>
  <c r="K25" i="2" s="1"/>
  <c r="N25" i="2" s="1"/>
  <c r="J26" i="2"/>
  <c r="K26" i="2" s="1"/>
  <c r="N26" i="2" s="1"/>
  <c r="J27" i="2"/>
  <c r="K27" i="2" s="1"/>
  <c r="N27" i="2" s="1"/>
  <c r="J28" i="2"/>
  <c r="K28" i="2" s="1"/>
  <c r="N28" i="2" s="1"/>
  <c r="J29" i="2"/>
  <c r="K29" i="2" s="1"/>
  <c r="N29" i="2" s="1"/>
  <c r="J30" i="2"/>
  <c r="K30" i="2" s="1"/>
  <c r="N30" i="2" s="1"/>
  <c r="J31" i="2"/>
  <c r="K31" i="2" s="1"/>
  <c r="N31" i="2" s="1"/>
  <c r="J32" i="2"/>
  <c r="K32" i="2" s="1"/>
  <c r="N32" i="2" s="1"/>
  <c r="J33" i="2"/>
  <c r="K33" i="2" s="1"/>
  <c r="N33" i="2" s="1"/>
  <c r="J34" i="2"/>
  <c r="K34" i="2" s="1"/>
  <c r="N34" i="2" s="1"/>
  <c r="J35" i="2"/>
  <c r="K35" i="2" s="1"/>
  <c r="N35" i="2" s="1"/>
  <c r="J36" i="2"/>
  <c r="K36" i="2" s="1"/>
  <c r="N36" i="2" s="1"/>
  <c r="J37" i="2"/>
  <c r="K37" i="2" s="1"/>
  <c r="N37" i="2" s="1"/>
  <c r="J38" i="2"/>
  <c r="K38" i="2" s="1"/>
  <c r="N38" i="2" s="1"/>
  <c r="J39" i="2"/>
  <c r="K39" i="2" s="1"/>
  <c r="N39" i="2" s="1"/>
  <c r="J40" i="2"/>
  <c r="K40" i="2" s="1"/>
  <c r="N40" i="2" s="1"/>
  <c r="J41" i="2"/>
  <c r="K41" i="2" s="1"/>
  <c r="N41" i="2" s="1"/>
  <c r="J42" i="2"/>
  <c r="K42" i="2" s="1"/>
  <c r="N42" i="2" s="1"/>
  <c r="J43" i="2"/>
  <c r="K43" i="2" s="1"/>
  <c r="N43" i="2" s="1"/>
  <c r="J44" i="2"/>
  <c r="K44" i="2" s="1"/>
  <c r="N44" i="2" s="1"/>
  <c r="J45" i="2"/>
  <c r="K45" i="2" s="1"/>
  <c r="N45" i="2" s="1"/>
  <c r="J46" i="2"/>
  <c r="K46" i="2" s="1"/>
  <c r="N46" i="2" s="1"/>
  <c r="J47" i="2"/>
  <c r="K47" i="2" s="1"/>
  <c r="N47" i="2" s="1"/>
  <c r="J48" i="2"/>
  <c r="K48" i="2" s="1"/>
  <c r="N48" i="2" s="1"/>
  <c r="J49" i="2"/>
  <c r="K49" i="2" s="1"/>
  <c r="N49" i="2" s="1"/>
  <c r="J50" i="2"/>
  <c r="K50" i="2" s="1"/>
  <c r="N50" i="2" s="1"/>
  <c r="J51" i="2"/>
  <c r="K51" i="2" s="1"/>
  <c r="N51" i="2" s="1"/>
  <c r="J52" i="2"/>
  <c r="K52" i="2" s="1"/>
  <c r="N52" i="2" s="1"/>
  <c r="J53" i="2"/>
  <c r="K53" i="2" s="1"/>
  <c r="N53" i="2" s="1"/>
  <c r="J54" i="2"/>
  <c r="K54" i="2" s="1"/>
  <c r="N54" i="2" s="1"/>
  <c r="J55" i="2"/>
  <c r="K55" i="2" s="1"/>
  <c r="N55" i="2" s="1"/>
  <c r="J56" i="2"/>
  <c r="K56" i="2" s="1"/>
  <c r="N56" i="2" s="1"/>
  <c r="J57" i="2"/>
  <c r="K57" i="2" s="1"/>
  <c r="N57" i="2" s="1"/>
  <c r="J58" i="2"/>
  <c r="K58" i="2" s="1"/>
  <c r="N58" i="2" s="1"/>
  <c r="J59" i="2"/>
  <c r="K59" i="2" s="1"/>
  <c r="N59" i="2" s="1"/>
  <c r="J60" i="2"/>
  <c r="K60" i="2" s="1"/>
  <c r="N60" i="2" s="1"/>
  <c r="J61" i="2"/>
  <c r="K61" i="2" s="1"/>
  <c r="N61" i="2" s="1"/>
  <c r="J62" i="2"/>
  <c r="K62" i="2" s="1"/>
  <c r="N62" i="2" s="1"/>
  <c r="J63" i="2"/>
  <c r="K63" i="2" s="1"/>
  <c r="N63" i="2" s="1"/>
  <c r="J64" i="2"/>
  <c r="K64" i="2" s="1"/>
  <c r="N64" i="2" s="1"/>
  <c r="J65" i="2"/>
  <c r="K65" i="2" s="1"/>
  <c r="N65" i="2" s="1"/>
  <c r="J66" i="2"/>
  <c r="K66" i="2" s="1"/>
  <c r="N66" i="2" s="1"/>
  <c r="J67" i="2"/>
  <c r="K67" i="2" s="1"/>
  <c r="N67" i="2" s="1"/>
  <c r="J68" i="2"/>
  <c r="K68" i="2" s="1"/>
  <c r="N68" i="2" s="1"/>
  <c r="J69" i="2"/>
  <c r="K69" i="2" s="1"/>
  <c r="N69" i="2" s="1"/>
  <c r="J70" i="2"/>
  <c r="K70" i="2" s="1"/>
  <c r="N70" i="2" s="1"/>
  <c r="J71" i="2"/>
  <c r="K71" i="2" s="1"/>
  <c r="N71" i="2" s="1"/>
  <c r="J72" i="2"/>
  <c r="K72" i="2" s="1"/>
  <c r="N72" i="2" s="1"/>
  <c r="J73" i="2"/>
  <c r="K73" i="2" s="1"/>
  <c r="N73" i="2" s="1"/>
  <c r="J74" i="2"/>
  <c r="K74" i="2" s="1"/>
  <c r="N74" i="2" s="1"/>
  <c r="J75" i="2"/>
  <c r="K75" i="2" s="1"/>
  <c r="N75" i="2" s="1"/>
  <c r="J76" i="2"/>
  <c r="K76" i="2" s="1"/>
  <c r="N76" i="2" s="1"/>
  <c r="J77" i="2"/>
  <c r="K77" i="2" s="1"/>
  <c r="N77" i="2" s="1"/>
  <c r="J78" i="2"/>
  <c r="K78" i="2" s="1"/>
  <c r="N78" i="2" s="1"/>
  <c r="J79" i="2"/>
  <c r="K79" i="2" s="1"/>
  <c r="N79" i="2" s="1"/>
  <c r="J80" i="2"/>
  <c r="K80" i="2" s="1"/>
  <c r="N80" i="2" s="1"/>
  <c r="J81" i="2"/>
  <c r="K81" i="2" s="1"/>
  <c r="N81" i="2" s="1"/>
  <c r="J82" i="2"/>
  <c r="K82" i="2" s="1"/>
  <c r="N82" i="2" s="1"/>
  <c r="J83" i="2"/>
  <c r="K83" i="2" s="1"/>
  <c r="N83" i="2" s="1"/>
  <c r="J84" i="2"/>
  <c r="K84" i="2" s="1"/>
  <c r="N84" i="2" s="1"/>
  <c r="J85" i="2"/>
  <c r="K85" i="2" s="1"/>
  <c r="N85" i="2" s="1"/>
  <c r="J86" i="2"/>
  <c r="K86" i="2" s="1"/>
  <c r="N86" i="2" s="1"/>
  <c r="J87" i="2"/>
  <c r="K87" i="2" s="1"/>
  <c r="N87" i="2" s="1"/>
  <c r="J88" i="2"/>
  <c r="K88" i="2" s="1"/>
  <c r="N88" i="2" s="1"/>
  <c r="J89" i="2"/>
  <c r="K89" i="2" s="1"/>
  <c r="N89" i="2" s="1"/>
  <c r="J90" i="2"/>
  <c r="K90" i="2" s="1"/>
  <c r="N90" i="2" s="1"/>
  <c r="J91" i="2"/>
  <c r="K91" i="2" s="1"/>
  <c r="N91" i="2" s="1"/>
  <c r="J92" i="2"/>
  <c r="K92" i="2" s="1"/>
  <c r="N92" i="2" s="1"/>
  <c r="J93" i="2"/>
  <c r="K93" i="2" s="1"/>
  <c r="N93" i="2" s="1"/>
  <c r="J94" i="2"/>
  <c r="K94" i="2" s="1"/>
  <c r="N94" i="2" s="1"/>
  <c r="J95" i="2"/>
  <c r="K95" i="2" s="1"/>
  <c r="N95" i="2" s="1"/>
  <c r="J96" i="2"/>
  <c r="K96" i="2" s="1"/>
  <c r="N96" i="2" s="1"/>
  <c r="J97" i="2"/>
  <c r="K97" i="2" s="1"/>
  <c r="N97" i="2" s="1"/>
  <c r="J98" i="2"/>
  <c r="K98" i="2" s="1"/>
  <c r="N98" i="2" s="1"/>
  <c r="J99" i="2"/>
  <c r="K99" i="2" s="1"/>
  <c r="N99" i="2" s="1"/>
  <c r="J100" i="2"/>
  <c r="K100" i="2" s="1"/>
  <c r="N100" i="2" s="1"/>
  <c r="J101" i="2"/>
  <c r="K101" i="2" s="1"/>
  <c r="N101" i="2" s="1"/>
  <c r="J102" i="2"/>
  <c r="K102" i="2" s="1"/>
  <c r="N102" i="2" s="1"/>
  <c r="J103" i="2"/>
  <c r="K103" i="2" s="1"/>
  <c r="N103" i="2" s="1"/>
  <c r="J104" i="2"/>
  <c r="K104" i="2" s="1"/>
  <c r="N104" i="2" s="1"/>
  <c r="J105" i="2"/>
  <c r="K105" i="2" s="1"/>
  <c r="N105" i="2" s="1"/>
  <c r="J106" i="2"/>
  <c r="K106" i="2" s="1"/>
  <c r="N106" i="2" s="1"/>
  <c r="J107" i="2"/>
  <c r="K107" i="2" s="1"/>
  <c r="N107" i="2" s="1"/>
  <c r="J108" i="2"/>
  <c r="K108" i="2" s="1"/>
  <c r="N108" i="2" s="1"/>
  <c r="J109" i="2"/>
  <c r="K109" i="2" s="1"/>
  <c r="N109" i="2" s="1"/>
  <c r="J110" i="2"/>
  <c r="K110" i="2" s="1"/>
  <c r="N110" i="2" s="1"/>
  <c r="J111" i="2"/>
  <c r="K111" i="2" s="1"/>
  <c r="N111" i="2" s="1"/>
  <c r="J112" i="2"/>
  <c r="K112" i="2" s="1"/>
  <c r="N112" i="2" s="1"/>
  <c r="J113" i="2"/>
  <c r="K113" i="2" s="1"/>
  <c r="N113" i="2" s="1"/>
  <c r="J114" i="2"/>
  <c r="K114" i="2" s="1"/>
  <c r="N114" i="2" s="1"/>
  <c r="J115" i="2"/>
  <c r="K115" i="2" s="1"/>
  <c r="N115" i="2" s="1"/>
  <c r="J116" i="2"/>
  <c r="K116" i="2" s="1"/>
  <c r="N116" i="2" s="1"/>
  <c r="J117" i="2"/>
  <c r="K117" i="2" s="1"/>
  <c r="N117" i="2" s="1"/>
  <c r="J118" i="2"/>
  <c r="K118" i="2" s="1"/>
  <c r="N118" i="2" s="1"/>
  <c r="J119" i="2"/>
  <c r="K119" i="2" s="1"/>
  <c r="N119" i="2" s="1"/>
  <c r="J120" i="2"/>
  <c r="K120" i="2" s="1"/>
  <c r="N120" i="2" s="1"/>
  <c r="J121" i="2"/>
  <c r="K121" i="2" s="1"/>
  <c r="N121" i="2" s="1"/>
  <c r="J122" i="2"/>
  <c r="K122" i="2" s="1"/>
  <c r="N122" i="2" s="1"/>
  <c r="J123" i="2"/>
  <c r="K123" i="2" s="1"/>
  <c r="N123" i="2" s="1"/>
  <c r="J124" i="2"/>
  <c r="K124" i="2" s="1"/>
  <c r="N124" i="2" s="1"/>
  <c r="J125" i="2"/>
  <c r="K125" i="2" s="1"/>
  <c r="N125" i="2" s="1"/>
  <c r="J126" i="2"/>
  <c r="K126" i="2" s="1"/>
  <c r="N126" i="2" s="1"/>
  <c r="J127" i="2"/>
  <c r="K127" i="2" s="1"/>
  <c r="N127" i="2" s="1"/>
  <c r="J128" i="2"/>
  <c r="K128" i="2" s="1"/>
  <c r="N128" i="2" s="1"/>
  <c r="J129" i="2"/>
  <c r="K129" i="2" s="1"/>
  <c r="N129" i="2" s="1"/>
  <c r="J130" i="2"/>
  <c r="K130" i="2" s="1"/>
  <c r="N130" i="2" s="1"/>
  <c r="J131" i="2"/>
  <c r="K131" i="2" s="1"/>
  <c r="N131" i="2" s="1"/>
  <c r="J132" i="2"/>
  <c r="K132" i="2" s="1"/>
  <c r="N132" i="2" s="1"/>
  <c r="J133" i="2"/>
  <c r="K133" i="2" s="1"/>
  <c r="N133" i="2" s="1"/>
  <c r="J134" i="2"/>
  <c r="K134" i="2" s="1"/>
  <c r="N134" i="2" s="1"/>
  <c r="J135" i="2"/>
  <c r="K135" i="2" s="1"/>
  <c r="N135" i="2" s="1"/>
  <c r="J136" i="2"/>
  <c r="K136" i="2" s="1"/>
  <c r="N136" i="2" s="1"/>
  <c r="J137" i="2"/>
  <c r="K137" i="2" s="1"/>
  <c r="N137" i="2" s="1"/>
  <c r="J138" i="2"/>
  <c r="K138" i="2" s="1"/>
  <c r="N138" i="2" s="1"/>
  <c r="J139" i="2"/>
  <c r="K139" i="2" s="1"/>
  <c r="N139" i="2" s="1"/>
  <c r="J140" i="2"/>
  <c r="K140" i="2" s="1"/>
  <c r="N140" i="2" s="1"/>
  <c r="J141" i="2"/>
  <c r="K141" i="2" s="1"/>
  <c r="N141" i="2" s="1"/>
  <c r="J142" i="2"/>
  <c r="K142" i="2" s="1"/>
  <c r="N142" i="2" s="1"/>
  <c r="J143" i="2"/>
  <c r="K143" i="2" s="1"/>
  <c r="N143" i="2" s="1"/>
  <c r="J144" i="2"/>
  <c r="K144" i="2" s="1"/>
  <c r="N144" i="2" s="1"/>
  <c r="J145" i="2"/>
  <c r="K145" i="2" s="1"/>
  <c r="N145" i="2" s="1"/>
  <c r="J146" i="2"/>
  <c r="K146" i="2" s="1"/>
  <c r="N146" i="2" s="1"/>
  <c r="J147" i="2"/>
  <c r="K147" i="2" s="1"/>
  <c r="N147" i="2" s="1"/>
  <c r="J148" i="2"/>
  <c r="K148" i="2" s="1"/>
  <c r="N148" i="2" s="1"/>
  <c r="J149" i="2"/>
  <c r="K149" i="2" s="1"/>
  <c r="N149" i="2" s="1"/>
  <c r="J150" i="2"/>
  <c r="K150" i="2" s="1"/>
  <c r="N150" i="2" s="1"/>
  <c r="J151" i="2"/>
  <c r="K151" i="2" s="1"/>
  <c r="N151" i="2" s="1"/>
  <c r="J152" i="2"/>
  <c r="K152" i="2" s="1"/>
  <c r="N152" i="2" s="1"/>
  <c r="J153" i="2"/>
  <c r="K153" i="2" s="1"/>
  <c r="N153" i="2" s="1"/>
  <c r="J154" i="2"/>
  <c r="K154" i="2" s="1"/>
  <c r="N154" i="2" s="1"/>
  <c r="J155" i="2"/>
  <c r="K155" i="2" s="1"/>
  <c r="N155" i="2" s="1"/>
  <c r="J156" i="2"/>
  <c r="K156" i="2" s="1"/>
  <c r="N156" i="2" s="1"/>
  <c r="J157" i="2"/>
  <c r="K157" i="2" s="1"/>
  <c r="N157" i="2" s="1"/>
  <c r="J158" i="2"/>
  <c r="K158" i="2" s="1"/>
  <c r="N158" i="2" s="1"/>
  <c r="J159" i="2"/>
  <c r="K159" i="2" s="1"/>
  <c r="N159" i="2" s="1"/>
  <c r="J160" i="2"/>
  <c r="K160" i="2" s="1"/>
  <c r="N160" i="2" s="1"/>
  <c r="J161" i="2"/>
  <c r="K161" i="2" s="1"/>
  <c r="N161" i="2" s="1"/>
  <c r="J162" i="2"/>
  <c r="K162" i="2" s="1"/>
  <c r="N162" i="2" s="1"/>
  <c r="J163" i="2"/>
  <c r="K163" i="2" s="1"/>
  <c r="N163" i="2" s="1"/>
  <c r="J164" i="2"/>
  <c r="K164" i="2" s="1"/>
  <c r="N164" i="2" s="1"/>
  <c r="J165" i="2"/>
  <c r="K165" i="2" s="1"/>
  <c r="N165" i="2" s="1"/>
  <c r="J166" i="2"/>
  <c r="K166" i="2" s="1"/>
  <c r="N166" i="2" s="1"/>
  <c r="J167" i="2"/>
  <c r="K167" i="2" s="1"/>
  <c r="N167" i="2" s="1"/>
  <c r="J168" i="2"/>
  <c r="K168" i="2" s="1"/>
  <c r="N168" i="2" s="1"/>
  <c r="J169" i="2"/>
  <c r="K169" i="2" s="1"/>
  <c r="N169" i="2" s="1"/>
  <c r="J170" i="2"/>
  <c r="K170" i="2" s="1"/>
  <c r="N170" i="2" s="1"/>
  <c r="J171" i="2"/>
  <c r="K171" i="2" s="1"/>
  <c r="N171" i="2" s="1"/>
  <c r="J172" i="2"/>
  <c r="K172" i="2" s="1"/>
  <c r="N172" i="2" s="1"/>
  <c r="J173" i="2"/>
  <c r="K173" i="2" s="1"/>
  <c r="N173" i="2" s="1"/>
  <c r="J174" i="2"/>
  <c r="K174" i="2" s="1"/>
  <c r="N174" i="2" s="1"/>
  <c r="J175" i="2"/>
  <c r="K175" i="2" s="1"/>
  <c r="N175" i="2" s="1"/>
  <c r="J176" i="2"/>
  <c r="K176" i="2" s="1"/>
  <c r="N176" i="2" s="1"/>
  <c r="J177" i="2"/>
  <c r="K177" i="2" s="1"/>
  <c r="N177" i="2" s="1"/>
  <c r="J178" i="2"/>
  <c r="K178" i="2" s="1"/>
  <c r="N178" i="2" s="1"/>
  <c r="J179" i="2"/>
  <c r="K179" i="2" s="1"/>
  <c r="N179" i="2" s="1"/>
  <c r="J180" i="2"/>
  <c r="K180" i="2" s="1"/>
  <c r="N180" i="2" s="1"/>
  <c r="J181" i="2"/>
  <c r="K181" i="2" s="1"/>
  <c r="N181" i="2" s="1"/>
  <c r="J182" i="2"/>
  <c r="K182" i="2" s="1"/>
  <c r="N182" i="2" s="1"/>
  <c r="J183" i="2"/>
  <c r="K183" i="2" s="1"/>
  <c r="N183" i="2" s="1"/>
  <c r="J184" i="2"/>
  <c r="K184" i="2" s="1"/>
  <c r="N184" i="2" s="1"/>
  <c r="J185" i="2"/>
  <c r="K185" i="2" s="1"/>
  <c r="N185" i="2" s="1"/>
  <c r="J186" i="2"/>
  <c r="K186" i="2" s="1"/>
  <c r="N186" i="2" s="1"/>
  <c r="J187" i="2"/>
  <c r="K187" i="2" s="1"/>
  <c r="N187" i="2" s="1"/>
  <c r="J188" i="2"/>
  <c r="K188" i="2" s="1"/>
  <c r="N188" i="2" s="1"/>
  <c r="J189" i="2"/>
  <c r="K189" i="2" s="1"/>
  <c r="N189" i="2" s="1"/>
  <c r="J190" i="2"/>
  <c r="K190" i="2" s="1"/>
  <c r="N190" i="2" s="1"/>
  <c r="J191" i="2"/>
  <c r="K191" i="2" s="1"/>
  <c r="N191" i="2" s="1"/>
  <c r="J192" i="2"/>
  <c r="K192" i="2" s="1"/>
  <c r="N192" i="2" s="1"/>
  <c r="J193" i="2"/>
  <c r="K193" i="2" s="1"/>
  <c r="N193" i="2" s="1"/>
  <c r="J194" i="2"/>
  <c r="K194" i="2" s="1"/>
  <c r="N194" i="2" s="1"/>
  <c r="J195" i="2"/>
  <c r="K195" i="2" s="1"/>
  <c r="N195" i="2" s="1"/>
  <c r="J196" i="2"/>
  <c r="K196" i="2" s="1"/>
  <c r="N196" i="2" s="1"/>
  <c r="J197" i="2"/>
  <c r="K197" i="2" s="1"/>
  <c r="N197" i="2" s="1"/>
  <c r="J198" i="2"/>
  <c r="K198" i="2" s="1"/>
  <c r="N198" i="2" s="1"/>
  <c r="J199" i="2"/>
  <c r="K199" i="2" s="1"/>
  <c r="N199" i="2" s="1"/>
  <c r="J200" i="2"/>
  <c r="K200" i="2" s="1"/>
  <c r="N200" i="2" s="1"/>
  <c r="J201" i="2"/>
  <c r="K201" i="2" s="1"/>
  <c r="N201" i="2" s="1"/>
  <c r="J202" i="2"/>
  <c r="K202" i="2" s="1"/>
  <c r="N202" i="2" s="1"/>
  <c r="J203" i="2"/>
  <c r="K203" i="2" s="1"/>
  <c r="N203" i="2" s="1"/>
  <c r="J204" i="2"/>
  <c r="K204" i="2" s="1"/>
  <c r="N204" i="2" s="1"/>
  <c r="J205" i="2"/>
  <c r="K205" i="2" s="1"/>
  <c r="N205" i="2" s="1"/>
  <c r="J206" i="2"/>
  <c r="K206" i="2" s="1"/>
  <c r="N206" i="2" s="1"/>
  <c r="J207" i="2"/>
  <c r="K207" i="2" s="1"/>
  <c r="N207" i="2" s="1"/>
  <c r="J208" i="2"/>
  <c r="K208" i="2" s="1"/>
  <c r="N208" i="2" s="1"/>
  <c r="J209" i="2"/>
  <c r="K209" i="2" s="1"/>
  <c r="N209" i="2" s="1"/>
  <c r="J210" i="2"/>
  <c r="K210" i="2" s="1"/>
  <c r="N210" i="2" s="1"/>
  <c r="J211" i="2"/>
  <c r="K211" i="2" s="1"/>
  <c r="N211" i="2" s="1"/>
  <c r="J212" i="2"/>
  <c r="K212" i="2" s="1"/>
  <c r="N212" i="2" s="1"/>
  <c r="J213" i="2"/>
  <c r="K213" i="2" s="1"/>
  <c r="N213" i="2" s="1"/>
  <c r="J214" i="2"/>
  <c r="K214" i="2" s="1"/>
  <c r="N214" i="2" s="1"/>
  <c r="J215" i="2"/>
  <c r="K215" i="2" s="1"/>
  <c r="N215" i="2" s="1"/>
  <c r="J216" i="2"/>
  <c r="K216" i="2" s="1"/>
  <c r="N216" i="2" s="1"/>
  <c r="J217" i="2"/>
  <c r="K217" i="2" s="1"/>
  <c r="N217" i="2" s="1"/>
  <c r="J218" i="2"/>
  <c r="K218" i="2" s="1"/>
  <c r="N218" i="2" s="1"/>
  <c r="J219" i="2"/>
  <c r="K219" i="2" s="1"/>
  <c r="N219" i="2" s="1"/>
  <c r="J220" i="2"/>
  <c r="K220" i="2" s="1"/>
  <c r="N220" i="2" s="1"/>
  <c r="J221" i="2"/>
  <c r="K221" i="2" s="1"/>
  <c r="N221" i="2" s="1"/>
  <c r="J222" i="2"/>
  <c r="K222" i="2" s="1"/>
  <c r="N222" i="2" s="1"/>
  <c r="J223" i="2"/>
  <c r="K223" i="2" s="1"/>
  <c r="N223" i="2" s="1"/>
  <c r="J224" i="2"/>
  <c r="K224" i="2" s="1"/>
  <c r="N224" i="2" s="1"/>
  <c r="J225" i="2"/>
  <c r="K225" i="2" s="1"/>
  <c r="N225" i="2" s="1"/>
  <c r="J226" i="2"/>
  <c r="K226" i="2" s="1"/>
  <c r="N226" i="2" s="1"/>
  <c r="J227" i="2"/>
  <c r="K227" i="2" s="1"/>
  <c r="N227" i="2" s="1"/>
  <c r="J228" i="2"/>
  <c r="K228" i="2" s="1"/>
  <c r="N228" i="2" s="1"/>
  <c r="J229" i="2"/>
  <c r="K229" i="2" s="1"/>
  <c r="N229" i="2" s="1"/>
  <c r="J230" i="2"/>
  <c r="K230" i="2" s="1"/>
  <c r="N230" i="2" s="1"/>
  <c r="J231" i="2"/>
  <c r="K231" i="2" s="1"/>
  <c r="N231" i="2" s="1"/>
  <c r="J232" i="2"/>
  <c r="K232" i="2" s="1"/>
  <c r="N232" i="2" s="1"/>
  <c r="J233" i="2"/>
  <c r="K233" i="2" s="1"/>
  <c r="N233" i="2" s="1"/>
  <c r="J234" i="2"/>
  <c r="K234" i="2" s="1"/>
  <c r="N234" i="2" s="1"/>
  <c r="J235" i="2"/>
  <c r="K235" i="2" s="1"/>
  <c r="N235" i="2" s="1"/>
  <c r="J236" i="2"/>
  <c r="K236" i="2" s="1"/>
  <c r="N236" i="2" s="1"/>
  <c r="J237" i="2"/>
  <c r="K237" i="2" s="1"/>
  <c r="N237" i="2" s="1"/>
  <c r="J238" i="2"/>
  <c r="K238" i="2" s="1"/>
  <c r="N238" i="2" s="1"/>
  <c r="J239" i="2"/>
  <c r="K239" i="2" s="1"/>
  <c r="N239" i="2" s="1"/>
  <c r="J240" i="2"/>
  <c r="K240" i="2" s="1"/>
  <c r="N240" i="2" s="1"/>
  <c r="J241" i="2"/>
  <c r="K241" i="2" s="1"/>
  <c r="N241" i="2" s="1"/>
  <c r="J242" i="2"/>
  <c r="K242" i="2" s="1"/>
  <c r="N242" i="2" s="1"/>
  <c r="J243" i="2"/>
  <c r="K243" i="2" s="1"/>
  <c r="N243" i="2" s="1"/>
  <c r="J244" i="2"/>
  <c r="K244" i="2" s="1"/>
  <c r="N244" i="2" s="1"/>
  <c r="J245" i="2"/>
  <c r="K245" i="2" s="1"/>
  <c r="N245" i="2" s="1"/>
  <c r="J246" i="2"/>
  <c r="K246" i="2" s="1"/>
  <c r="N246" i="2" s="1"/>
  <c r="J247" i="2"/>
  <c r="K247" i="2" s="1"/>
  <c r="N247" i="2" s="1"/>
  <c r="J248" i="2"/>
  <c r="K248" i="2" s="1"/>
  <c r="N248" i="2" s="1"/>
  <c r="J249" i="2"/>
  <c r="K249" i="2" s="1"/>
  <c r="N249" i="2" s="1"/>
  <c r="J250" i="2"/>
  <c r="K250" i="2" s="1"/>
  <c r="N250" i="2" s="1"/>
  <c r="J251" i="2"/>
  <c r="K251" i="2" s="1"/>
  <c r="N251" i="2" s="1"/>
  <c r="J252" i="2"/>
  <c r="K252" i="2" s="1"/>
  <c r="N252" i="2" s="1"/>
  <c r="J253" i="2"/>
  <c r="K253" i="2" s="1"/>
  <c r="N253" i="2" s="1"/>
  <c r="J254" i="2"/>
  <c r="K254" i="2" s="1"/>
  <c r="N254" i="2" s="1"/>
  <c r="J255" i="2"/>
  <c r="K255" i="2" s="1"/>
  <c r="N255" i="2" s="1"/>
  <c r="J256" i="2"/>
  <c r="K256" i="2" s="1"/>
  <c r="N256" i="2" s="1"/>
  <c r="J257" i="2"/>
  <c r="K257" i="2" s="1"/>
  <c r="N257" i="2" s="1"/>
  <c r="J258" i="2"/>
  <c r="K258" i="2" s="1"/>
  <c r="N258" i="2" s="1"/>
  <c r="J259" i="2"/>
  <c r="K259" i="2" s="1"/>
  <c r="N259" i="2" s="1"/>
  <c r="J260" i="2"/>
  <c r="K260" i="2" s="1"/>
  <c r="N260" i="2" s="1"/>
  <c r="J261" i="2"/>
  <c r="K261" i="2" s="1"/>
  <c r="N261" i="2" s="1"/>
  <c r="J262" i="2"/>
  <c r="K262" i="2" s="1"/>
  <c r="N262" i="2" s="1"/>
  <c r="J263" i="2"/>
  <c r="K263" i="2" s="1"/>
  <c r="N263" i="2" s="1"/>
  <c r="J264" i="2"/>
  <c r="K264" i="2" s="1"/>
  <c r="N264" i="2" s="1"/>
  <c r="J265" i="2"/>
  <c r="K265" i="2" s="1"/>
  <c r="N265" i="2" s="1"/>
  <c r="J266" i="2"/>
  <c r="K266" i="2" s="1"/>
  <c r="N266" i="2" s="1"/>
  <c r="J267" i="2"/>
  <c r="K267" i="2" s="1"/>
  <c r="N267" i="2" s="1"/>
  <c r="J268" i="2"/>
  <c r="K268" i="2" s="1"/>
  <c r="N268" i="2" s="1"/>
  <c r="J269" i="2"/>
  <c r="K269" i="2" s="1"/>
  <c r="N269" i="2" s="1"/>
  <c r="J270" i="2"/>
  <c r="K270" i="2" s="1"/>
  <c r="N270" i="2" s="1"/>
  <c r="J271" i="2"/>
  <c r="K271" i="2" s="1"/>
  <c r="N271" i="2" s="1"/>
  <c r="J272" i="2"/>
  <c r="K272" i="2" s="1"/>
  <c r="N272" i="2" s="1"/>
  <c r="J273" i="2"/>
  <c r="K273" i="2" s="1"/>
  <c r="N273" i="2" s="1"/>
  <c r="J274" i="2"/>
  <c r="K274" i="2" s="1"/>
  <c r="N274" i="2" s="1"/>
  <c r="J275" i="2"/>
  <c r="K275" i="2" s="1"/>
  <c r="N275" i="2" s="1"/>
  <c r="J276" i="2"/>
  <c r="K276" i="2" s="1"/>
  <c r="N276" i="2" s="1"/>
  <c r="J277" i="2"/>
  <c r="K277" i="2" s="1"/>
  <c r="N277" i="2" s="1"/>
  <c r="J278" i="2"/>
  <c r="K278" i="2" s="1"/>
  <c r="N278" i="2" s="1"/>
  <c r="J279" i="2"/>
  <c r="K279" i="2" s="1"/>
  <c r="N279" i="2" s="1"/>
  <c r="J280" i="2"/>
  <c r="K280" i="2" s="1"/>
  <c r="N280" i="2" s="1"/>
  <c r="J281" i="2"/>
  <c r="K281" i="2" s="1"/>
  <c r="N281" i="2" s="1"/>
  <c r="J282" i="2"/>
  <c r="K282" i="2" s="1"/>
  <c r="N282" i="2" s="1"/>
  <c r="J283" i="2"/>
  <c r="K283" i="2" s="1"/>
  <c r="N283" i="2" s="1"/>
  <c r="J284" i="2"/>
  <c r="K284" i="2" s="1"/>
  <c r="N284" i="2" s="1"/>
  <c r="J285" i="2"/>
  <c r="K285" i="2" s="1"/>
  <c r="N285" i="2" s="1"/>
  <c r="J286" i="2"/>
  <c r="K286" i="2" s="1"/>
  <c r="N286" i="2" s="1"/>
  <c r="J287" i="2"/>
  <c r="K287" i="2" s="1"/>
  <c r="N287" i="2" s="1"/>
  <c r="J288" i="2"/>
  <c r="K288" i="2" s="1"/>
  <c r="N288" i="2" s="1"/>
  <c r="J289" i="2"/>
  <c r="K289" i="2" s="1"/>
  <c r="N289" i="2" s="1"/>
  <c r="J290" i="2"/>
  <c r="K290" i="2" s="1"/>
  <c r="N290" i="2" s="1"/>
  <c r="J291" i="2"/>
  <c r="K291" i="2" s="1"/>
  <c r="N291" i="2" s="1"/>
  <c r="J292" i="2"/>
  <c r="K292" i="2" s="1"/>
  <c r="N292" i="2" s="1"/>
  <c r="J293" i="2"/>
  <c r="K293" i="2" s="1"/>
  <c r="N293" i="2" s="1"/>
  <c r="J294" i="2"/>
  <c r="K294" i="2" s="1"/>
  <c r="N294" i="2" s="1"/>
  <c r="J295" i="2"/>
  <c r="K295" i="2" s="1"/>
  <c r="N295" i="2" s="1"/>
  <c r="J296" i="2"/>
  <c r="K296" i="2" s="1"/>
  <c r="N296" i="2" s="1"/>
  <c r="J297" i="2"/>
  <c r="K297" i="2" s="1"/>
  <c r="N297" i="2" s="1"/>
  <c r="J298" i="2"/>
  <c r="K298" i="2" s="1"/>
  <c r="N298" i="2" s="1"/>
  <c r="J299" i="2"/>
  <c r="K299" i="2" s="1"/>
  <c r="N299" i="2" s="1"/>
  <c r="J300" i="2"/>
  <c r="K300" i="2" s="1"/>
  <c r="N300" i="2" s="1"/>
  <c r="J301" i="2"/>
  <c r="K301" i="2" s="1"/>
  <c r="N301" i="2" s="1"/>
  <c r="J302" i="2"/>
  <c r="K302" i="2" s="1"/>
  <c r="N302" i="2" s="1"/>
  <c r="J303" i="2"/>
  <c r="K303" i="2" s="1"/>
  <c r="N303" i="2" s="1"/>
  <c r="J304" i="2"/>
  <c r="K304" i="2" s="1"/>
  <c r="N304" i="2" s="1"/>
  <c r="J305" i="2"/>
  <c r="K305" i="2" s="1"/>
  <c r="N305" i="2" s="1"/>
  <c r="J306" i="2"/>
  <c r="K306" i="2" s="1"/>
  <c r="N306" i="2" s="1"/>
  <c r="J307" i="2"/>
  <c r="K307" i="2" s="1"/>
  <c r="N307" i="2" s="1"/>
  <c r="J308" i="2"/>
  <c r="K308" i="2" s="1"/>
  <c r="N308" i="2" s="1"/>
  <c r="J309" i="2"/>
  <c r="K309" i="2" s="1"/>
  <c r="N309" i="2" s="1"/>
  <c r="J310" i="2"/>
  <c r="K310" i="2" s="1"/>
  <c r="N310" i="2" s="1"/>
  <c r="J311" i="2"/>
  <c r="K311" i="2" s="1"/>
  <c r="N311" i="2" s="1"/>
  <c r="J312" i="2"/>
  <c r="K312" i="2" s="1"/>
  <c r="N312" i="2" s="1"/>
  <c r="J313" i="2"/>
  <c r="K313" i="2" s="1"/>
  <c r="N313" i="2" s="1"/>
  <c r="J314" i="2"/>
  <c r="K314" i="2" s="1"/>
  <c r="N314" i="2" s="1"/>
  <c r="J315" i="2"/>
  <c r="K315" i="2" s="1"/>
  <c r="N315" i="2" s="1"/>
  <c r="J316" i="2"/>
  <c r="K316" i="2" s="1"/>
  <c r="N316" i="2" s="1"/>
  <c r="J317" i="2"/>
  <c r="K317" i="2" s="1"/>
  <c r="N317" i="2" s="1"/>
  <c r="J318" i="2"/>
  <c r="K318" i="2" s="1"/>
  <c r="N318" i="2" s="1"/>
  <c r="J319" i="2"/>
  <c r="K319" i="2" s="1"/>
  <c r="N319" i="2" s="1"/>
  <c r="J320" i="2"/>
  <c r="K320" i="2" s="1"/>
  <c r="N320" i="2" s="1"/>
  <c r="J321" i="2"/>
  <c r="K321" i="2" s="1"/>
  <c r="N321" i="2" s="1"/>
  <c r="J322" i="2"/>
  <c r="K322" i="2" s="1"/>
  <c r="N322" i="2" s="1"/>
  <c r="J323" i="2"/>
  <c r="K323" i="2" s="1"/>
  <c r="N323" i="2" s="1"/>
  <c r="J324" i="2"/>
  <c r="K324" i="2" s="1"/>
  <c r="N324" i="2" s="1"/>
  <c r="J325" i="2"/>
  <c r="K325" i="2" s="1"/>
  <c r="N325" i="2" s="1"/>
  <c r="J326" i="2"/>
  <c r="K326" i="2" s="1"/>
  <c r="N326" i="2" s="1"/>
  <c r="J327" i="2"/>
  <c r="K327" i="2" s="1"/>
  <c r="N327" i="2" s="1"/>
  <c r="J328" i="2"/>
  <c r="K328" i="2" s="1"/>
  <c r="N328" i="2" s="1"/>
  <c r="J329" i="2"/>
  <c r="K329" i="2" s="1"/>
  <c r="N329" i="2" s="1"/>
  <c r="J330" i="2"/>
  <c r="K330" i="2" s="1"/>
  <c r="N330" i="2" s="1"/>
  <c r="J331" i="2"/>
  <c r="K331" i="2" s="1"/>
  <c r="N331" i="2" s="1"/>
  <c r="J332" i="2"/>
  <c r="K332" i="2" s="1"/>
  <c r="N332" i="2" s="1"/>
  <c r="J333" i="2"/>
  <c r="K333" i="2" s="1"/>
  <c r="N333" i="2" s="1"/>
  <c r="J334" i="2"/>
  <c r="K334" i="2" s="1"/>
  <c r="N334" i="2" s="1"/>
  <c r="J335" i="2"/>
  <c r="K335" i="2" s="1"/>
  <c r="N335" i="2" s="1"/>
  <c r="J336" i="2"/>
  <c r="K336" i="2" s="1"/>
  <c r="N336" i="2" s="1"/>
  <c r="J337" i="2"/>
  <c r="K337" i="2" s="1"/>
  <c r="N337" i="2" s="1"/>
  <c r="J338" i="2"/>
  <c r="K338" i="2" s="1"/>
  <c r="N338" i="2" s="1"/>
  <c r="J339" i="2"/>
  <c r="K339" i="2" s="1"/>
  <c r="N339" i="2" s="1"/>
  <c r="J340" i="2"/>
  <c r="K340" i="2" s="1"/>
  <c r="N340" i="2" s="1"/>
  <c r="J341" i="2"/>
  <c r="K341" i="2" s="1"/>
  <c r="N341" i="2" s="1"/>
  <c r="J342" i="2"/>
  <c r="K342" i="2" s="1"/>
  <c r="N342" i="2" s="1"/>
  <c r="J343" i="2"/>
  <c r="K343" i="2" s="1"/>
  <c r="N343" i="2" s="1"/>
  <c r="J344" i="2"/>
  <c r="K344" i="2" s="1"/>
  <c r="N344" i="2" s="1"/>
  <c r="J345" i="2"/>
  <c r="K345" i="2" s="1"/>
  <c r="N345" i="2" s="1"/>
  <c r="J346" i="2"/>
  <c r="K346" i="2" s="1"/>
  <c r="N346" i="2" s="1"/>
  <c r="J347" i="2"/>
  <c r="K347" i="2" s="1"/>
  <c r="N347" i="2" s="1"/>
  <c r="J348" i="2"/>
  <c r="K348" i="2" s="1"/>
  <c r="N348" i="2" s="1"/>
  <c r="J349" i="2"/>
  <c r="K349" i="2" s="1"/>
  <c r="N349" i="2" s="1"/>
  <c r="J350" i="2"/>
  <c r="K350" i="2" s="1"/>
  <c r="N350" i="2" s="1"/>
  <c r="J351" i="2"/>
  <c r="K351" i="2" s="1"/>
  <c r="N351" i="2" s="1"/>
  <c r="J352" i="2"/>
  <c r="K352" i="2" s="1"/>
  <c r="N352" i="2" s="1"/>
  <c r="J353" i="2"/>
  <c r="K353" i="2" s="1"/>
  <c r="N353" i="2" s="1"/>
  <c r="J354" i="2"/>
  <c r="K354" i="2" s="1"/>
  <c r="N354" i="2" s="1"/>
  <c r="J355" i="2"/>
  <c r="K355" i="2" s="1"/>
  <c r="N355" i="2" s="1"/>
  <c r="J356" i="2"/>
  <c r="K356" i="2" s="1"/>
  <c r="N356" i="2" s="1"/>
  <c r="J357" i="2"/>
  <c r="K357" i="2" s="1"/>
  <c r="N357" i="2" s="1"/>
  <c r="J358" i="2"/>
  <c r="K358" i="2" s="1"/>
  <c r="N358" i="2" s="1"/>
  <c r="J359" i="2"/>
  <c r="K359" i="2" s="1"/>
  <c r="N359" i="2" s="1"/>
  <c r="J360" i="2"/>
  <c r="K360" i="2" s="1"/>
  <c r="N360" i="2" s="1"/>
  <c r="J361" i="2"/>
  <c r="K361" i="2" s="1"/>
  <c r="N361" i="2" s="1"/>
  <c r="J362" i="2"/>
  <c r="K362" i="2" s="1"/>
  <c r="N362" i="2" s="1"/>
  <c r="J363" i="2"/>
  <c r="K363" i="2" s="1"/>
  <c r="N363" i="2" s="1"/>
  <c r="J364" i="2"/>
  <c r="K364" i="2" s="1"/>
  <c r="N364" i="2" s="1"/>
  <c r="J365" i="2"/>
  <c r="K365" i="2" s="1"/>
  <c r="N365" i="2" s="1"/>
  <c r="J366" i="2"/>
  <c r="K366" i="2" s="1"/>
  <c r="N366" i="2" s="1"/>
  <c r="J367" i="2"/>
  <c r="K367" i="2" s="1"/>
  <c r="N367" i="2" s="1"/>
  <c r="J368" i="2"/>
  <c r="K368" i="2" s="1"/>
  <c r="N368" i="2" s="1"/>
  <c r="J369" i="2"/>
  <c r="K369" i="2" s="1"/>
  <c r="N369" i="2" s="1"/>
  <c r="J370" i="2"/>
  <c r="K370" i="2" s="1"/>
  <c r="N370" i="2" s="1"/>
  <c r="J371" i="2"/>
  <c r="K371" i="2" s="1"/>
  <c r="N371" i="2" s="1"/>
  <c r="J372" i="2"/>
  <c r="K372" i="2" s="1"/>
  <c r="N372" i="2" s="1"/>
  <c r="J373" i="2"/>
  <c r="K373" i="2" s="1"/>
  <c r="N373" i="2" s="1"/>
  <c r="J374" i="2"/>
  <c r="K374" i="2" s="1"/>
  <c r="N374" i="2" s="1"/>
  <c r="J375" i="2"/>
  <c r="K375" i="2" s="1"/>
  <c r="N375" i="2" s="1"/>
  <c r="J376" i="2"/>
  <c r="K376" i="2" s="1"/>
  <c r="N376" i="2" s="1"/>
  <c r="J377" i="2"/>
  <c r="K377" i="2" s="1"/>
  <c r="N377" i="2" s="1"/>
  <c r="J378" i="2"/>
  <c r="K378" i="2" s="1"/>
  <c r="N378" i="2" s="1"/>
  <c r="J379" i="2"/>
  <c r="K379" i="2" s="1"/>
  <c r="N379" i="2" s="1"/>
  <c r="J380" i="2"/>
  <c r="K380" i="2" s="1"/>
  <c r="N380" i="2" s="1"/>
  <c r="J381" i="2"/>
  <c r="K381" i="2" s="1"/>
  <c r="N381" i="2" s="1"/>
  <c r="J382" i="2"/>
  <c r="K382" i="2" s="1"/>
  <c r="N382" i="2" s="1"/>
  <c r="J383" i="2"/>
  <c r="K383" i="2" s="1"/>
  <c r="N383" i="2" s="1"/>
  <c r="J384" i="2"/>
  <c r="K384" i="2" s="1"/>
  <c r="N384" i="2" s="1"/>
  <c r="J385" i="2"/>
  <c r="K385" i="2" s="1"/>
  <c r="N385" i="2" s="1"/>
  <c r="J386" i="2"/>
  <c r="K386" i="2" s="1"/>
  <c r="N386" i="2" s="1"/>
  <c r="J387" i="2"/>
  <c r="K387" i="2" s="1"/>
  <c r="N387" i="2" s="1"/>
  <c r="J388" i="2"/>
  <c r="K388" i="2" s="1"/>
  <c r="N388" i="2" s="1"/>
  <c r="J389" i="2"/>
  <c r="K389" i="2" s="1"/>
  <c r="N389" i="2" s="1"/>
  <c r="J390" i="2"/>
  <c r="K390" i="2" s="1"/>
  <c r="N390" i="2" s="1"/>
  <c r="J391" i="2"/>
  <c r="K391" i="2" s="1"/>
  <c r="N391" i="2" s="1"/>
  <c r="J392" i="2"/>
  <c r="K392" i="2" s="1"/>
  <c r="N392" i="2" s="1"/>
  <c r="J393" i="2"/>
  <c r="K393" i="2" s="1"/>
  <c r="N393" i="2" s="1"/>
  <c r="J394" i="2"/>
  <c r="K394" i="2" s="1"/>
  <c r="N394" i="2" s="1"/>
  <c r="J395" i="2"/>
  <c r="K395" i="2" s="1"/>
  <c r="N395" i="2" s="1"/>
  <c r="J396" i="2"/>
  <c r="K396" i="2" s="1"/>
  <c r="N396" i="2" s="1"/>
  <c r="J397" i="2"/>
  <c r="K397" i="2" s="1"/>
  <c r="N397" i="2" s="1"/>
  <c r="J398" i="2"/>
  <c r="K398" i="2" s="1"/>
  <c r="N398" i="2" s="1"/>
  <c r="J399" i="2"/>
  <c r="K399" i="2" s="1"/>
  <c r="N399" i="2" s="1"/>
  <c r="J400" i="2"/>
  <c r="K400" i="2" s="1"/>
  <c r="N400" i="2" s="1"/>
  <c r="J401" i="2"/>
  <c r="K401" i="2" s="1"/>
  <c r="N401" i="2" s="1"/>
  <c r="J402" i="2"/>
  <c r="K402" i="2" s="1"/>
  <c r="N402" i="2" s="1"/>
  <c r="J403" i="2"/>
  <c r="K403" i="2" s="1"/>
  <c r="N403" i="2" s="1"/>
  <c r="J404" i="2"/>
  <c r="K404" i="2" s="1"/>
  <c r="N404" i="2" s="1"/>
  <c r="J405" i="2"/>
  <c r="K405" i="2" s="1"/>
  <c r="N405" i="2" s="1"/>
  <c r="J406" i="2"/>
  <c r="K406" i="2" s="1"/>
  <c r="N406" i="2" s="1"/>
  <c r="J407" i="2"/>
  <c r="K407" i="2" s="1"/>
  <c r="N407" i="2" s="1"/>
  <c r="J408" i="2"/>
  <c r="K408" i="2" s="1"/>
  <c r="N408" i="2" s="1"/>
  <c r="J409" i="2"/>
  <c r="K409" i="2" s="1"/>
  <c r="N409" i="2" s="1"/>
  <c r="J410" i="2"/>
  <c r="K410" i="2" s="1"/>
  <c r="N410" i="2" s="1"/>
  <c r="J411" i="2"/>
  <c r="K411" i="2" s="1"/>
  <c r="N411" i="2" s="1"/>
  <c r="J412" i="2"/>
  <c r="K412" i="2" s="1"/>
  <c r="N412" i="2" s="1"/>
  <c r="J413" i="2"/>
  <c r="K413" i="2" s="1"/>
  <c r="N413" i="2" s="1"/>
  <c r="J414" i="2"/>
  <c r="K414" i="2" s="1"/>
  <c r="N414" i="2" s="1"/>
  <c r="J415" i="2"/>
  <c r="K415" i="2" s="1"/>
  <c r="N415" i="2" s="1"/>
  <c r="J416" i="2"/>
  <c r="K416" i="2" s="1"/>
  <c r="N416" i="2" s="1"/>
  <c r="J417" i="2"/>
  <c r="K417" i="2" s="1"/>
  <c r="N417" i="2" s="1"/>
  <c r="J418" i="2"/>
  <c r="K418" i="2" s="1"/>
  <c r="N418" i="2" s="1"/>
  <c r="J419" i="2"/>
  <c r="K419" i="2" s="1"/>
  <c r="N419" i="2" s="1"/>
  <c r="J420" i="2"/>
  <c r="K420" i="2" s="1"/>
  <c r="N420" i="2" s="1"/>
  <c r="J421" i="2"/>
  <c r="K421" i="2" s="1"/>
  <c r="N421" i="2" s="1"/>
  <c r="J422" i="2"/>
  <c r="K422" i="2" s="1"/>
  <c r="N422" i="2" s="1"/>
  <c r="J423" i="2"/>
  <c r="K423" i="2" s="1"/>
  <c r="N423" i="2" s="1"/>
  <c r="J424" i="2"/>
  <c r="K424" i="2" s="1"/>
  <c r="N424" i="2" s="1"/>
  <c r="J425" i="2"/>
  <c r="K425" i="2" s="1"/>
  <c r="N425" i="2" s="1"/>
  <c r="J426" i="2"/>
  <c r="K426" i="2" s="1"/>
  <c r="N426" i="2" s="1"/>
  <c r="J427" i="2"/>
  <c r="K427" i="2" s="1"/>
  <c r="N427" i="2" s="1"/>
  <c r="J428" i="2"/>
  <c r="K428" i="2" s="1"/>
  <c r="N428" i="2" s="1"/>
  <c r="J429" i="2"/>
  <c r="K429" i="2" s="1"/>
  <c r="N429" i="2" s="1"/>
  <c r="J430" i="2"/>
  <c r="K430" i="2" s="1"/>
  <c r="N430" i="2" s="1"/>
  <c r="J431" i="2"/>
  <c r="K431" i="2" s="1"/>
  <c r="N431" i="2" s="1"/>
  <c r="J432" i="2"/>
  <c r="K432" i="2" s="1"/>
  <c r="N432" i="2" s="1"/>
  <c r="J433" i="2"/>
  <c r="K433" i="2" s="1"/>
  <c r="N433" i="2" s="1"/>
  <c r="J434" i="2"/>
  <c r="K434" i="2" s="1"/>
  <c r="N434" i="2" s="1"/>
  <c r="J435" i="2"/>
  <c r="K435" i="2" s="1"/>
  <c r="N435" i="2" s="1"/>
  <c r="J436" i="2"/>
  <c r="K436" i="2" s="1"/>
  <c r="N436" i="2" s="1"/>
  <c r="J437" i="2"/>
  <c r="K437" i="2" s="1"/>
  <c r="N437" i="2" s="1"/>
  <c r="J438" i="2"/>
  <c r="K438" i="2" s="1"/>
  <c r="N438" i="2" s="1"/>
  <c r="J439" i="2"/>
  <c r="K439" i="2" s="1"/>
  <c r="N439" i="2" s="1"/>
  <c r="J440" i="2"/>
  <c r="K440" i="2" s="1"/>
  <c r="N440" i="2" s="1"/>
  <c r="J441" i="2"/>
  <c r="K441" i="2" s="1"/>
  <c r="N441" i="2" s="1"/>
  <c r="J442" i="2"/>
  <c r="K442" i="2" s="1"/>
  <c r="N442" i="2" s="1"/>
  <c r="J443" i="2"/>
  <c r="K443" i="2" s="1"/>
  <c r="N443" i="2" s="1"/>
  <c r="J444" i="2"/>
  <c r="K444" i="2" s="1"/>
  <c r="N444" i="2" s="1"/>
  <c r="J445" i="2"/>
  <c r="K445" i="2" s="1"/>
  <c r="N445" i="2" s="1"/>
  <c r="J446" i="2"/>
  <c r="K446" i="2" s="1"/>
  <c r="N446" i="2" s="1"/>
  <c r="J447" i="2"/>
  <c r="K447" i="2" s="1"/>
  <c r="N447" i="2" s="1"/>
  <c r="J448" i="2"/>
  <c r="K448" i="2" s="1"/>
  <c r="N448" i="2" s="1"/>
  <c r="J449" i="2"/>
  <c r="K449" i="2" s="1"/>
  <c r="N449" i="2" s="1"/>
  <c r="J450" i="2"/>
  <c r="K450" i="2" s="1"/>
  <c r="N450" i="2" s="1"/>
  <c r="J451" i="2"/>
  <c r="K451" i="2" s="1"/>
  <c r="N451" i="2" s="1"/>
  <c r="J452" i="2"/>
  <c r="K452" i="2" s="1"/>
  <c r="N452" i="2" s="1"/>
  <c r="J453" i="2"/>
  <c r="K453" i="2" s="1"/>
  <c r="N453" i="2" s="1"/>
  <c r="J454" i="2"/>
  <c r="K454" i="2" s="1"/>
  <c r="N454" i="2" s="1"/>
  <c r="J455" i="2"/>
  <c r="K455" i="2" s="1"/>
  <c r="N455" i="2" s="1"/>
  <c r="J456" i="2"/>
  <c r="K456" i="2" s="1"/>
  <c r="N456" i="2" s="1"/>
  <c r="J457" i="2"/>
  <c r="K457" i="2" s="1"/>
  <c r="N457" i="2" s="1"/>
  <c r="J458" i="2"/>
  <c r="K458" i="2" s="1"/>
  <c r="N458" i="2" s="1"/>
  <c r="J459" i="2"/>
  <c r="K459" i="2" s="1"/>
  <c r="N459" i="2" s="1"/>
  <c r="J460" i="2"/>
  <c r="K460" i="2" s="1"/>
  <c r="N460" i="2" s="1"/>
  <c r="J461" i="2"/>
  <c r="K461" i="2" s="1"/>
  <c r="N461" i="2" s="1"/>
  <c r="J462" i="2"/>
  <c r="K462" i="2" s="1"/>
  <c r="N462" i="2" s="1"/>
  <c r="J463" i="2"/>
  <c r="K463" i="2" s="1"/>
  <c r="N463" i="2" s="1"/>
  <c r="J464" i="2"/>
  <c r="K464" i="2" s="1"/>
  <c r="N464" i="2" s="1"/>
  <c r="J465" i="2"/>
  <c r="K465" i="2" s="1"/>
  <c r="N465" i="2" s="1"/>
  <c r="J466" i="2"/>
  <c r="K466" i="2" s="1"/>
  <c r="N466" i="2" s="1"/>
  <c r="J467" i="2"/>
  <c r="K467" i="2" s="1"/>
  <c r="N467" i="2" s="1"/>
  <c r="J468" i="2"/>
  <c r="K468" i="2" s="1"/>
  <c r="N468" i="2" s="1"/>
  <c r="J469" i="2"/>
  <c r="K469" i="2" s="1"/>
  <c r="N469" i="2" s="1"/>
  <c r="J470" i="2"/>
  <c r="K470" i="2" s="1"/>
  <c r="N470" i="2" s="1"/>
  <c r="J471" i="2"/>
  <c r="K471" i="2" s="1"/>
  <c r="N471" i="2" s="1"/>
  <c r="J472" i="2"/>
  <c r="K472" i="2" s="1"/>
  <c r="N472" i="2" s="1"/>
  <c r="J473" i="2"/>
  <c r="K473" i="2" s="1"/>
  <c r="N473" i="2" s="1"/>
  <c r="J474" i="2"/>
  <c r="K474" i="2" s="1"/>
  <c r="N474" i="2" s="1"/>
  <c r="J475" i="2"/>
  <c r="K475" i="2" s="1"/>
  <c r="N475" i="2" s="1"/>
  <c r="J476" i="2"/>
  <c r="K476" i="2" s="1"/>
  <c r="N476" i="2" s="1"/>
  <c r="J477" i="2"/>
  <c r="K477" i="2" s="1"/>
  <c r="N477" i="2" s="1"/>
  <c r="J478" i="2"/>
  <c r="K478" i="2" s="1"/>
  <c r="N478" i="2" s="1"/>
  <c r="J479" i="2"/>
  <c r="K479" i="2" s="1"/>
  <c r="N479" i="2" s="1"/>
  <c r="J480" i="2"/>
  <c r="K480" i="2" s="1"/>
  <c r="N480" i="2" s="1"/>
  <c r="J481" i="2"/>
  <c r="K481" i="2" s="1"/>
  <c r="N481" i="2" s="1"/>
  <c r="J482" i="2"/>
  <c r="K482" i="2" s="1"/>
  <c r="N482" i="2" s="1"/>
  <c r="J483" i="2"/>
  <c r="K483" i="2" s="1"/>
  <c r="N483" i="2" s="1"/>
  <c r="J484" i="2"/>
  <c r="K484" i="2" s="1"/>
  <c r="N484" i="2" s="1"/>
  <c r="J485" i="2"/>
  <c r="K485" i="2" s="1"/>
  <c r="N485" i="2" s="1"/>
  <c r="J486" i="2"/>
  <c r="K486" i="2" s="1"/>
  <c r="N486" i="2" s="1"/>
  <c r="J487" i="2"/>
  <c r="K487" i="2" s="1"/>
  <c r="N487" i="2" s="1"/>
  <c r="J488" i="2"/>
  <c r="K488" i="2" s="1"/>
  <c r="N488" i="2" s="1"/>
  <c r="J489" i="2"/>
  <c r="K489" i="2" s="1"/>
  <c r="N489" i="2" s="1"/>
  <c r="J490" i="2"/>
  <c r="K490" i="2" s="1"/>
  <c r="N490" i="2" s="1"/>
  <c r="J491" i="2"/>
  <c r="K491" i="2" s="1"/>
  <c r="N491" i="2" s="1"/>
  <c r="J492" i="2"/>
  <c r="K492" i="2" s="1"/>
  <c r="N492" i="2" s="1"/>
  <c r="J493" i="2"/>
  <c r="K493" i="2" s="1"/>
  <c r="N493" i="2" s="1"/>
  <c r="J494" i="2"/>
  <c r="K494" i="2" s="1"/>
  <c r="N494" i="2" s="1"/>
  <c r="J495" i="2"/>
  <c r="K495" i="2" s="1"/>
  <c r="N495" i="2" s="1"/>
  <c r="J496" i="2"/>
  <c r="K496" i="2" s="1"/>
  <c r="N496" i="2" s="1"/>
  <c r="J497" i="2"/>
  <c r="K497" i="2" s="1"/>
  <c r="N497" i="2" s="1"/>
  <c r="J498" i="2"/>
  <c r="K498" i="2" s="1"/>
  <c r="N498" i="2" s="1"/>
  <c r="J499" i="2"/>
  <c r="K499" i="2" s="1"/>
  <c r="N499" i="2" s="1"/>
  <c r="J500" i="2"/>
  <c r="K500" i="2" s="1"/>
  <c r="N500" i="2" s="1"/>
  <c r="J501" i="2"/>
  <c r="K501" i="2" s="1"/>
  <c r="N501" i="2" s="1"/>
  <c r="J2" i="2"/>
  <c r="K2" i="2" s="1"/>
  <c r="N2" i="2" s="1"/>
  <c r="AA7" i="2"/>
  <c r="AA13" i="2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D4" i="2"/>
  <c r="E4" i="2" s="1"/>
  <c r="F4" i="2" s="1"/>
  <c r="D5" i="2"/>
  <c r="E5" i="2" s="1"/>
  <c r="I5" i="2" s="1"/>
  <c r="D6" i="2"/>
  <c r="E6" i="2" s="1"/>
  <c r="I6" i="2" s="1"/>
  <c r="D7" i="2"/>
  <c r="E7" i="2" s="1"/>
  <c r="I7" i="2" s="1"/>
  <c r="D8" i="2"/>
  <c r="E8" i="2" s="1"/>
  <c r="I8" i="2" s="1"/>
  <c r="D9" i="2"/>
  <c r="E9" i="2" s="1"/>
  <c r="I9" i="2" s="1"/>
  <c r="D10" i="2"/>
  <c r="E10" i="2" s="1"/>
  <c r="I10" i="2" s="1"/>
  <c r="D11" i="2"/>
  <c r="E11" i="2" s="1"/>
  <c r="F11" i="2" s="1"/>
  <c r="D12" i="2"/>
  <c r="E12" i="2" s="1"/>
  <c r="H12" i="2" s="1"/>
  <c r="D13" i="2"/>
  <c r="E13" i="2" s="1"/>
  <c r="H13" i="2" s="1"/>
  <c r="D14" i="2"/>
  <c r="E14" i="2" s="1"/>
  <c r="I14" i="2" s="1"/>
  <c r="D15" i="2"/>
  <c r="E15" i="2" s="1"/>
  <c r="I15" i="2" s="1"/>
  <c r="D16" i="2"/>
  <c r="E16" i="2" s="1"/>
  <c r="I16" i="2" s="1"/>
  <c r="D17" i="2"/>
  <c r="E17" i="2" s="1"/>
  <c r="I17" i="2" s="1"/>
  <c r="D18" i="2"/>
  <c r="E18" i="2" s="1"/>
  <c r="I18" i="2" s="1"/>
  <c r="D19" i="2"/>
  <c r="E19" i="2" s="1"/>
  <c r="F19" i="2" s="1"/>
  <c r="D20" i="2"/>
  <c r="E20" i="2" s="1"/>
  <c r="F20" i="2" s="1"/>
  <c r="D21" i="2"/>
  <c r="E21" i="2" s="1"/>
  <c r="F21" i="2" s="1"/>
  <c r="D22" i="2"/>
  <c r="E22" i="2" s="1"/>
  <c r="F22" i="2" s="1"/>
  <c r="D23" i="2"/>
  <c r="E23" i="2" s="1"/>
  <c r="I23" i="2" s="1"/>
  <c r="D24" i="2"/>
  <c r="E24" i="2" s="1"/>
  <c r="I24" i="2" s="1"/>
  <c r="D25" i="2"/>
  <c r="E25" i="2" s="1"/>
  <c r="I25" i="2" s="1"/>
  <c r="D26" i="2"/>
  <c r="E26" i="2" s="1"/>
  <c r="I26" i="2" s="1"/>
  <c r="D27" i="2"/>
  <c r="E27" i="2" s="1"/>
  <c r="F27" i="2" s="1"/>
  <c r="D28" i="2"/>
  <c r="E28" i="2" s="1"/>
  <c r="F28" i="2" s="1"/>
  <c r="D29" i="2"/>
  <c r="E29" i="2" s="1"/>
  <c r="I29" i="2" s="1"/>
  <c r="D30" i="2"/>
  <c r="E30" i="2" s="1"/>
  <c r="I30" i="2" s="1"/>
  <c r="D31" i="2"/>
  <c r="E31" i="2" s="1"/>
  <c r="I31" i="2" s="1"/>
  <c r="D32" i="2"/>
  <c r="E32" i="2" s="1"/>
  <c r="I32" i="2" s="1"/>
  <c r="D33" i="2"/>
  <c r="E33" i="2" s="1"/>
  <c r="I33" i="2" s="1"/>
  <c r="D34" i="2"/>
  <c r="E34" i="2" s="1"/>
  <c r="I34" i="2" s="1"/>
  <c r="D35" i="2"/>
  <c r="E35" i="2" s="1"/>
  <c r="H35" i="2" s="1"/>
  <c r="D36" i="2"/>
  <c r="E36" i="2" s="1"/>
  <c r="H36" i="2" s="1"/>
  <c r="D37" i="2"/>
  <c r="E37" i="2" s="1"/>
  <c r="F37" i="2" s="1"/>
  <c r="D38" i="2"/>
  <c r="E38" i="2" s="1"/>
  <c r="F38" i="2" s="1"/>
  <c r="D39" i="2"/>
  <c r="E39" i="2" s="1"/>
  <c r="I39" i="2" s="1"/>
  <c r="D40" i="2"/>
  <c r="E40" i="2" s="1"/>
  <c r="F40" i="2" s="1"/>
  <c r="D41" i="2"/>
  <c r="E41" i="2" s="1"/>
  <c r="I41" i="2" s="1"/>
  <c r="D42" i="2"/>
  <c r="E42" i="2" s="1"/>
  <c r="I42" i="2" s="1"/>
  <c r="D43" i="2"/>
  <c r="E43" i="2" s="1"/>
  <c r="I43" i="2" s="1"/>
  <c r="D44" i="2"/>
  <c r="E44" i="2" s="1"/>
  <c r="I44" i="2" s="1"/>
  <c r="D45" i="2"/>
  <c r="E45" i="2" s="1"/>
  <c r="I45" i="2" s="1"/>
  <c r="D46" i="2"/>
  <c r="E46" i="2" s="1"/>
  <c r="I46" i="2" s="1"/>
  <c r="D47" i="2"/>
  <c r="E47" i="2" s="1"/>
  <c r="I47" i="2" s="1"/>
  <c r="D48" i="2"/>
  <c r="E48" i="2" s="1"/>
  <c r="I48" i="2" s="1"/>
  <c r="D49" i="2"/>
  <c r="E49" i="2" s="1"/>
  <c r="I49" i="2" s="1"/>
  <c r="D50" i="2"/>
  <c r="E50" i="2" s="1"/>
  <c r="I50" i="2" s="1"/>
  <c r="D51" i="2"/>
  <c r="E51" i="2" s="1"/>
  <c r="F51" i="2" s="1"/>
  <c r="D52" i="2"/>
  <c r="E52" i="2" s="1"/>
  <c r="F52" i="2" s="1"/>
  <c r="D53" i="2"/>
  <c r="E53" i="2" s="1"/>
  <c r="F53" i="2" s="1"/>
  <c r="D54" i="2"/>
  <c r="E54" i="2" s="1"/>
  <c r="I54" i="2" s="1"/>
  <c r="D55" i="2"/>
  <c r="E55" i="2" s="1"/>
  <c r="I55" i="2" s="1"/>
  <c r="D56" i="2"/>
  <c r="E56" i="2" s="1"/>
  <c r="H56" i="2" s="1"/>
  <c r="D57" i="2"/>
  <c r="E57" i="2" s="1"/>
  <c r="G57" i="2" s="1"/>
  <c r="D58" i="2"/>
  <c r="E58" i="2" s="1"/>
  <c r="I58" i="2" s="1"/>
  <c r="D59" i="2"/>
  <c r="E59" i="2" s="1"/>
  <c r="F59" i="2" s="1"/>
  <c r="D60" i="2"/>
  <c r="E60" i="2" s="1"/>
  <c r="F60" i="2" s="1"/>
  <c r="D61" i="2"/>
  <c r="E61" i="2" s="1"/>
  <c r="F61" i="2" s="1"/>
  <c r="D62" i="2"/>
  <c r="E62" i="2" s="1"/>
  <c r="F62" i="2" s="1"/>
  <c r="D63" i="2"/>
  <c r="E63" i="2" s="1"/>
  <c r="I63" i="2" s="1"/>
  <c r="D64" i="2"/>
  <c r="E64" i="2" s="1"/>
  <c r="F64" i="2" s="1"/>
  <c r="D65" i="2"/>
  <c r="E65" i="2" s="1"/>
  <c r="I65" i="2" s="1"/>
  <c r="D66" i="2"/>
  <c r="E66" i="2" s="1"/>
  <c r="I66" i="2" s="1"/>
  <c r="D67" i="2"/>
  <c r="E67" i="2" s="1"/>
  <c r="F67" i="2" s="1"/>
  <c r="D68" i="2"/>
  <c r="E68" i="2" s="1"/>
  <c r="I68" i="2" s="1"/>
  <c r="D69" i="2"/>
  <c r="E69" i="2" s="1"/>
  <c r="I69" i="2" s="1"/>
  <c r="D70" i="2"/>
  <c r="E70" i="2" s="1"/>
  <c r="I70" i="2" s="1"/>
  <c r="D71" i="2"/>
  <c r="E71" i="2" s="1"/>
  <c r="I71" i="2" s="1"/>
  <c r="D72" i="2"/>
  <c r="E72" i="2" s="1"/>
  <c r="I72" i="2" s="1"/>
  <c r="D73" i="2"/>
  <c r="E73" i="2" s="1"/>
  <c r="I73" i="2" s="1"/>
  <c r="D74" i="2"/>
  <c r="E74" i="2" s="1"/>
  <c r="I74" i="2" s="1"/>
  <c r="D75" i="2"/>
  <c r="E75" i="2" s="1"/>
  <c r="F75" i="2" s="1"/>
  <c r="D76" i="2"/>
  <c r="E76" i="2" s="1"/>
  <c r="F76" i="2" s="1"/>
  <c r="D77" i="2"/>
  <c r="E77" i="2" s="1"/>
  <c r="H77" i="2" s="1"/>
  <c r="D78" i="2"/>
  <c r="E78" i="2" s="1"/>
  <c r="F78" i="2" s="1"/>
  <c r="D79" i="2"/>
  <c r="E79" i="2" s="1"/>
  <c r="I79" i="2" s="1"/>
  <c r="D80" i="2"/>
  <c r="E80" i="2" s="1"/>
  <c r="I80" i="2" s="1"/>
  <c r="D81" i="2"/>
  <c r="E81" i="2" s="1"/>
  <c r="I81" i="2" s="1"/>
  <c r="D82" i="2"/>
  <c r="E82" i="2" s="1"/>
  <c r="I82" i="2" s="1"/>
  <c r="D83" i="2"/>
  <c r="E83" i="2" s="1"/>
  <c r="F83" i="2" s="1"/>
  <c r="D84" i="2"/>
  <c r="E84" i="2" s="1"/>
  <c r="F84" i="2" s="1"/>
  <c r="D85" i="2"/>
  <c r="E85" i="2" s="1"/>
  <c r="F85" i="2" s="1"/>
  <c r="D86" i="2"/>
  <c r="E86" i="2" s="1"/>
  <c r="F86" i="2" s="1"/>
  <c r="D87" i="2"/>
  <c r="E87" i="2" s="1"/>
  <c r="I87" i="2" s="1"/>
  <c r="D88" i="2"/>
  <c r="E88" i="2" s="1"/>
  <c r="I88" i="2" s="1"/>
  <c r="D89" i="2"/>
  <c r="E89" i="2" s="1"/>
  <c r="I89" i="2" s="1"/>
  <c r="D90" i="2"/>
  <c r="E90" i="2" s="1"/>
  <c r="I90" i="2" s="1"/>
  <c r="D91" i="2"/>
  <c r="E91" i="2" s="1"/>
  <c r="F91" i="2" s="1"/>
  <c r="D92" i="2"/>
  <c r="E92" i="2" s="1"/>
  <c r="F92" i="2" s="1"/>
  <c r="D93" i="2"/>
  <c r="E93" i="2" s="1"/>
  <c r="I93" i="2" s="1"/>
  <c r="D94" i="2"/>
  <c r="E94" i="2" s="1"/>
  <c r="I94" i="2" s="1"/>
  <c r="D95" i="2"/>
  <c r="E95" i="2" s="1"/>
  <c r="I95" i="2" s="1"/>
  <c r="D96" i="2"/>
  <c r="E96" i="2" s="1"/>
  <c r="G96" i="2" s="1"/>
  <c r="D97" i="2"/>
  <c r="E97" i="2" s="1"/>
  <c r="I97" i="2" s="1"/>
  <c r="D98" i="2"/>
  <c r="E98" i="2" s="1"/>
  <c r="I98" i="2" s="1"/>
  <c r="D99" i="2"/>
  <c r="E99" i="2" s="1"/>
  <c r="H99" i="2" s="1"/>
  <c r="D100" i="2"/>
  <c r="E100" i="2" s="1"/>
  <c r="F100" i="2" s="1"/>
  <c r="D101" i="2"/>
  <c r="E101" i="2" s="1"/>
  <c r="F101" i="2" s="1"/>
  <c r="D102" i="2"/>
  <c r="E102" i="2" s="1"/>
  <c r="F102" i="2" s="1"/>
  <c r="D103" i="2"/>
  <c r="E103" i="2" s="1"/>
  <c r="I103" i="2" s="1"/>
  <c r="D104" i="2"/>
  <c r="E104" i="2" s="1"/>
  <c r="I104" i="2" s="1"/>
  <c r="D105" i="2"/>
  <c r="E105" i="2" s="1"/>
  <c r="I105" i="2" s="1"/>
  <c r="D106" i="2"/>
  <c r="E106" i="2" s="1"/>
  <c r="I106" i="2" s="1"/>
  <c r="D107" i="2"/>
  <c r="E107" i="2" s="1"/>
  <c r="F107" i="2" s="1"/>
  <c r="D108" i="2"/>
  <c r="E108" i="2" s="1"/>
  <c r="F108" i="2" s="1"/>
  <c r="D109" i="2"/>
  <c r="E109" i="2" s="1"/>
  <c r="F109" i="2" s="1"/>
  <c r="D110" i="2"/>
  <c r="E110" i="2" s="1"/>
  <c r="F110" i="2" s="1"/>
  <c r="D111" i="2"/>
  <c r="E111" i="2" s="1"/>
  <c r="F111" i="2" s="1"/>
  <c r="D112" i="2"/>
  <c r="E112" i="2" s="1"/>
  <c r="H112" i="2" s="1"/>
  <c r="D113" i="2"/>
  <c r="E113" i="2" s="1"/>
  <c r="I113" i="2" s="1"/>
  <c r="D114" i="2"/>
  <c r="E114" i="2" s="1"/>
  <c r="I114" i="2" s="1"/>
  <c r="D115" i="2"/>
  <c r="E115" i="2" s="1"/>
  <c r="I115" i="2" s="1"/>
  <c r="D116" i="2"/>
  <c r="E116" i="2" s="1"/>
  <c r="I116" i="2" s="1"/>
  <c r="D117" i="2"/>
  <c r="E117" i="2" s="1"/>
  <c r="H117" i="2" s="1"/>
  <c r="D118" i="2"/>
  <c r="E118" i="2" s="1"/>
  <c r="I118" i="2" s="1"/>
  <c r="D119" i="2"/>
  <c r="E119" i="2" s="1"/>
  <c r="I119" i="2" s="1"/>
  <c r="D120" i="2"/>
  <c r="E120" i="2" s="1"/>
  <c r="I120" i="2" s="1"/>
  <c r="D121" i="2"/>
  <c r="E121" i="2" s="1"/>
  <c r="I121" i="2" s="1"/>
  <c r="D122" i="2"/>
  <c r="E122" i="2" s="1"/>
  <c r="I122" i="2" s="1"/>
  <c r="D123" i="2"/>
  <c r="E123" i="2" s="1"/>
  <c r="F123" i="2" s="1"/>
  <c r="D124" i="2"/>
  <c r="E124" i="2" s="1"/>
  <c r="F124" i="2" s="1"/>
  <c r="D125" i="2"/>
  <c r="E125" i="2" s="1"/>
  <c r="I125" i="2" s="1"/>
  <c r="D126" i="2"/>
  <c r="E126" i="2" s="1"/>
  <c r="I126" i="2" s="1"/>
  <c r="D127" i="2"/>
  <c r="E127" i="2" s="1"/>
  <c r="I127" i="2" s="1"/>
  <c r="D128" i="2"/>
  <c r="E128" i="2" s="1"/>
  <c r="I128" i="2" s="1"/>
  <c r="D129" i="2"/>
  <c r="E129" i="2" s="1"/>
  <c r="I129" i="2" s="1"/>
  <c r="D130" i="2"/>
  <c r="E130" i="2" s="1"/>
  <c r="I130" i="2" s="1"/>
  <c r="D131" i="2"/>
  <c r="E131" i="2" s="1"/>
  <c r="H131" i="2" s="1"/>
  <c r="D132" i="2"/>
  <c r="E132" i="2" s="1"/>
  <c r="H132" i="2" s="1"/>
  <c r="D133" i="2"/>
  <c r="E133" i="2" s="1"/>
  <c r="F133" i="2" s="1"/>
  <c r="D134" i="2"/>
  <c r="E134" i="2" s="1"/>
  <c r="F134" i="2" s="1"/>
  <c r="D135" i="2"/>
  <c r="E135" i="2" s="1"/>
  <c r="I135" i="2" s="1"/>
  <c r="D136" i="2"/>
  <c r="E136" i="2" s="1"/>
  <c r="I136" i="2" s="1"/>
  <c r="D137" i="2"/>
  <c r="E137" i="2" s="1"/>
  <c r="I137" i="2" s="1"/>
  <c r="D138" i="2"/>
  <c r="E138" i="2" s="1"/>
  <c r="I138" i="2" s="1"/>
  <c r="D139" i="2"/>
  <c r="E139" i="2" s="1"/>
  <c r="F139" i="2" s="1"/>
  <c r="D140" i="2"/>
  <c r="E140" i="2" s="1"/>
  <c r="F140" i="2" s="1"/>
  <c r="D141" i="2"/>
  <c r="E141" i="2" s="1"/>
  <c r="F141" i="2" s="1"/>
  <c r="D142" i="2"/>
  <c r="E142" i="2" s="1"/>
  <c r="F142" i="2" s="1"/>
  <c r="D143" i="2"/>
  <c r="E143" i="2" s="1"/>
  <c r="F143" i="2" s="1"/>
  <c r="D144" i="2"/>
  <c r="E144" i="2" s="1"/>
  <c r="F144" i="2" s="1"/>
  <c r="D145" i="2"/>
  <c r="E145" i="2" s="1"/>
  <c r="I145" i="2" s="1"/>
  <c r="D146" i="2"/>
  <c r="E146" i="2" s="1"/>
  <c r="I146" i="2" s="1"/>
  <c r="D147" i="2"/>
  <c r="E147" i="2" s="1"/>
  <c r="I147" i="2" s="1"/>
  <c r="D148" i="2"/>
  <c r="E148" i="2" s="1"/>
  <c r="I148" i="2" s="1"/>
  <c r="D149" i="2"/>
  <c r="E149" i="2" s="1"/>
  <c r="H149" i="2" s="1"/>
  <c r="D150" i="2"/>
  <c r="E150" i="2" s="1"/>
  <c r="I150" i="2" s="1"/>
  <c r="D151" i="2"/>
  <c r="E151" i="2" s="1"/>
  <c r="H151" i="2" s="1"/>
  <c r="D152" i="2"/>
  <c r="E152" i="2" s="1"/>
  <c r="I152" i="2" s="1"/>
  <c r="D153" i="2"/>
  <c r="E153" i="2" s="1"/>
  <c r="I153" i="2" s="1"/>
  <c r="D154" i="2"/>
  <c r="E154" i="2" s="1"/>
  <c r="I154" i="2" s="1"/>
  <c r="D155" i="2"/>
  <c r="E155" i="2" s="1"/>
  <c r="F155" i="2" s="1"/>
  <c r="D156" i="2"/>
  <c r="E156" i="2" s="1"/>
  <c r="F156" i="2" s="1"/>
  <c r="D157" i="2"/>
  <c r="E157" i="2" s="1"/>
  <c r="I157" i="2" s="1"/>
  <c r="D158" i="2"/>
  <c r="E158" i="2" s="1"/>
  <c r="I158" i="2" s="1"/>
  <c r="D159" i="2"/>
  <c r="E159" i="2" s="1"/>
  <c r="I159" i="2" s="1"/>
  <c r="D160" i="2"/>
  <c r="E160" i="2" s="1"/>
  <c r="I160" i="2" s="1"/>
  <c r="D161" i="2"/>
  <c r="E161" i="2" s="1"/>
  <c r="I161" i="2" s="1"/>
  <c r="D162" i="2"/>
  <c r="E162" i="2" s="1"/>
  <c r="I162" i="2" s="1"/>
  <c r="D163" i="2"/>
  <c r="E163" i="2" s="1"/>
  <c r="H163" i="2" s="1"/>
  <c r="D164" i="2"/>
  <c r="E164" i="2" s="1"/>
  <c r="H164" i="2" s="1"/>
  <c r="D165" i="2"/>
  <c r="E165" i="2" s="1"/>
  <c r="H165" i="2" s="1"/>
  <c r="D166" i="2"/>
  <c r="E166" i="2" s="1"/>
  <c r="F166" i="2" s="1"/>
  <c r="D167" i="2"/>
  <c r="E167" i="2" s="1"/>
  <c r="I167" i="2" s="1"/>
  <c r="D168" i="2"/>
  <c r="E168" i="2" s="1"/>
  <c r="I168" i="2" s="1"/>
  <c r="D169" i="2"/>
  <c r="E169" i="2" s="1"/>
  <c r="I169" i="2" s="1"/>
  <c r="D170" i="2"/>
  <c r="E170" i="2" s="1"/>
  <c r="I170" i="2" s="1"/>
  <c r="D171" i="2"/>
  <c r="E171" i="2" s="1"/>
  <c r="F171" i="2" s="1"/>
  <c r="D172" i="2"/>
  <c r="E172" i="2" s="1"/>
  <c r="F172" i="2" s="1"/>
  <c r="D173" i="2"/>
  <c r="E173" i="2" s="1"/>
  <c r="F173" i="2" s="1"/>
  <c r="D174" i="2"/>
  <c r="E174" i="2" s="1"/>
  <c r="F174" i="2" s="1"/>
  <c r="D175" i="2"/>
  <c r="E175" i="2" s="1"/>
  <c r="F175" i="2" s="1"/>
  <c r="D176" i="2"/>
  <c r="E176" i="2" s="1"/>
  <c r="F176" i="2" s="1"/>
  <c r="D177" i="2"/>
  <c r="E177" i="2" s="1"/>
  <c r="I177" i="2" s="1"/>
  <c r="D178" i="2"/>
  <c r="E178" i="2" s="1"/>
  <c r="I178" i="2" s="1"/>
  <c r="D179" i="2"/>
  <c r="E179" i="2" s="1"/>
  <c r="I179" i="2" s="1"/>
  <c r="D180" i="2"/>
  <c r="E180" i="2" s="1"/>
  <c r="I180" i="2" s="1"/>
  <c r="D181" i="2"/>
  <c r="E181" i="2" s="1"/>
  <c r="H181" i="2" s="1"/>
  <c r="D182" i="2"/>
  <c r="E182" i="2" s="1"/>
  <c r="H182" i="2" s="1"/>
  <c r="D183" i="2"/>
  <c r="E183" i="2" s="1"/>
  <c r="H183" i="2" s="1"/>
  <c r="D184" i="2"/>
  <c r="E184" i="2" s="1"/>
  <c r="I184" i="2" s="1"/>
  <c r="D185" i="2"/>
  <c r="E185" i="2" s="1"/>
  <c r="I185" i="2" s="1"/>
  <c r="D186" i="2"/>
  <c r="E186" i="2" s="1"/>
  <c r="I186" i="2" s="1"/>
  <c r="D187" i="2"/>
  <c r="E187" i="2" s="1"/>
  <c r="F187" i="2" s="1"/>
  <c r="D188" i="2"/>
  <c r="E188" i="2" s="1"/>
  <c r="F188" i="2" s="1"/>
  <c r="D189" i="2"/>
  <c r="E189" i="2" s="1"/>
  <c r="I189" i="2" s="1"/>
  <c r="D190" i="2"/>
  <c r="E190" i="2" s="1"/>
  <c r="I190" i="2" s="1"/>
  <c r="D191" i="2"/>
  <c r="E191" i="2" s="1"/>
  <c r="I191" i="2" s="1"/>
  <c r="D192" i="2"/>
  <c r="E192" i="2" s="1"/>
  <c r="H192" i="2" s="1"/>
  <c r="D193" i="2"/>
  <c r="E193" i="2" s="1"/>
  <c r="I193" i="2" s="1"/>
  <c r="D194" i="2"/>
  <c r="E194" i="2" s="1"/>
  <c r="I194" i="2" s="1"/>
  <c r="D195" i="2"/>
  <c r="E195" i="2" s="1"/>
  <c r="F195" i="2" s="1"/>
  <c r="D196" i="2"/>
  <c r="E196" i="2" s="1"/>
  <c r="F196" i="2" s="1"/>
  <c r="D197" i="2"/>
  <c r="E197" i="2" s="1"/>
  <c r="H197" i="2" s="1"/>
  <c r="D198" i="2"/>
  <c r="E198" i="2" s="1"/>
  <c r="F198" i="2" s="1"/>
  <c r="D199" i="2"/>
  <c r="E199" i="2" s="1"/>
  <c r="I199" i="2" s="1"/>
  <c r="D200" i="2"/>
  <c r="E200" i="2" s="1"/>
  <c r="I200" i="2" s="1"/>
  <c r="D201" i="2"/>
  <c r="E201" i="2" s="1"/>
  <c r="I201" i="2" s="1"/>
  <c r="D202" i="2"/>
  <c r="E202" i="2" s="1"/>
  <c r="I202" i="2" s="1"/>
  <c r="D203" i="2"/>
  <c r="E203" i="2" s="1"/>
  <c r="F203" i="2" s="1"/>
  <c r="D204" i="2"/>
  <c r="E204" i="2" s="1"/>
  <c r="F204" i="2" s="1"/>
  <c r="D205" i="2"/>
  <c r="E205" i="2" s="1"/>
  <c r="F205" i="2" s="1"/>
  <c r="D206" i="2"/>
  <c r="E206" i="2" s="1"/>
  <c r="H206" i="2" s="1"/>
  <c r="D207" i="2"/>
  <c r="E207" i="2" s="1"/>
  <c r="H207" i="2" s="1"/>
  <c r="D208" i="2"/>
  <c r="E208" i="2" s="1"/>
  <c r="H208" i="2" s="1"/>
  <c r="D209" i="2"/>
  <c r="E209" i="2" s="1"/>
  <c r="I209" i="2" s="1"/>
  <c r="D210" i="2"/>
  <c r="E210" i="2" s="1"/>
  <c r="I210" i="2" s="1"/>
  <c r="D211" i="2"/>
  <c r="E211" i="2" s="1"/>
  <c r="I211" i="2" s="1"/>
  <c r="D212" i="2"/>
  <c r="E212" i="2" s="1"/>
  <c r="I212" i="2" s="1"/>
  <c r="D213" i="2"/>
  <c r="E213" i="2" s="1"/>
  <c r="I213" i="2" s="1"/>
  <c r="D214" i="2"/>
  <c r="E214" i="2" s="1"/>
  <c r="I214" i="2" s="1"/>
  <c r="D215" i="2"/>
  <c r="E215" i="2" s="1"/>
  <c r="I215" i="2" s="1"/>
  <c r="D216" i="2"/>
  <c r="E216" i="2" s="1"/>
  <c r="H216" i="2" s="1"/>
  <c r="D217" i="2"/>
  <c r="E217" i="2" s="1"/>
  <c r="G217" i="2" s="1"/>
  <c r="D218" i="2"/>
  <c r="E218" i="2" s="1"/>
  <c r="I218" i="2" s="1"/>
  <c r="D219" i="2"/>
  <c r="E219" i="2" s="1"/>
  <c r="F219" i="2" s="1"/>
  <c r="D220" i="2"/>
  <c r="E220" i="2" s="1"/>
  <c r="H220" i="2" s="1"/>
  <c r="D221" i="2"/>
  <c r="E221" i="2" s="1"/>
  <c r="I221" i="2" s="1"/>
  <c r="D222" i="2"/>
  <c r="E222" i="2" s="1"/>
  <c r="I222" i="2" s="1"/>
  <c r="D223" i="2"/>
  <c r="E223" i="2" s="1"/>
  <c r="I223" i="2" s="1"/>
  <c r="D224" i="2"/>
  <c r="E224" i="2" s="1"/>
  <c r="I224" i="2" s="1"/>
  <c r="D225" i="2"/>
  <c r="E225" i="2" s="1"/>
  <c r="I225" i="2" s="1"/>
  <c r="D226" i="2"/>
  <c r="E226" i="2" s="1"/>
  <c r="I226" i="2" s="1"/>
  <c r="D227" i="2"/>
  <c r="E227" i="2" s="1"/>
  <c r="F227" i="2" s="1"/>
  <c r="D228" i="2"/>
  <c r="E228" i="2" s="1"/>
  <c r="H228" i="2" s="1"/>
  <c r="D229" i="2"/>
  <c r="E229" i="2" s="1"/>
  <c r="H229" i="2" s="1"/>
  <c r="D230" i="2"/>
  <c r="E230" i="2" s="1"/>
  <c r="H230" i="2" s="1"/>
  <c r="D231" i="2"/>
  <c r="E231" i="2" s="1"/>
  <c r="I231" i="2" s="1"/>
  <c r="D232" i="2"/>
  <c r="E232" i="2" s="1"/>
  <c r="I232" i="2" s="1"/>
  <c r="D233" i="2"/>
  <c r="E233" i="2" s="1"/>
  <c r="I233" i="2" s="1"/>
  <c r="D234" i="2"/>
  <c r="E234" i="2" s="1"/>
  <c r="I234" i="2" s="1"/>
  <c r="D235" i="2"/>
  <c r="E235" i="2" s="1"/>
  <c r="F235" i="2" s="1"/>
  <c r="D236" i="2"/>
  <c r="E236" i="2" s="1"/>
  <c r="F236" i="2" s="1"/>
  <c r="D237" i="2"/>
  <c r="E237" i="2" s="1"/>
  <c r="F237" i="2" s="1"/>
  <c r="D238" i="2"/>
  <c r="E238" i="2" s="1"/>
  <c r="H238" i="2" s="1"/>
  <c r="D239" i="2"/>
  <c r="E239" i="2" s="1"/>
  <c r="H239" i="2" s="1"/>
  <c r="D240" i="2"/>
  <c r="E240" i="2" s="1"/>
  <c r="H240" i="2" s="1"/>
  <c r="D241" i="2"/>
  <c r="E241" i="2" s="1"/>
  <c r="I241" i="2" s="1"/>
  <c r="D242" i="2"/>
  <c r="E242" i="2" s="1"/>
  <c r="I242" i="2" s="1"/>
  <c r="D243" i="2"/>
  <c r="E243" i="2" s="1"/>
  <c r="I243" i="2" s="1"/>
  <c r="D244" i="2"/>
  <c r="E244" i="2" s="1"/>
  <c r="I244" i="2" s="1"/>
  <c r="D245" i="2"/>
  <c r="E245" i="2" s="1"/>
  <c r="I245" i="2" s="1"/>
  <c r="D246" i="2"/>
  <c r="E246" i="2" s="1"/>
  <c r="I246" i="2" s="1"/>
  <c r="D247" i="2"/>
  <c r="E247" i="2" s="1"/>
  <c r="I247" i="2" s="1"/>
  <c r="D248" i="2"/>
  <c r="E248" i="2" s="1"/>
  <c r="H248" i="2" s="1"/>
  <c r="D249" i="2"/>
  <c r="E249" i="2" s="1"/>
  <c r="I249" i="2" s="1"/>
  <c r="D250" i="2"/>
  <c r="E250" i="2" s="1"/>
  <c r="I250" i="2" s="1"/>
  <c r="D251" i="2"/>
  <c r="E251" i="2" s="1"/>
  <c r="F251" i="2" s="1"/>
  <c r="D252" i="2"/>
  <c r="E252" i="2" s="1"/>
  <c r="H252" i="2" s="1"/>
  <c r="D253" i="2"/>
  <c r="E253" i="2" s="1"/>
  <c r="I253" i="2" s="1"/>
  <c r="D254" i="2"/>
  <c r="E254" i="2" s="1"/>
  <c r="I254" i="2" s="1"/>
  <c r="D255" i="2"/>
  <c r="E255" i="2" s="1"/>
  <c r="I255" i="2" s="1"/>
  <c r="D256" i="2"/>
  <c r="E256" i="2" s="1"/>
  <c r="G256" i="2" s="1"/>
  <c r="D257" i="2"/>
  <c r="E257" i="2" s="1"/>
  <c r="I257" i="2" s="1"/>
  <c r="D258" i="2"/>
  <c r="E258" i="2" s="1"/>
  <c r="I258" i="2" s="1"/>
  <c r="D259" i="2"/>
  <c r="E259" i="2" s="1"/>
  <c r="F259" i="2" s="1"/>
  <c r="D260" i="2"/>
  <c r="E260" i="2" s="1"/>
  <c r="H260" i="2" s="1"/>
  <c r="D261" i="2"/>
  <c r="E261" i="2" s="1"/>
  <c r="H261" i="2" s="1"/>
  <c r="D262" i="2"/>
  <c r="E262" i="2" s="1"/>
  <c r="I262" i="2" s="1"/>
  <c r="D263" i="2"/>
  <c r="E263" i="2" s="1"/>
  <c r="I263" i="2" s="1"/>
  <c r="D264" i="2"/>
  <c r="E264" i="2" s="1"/>
  <c r="I264" i="2" s="1"/>
  <c r="D265" i="2"/>
  <c r="E265" i="2" s="1"/>
  <c r="I265" i="2" s="1"/>
  <c r="D266" i="2"/>
  <c r="E266" i="2" s="1"/>
  <c r="I266" i="2" s="1"/>
  <c r="D267" i="2"/>
  <c r="E267" i="2" s="1"/>
  <c r="F267" i="2" s="1"/>
  <c r="D268" i="2"/>
  <c r="E268" i="2" s="1"/>
  <c r="F268" i="2" s="1"/>
  <c r="D269" i="2"/>
  <c r="E269" i="2" s="1"/>
  <c r="F269" i="2" s="1"/>
  <c r="D270" i="2"/>
  <c r="E270" i="2" s="1"/>
  <c r="I270" i="2" s="1"/>
  <c r="D271" i="2"/>
  <c r="E271" i="2" s="1"/>
  <c r="H271" i="2" s="1"/>
  <c r="D272" i="2"/>
  <c r="E272" i="2" s="1"/>
  <c r="H272" i="2" s="1"/>
  <c r="D273" i="2"/>
  <c r="E273" i="2" s="1"/>
  <c r="I273" i="2" s="1"/>
  <c r="D274" i="2"/>
  <c r="E274" i="2" s="1"/>
  <c r="I274" i="2" s="1"/>
  <c r="D275" i="2"/>
  <c r="E275" i="2" s="1"/>
  <c r="I275" i="2" s="1"/>
  <c r="D276" i="2"/>
  <c r="E276" i="2" s="1"/>
  <c r="I276" i="2" s="1"/>
  <c r="D277" i="2"/>
  <c r="E277" i="2" s="1"/>
  <c r="I277" i="2" s="1"/>
  <c r="D278" i="2"/>
  <c r="E278" i="2" s="1"/>
  <c r="I278" i="2" s="1"/>
  <c r="D279" i="2"/>
  <c r="E279" i="2" s="1"/>
  <c r="I279" i="2" s="1"/>
  <c r="D280" i="2"/>
  <c r="E280" i="2" s="1"/>
  <c r="H280" i="2" s="1"/>
  <c r="D281" i="2"/>
  <c r="E281" i="2" s="1"/>
  <c r="H281" i="2" s="1"/>
  <c r="D282" i="2"/>
  <c r="E282" i="2" s="1"/>
  <c r="I282" i="2" s="1"/>
  <c r="D283" i="2"/>
  <c r="E283" i="2" s="1"/>
  <c r="I283" i="2" s="1"/>
  <c r="D284" i="2"/>
  <c r="E284" i="2" s="1"/>
  <c r="H284" i="2" s="1"/>
  <c r="D285" i="2"/>
  <c r="E285" i="2" s="1"/>
  <c r="I285" i="2" s="1"/>
  <c r="D286" i="2"/>
  <c r="E286" i="2" s="1"/>
  <c r="I286" i="2" s="1"/>
  <c r="D287" i="2"/>
  <c r="E287" i="2" s="1"/>
  <c r="I287" i="2" s="1"/>
  <c r="D288" i="2"/>
  <c r="E288" i="2" s="1"/>
  <c r="I288" i="2" s="1"/>
  <c r="D289" i="2"/>
  <c r="E289" i="2" s="1"/>
  <c r="I289" i="2" s="1"/>
  <c r="D290" i="2"/>
  <c r="E290" i="2" s="1"/>
  <c r="I290" i="2" s="1"/>
  <c r="D291" i="2"/>
  <c r="E291" i="2" s="1"/>
  <c r="I291" i="2" s="1"/>
  <c r="D292" i="2"/>
  <c r="E292" i="2" s="1"/>
  <c r="I292" i="2" s="1"/>
  <c r="D293" i="2"/>
  <c r="E293" i="2" s="1"/>
  <c r="I293" i="2" s="1"/>
  <c r="D294" i="2"/>
  <c r="E294" i="2" s="1"/>
  <c r="I294" i="2" s="1"/>
  <c r="D295" i="2"/>
  <c r="E295" i="2" s="1"/>
  <c r="I295" i="2" s="1"/>
  <c r="D296" i="2"/>
  <c r="E296" i="2" s="1"/>
  <c r="I296" i="2" s="1"/>
  <c r="D297" i="2"/>
  <c r="E297" i="2" s="1"/>
  <c r="I297" i="2" s="1"/>
  <c r="D298" i="2"/>
  <c r="E298" i="2" s="1"/>
  <c r="I298" i="2" s="1"/>
  <c r="D299" i="2"/>
  <c r="E299" i="2" s="1"/>
  <c r="I299" i="2" s="1"/>
  <c r="D300" i="2"/>
  <c r="E300" i="2" s="1"/>
  <c r="I300" i="2" s="1"/>
  <c r="D301" i="2"/>
  <c r="E301" i="2" s="1"/>
  <c r="I301" i="2" s="1"/>
  <c r="D302" i="2"/>
  <c r="E302" i="2" s="1"/>
  <c r="I302" i="2" s="1"/>
  <c r="D303" i="2"/>
  <c r="E303" i="2" s="1"/>
  <c r="H303" i="2" s="1"/>
  <c r="D304" i="2"/>
  <c r="E304" i="2" s="1"/>
  <c r="H304" i="2" s="1"/>
  <c r="D305" i="2"/>
  <c r="E305" i="2" s="1"/>
  <c r="I305" i="2" s="1"/>
  <c r="D306" i="2"/>
  <c r="E306" i="2" s="1"/>
  <c r="I306" i="2" s="1"/>
  <c r="D307" i="2"/>
  <c r="E307" i="2" s="1"/>
  <c r="I307" i="2" s="1"/>
  <c r="D308" i="2"/>
  <c r="E308" i="2" s="1"/>
  <c r="I308" i="2" s="1"/>
  <c r="D309" i="2"/>
  <c r="E309" i="2" s="1"/>
  <c r="I309" i="2" s="1"/>
  <c r="D310" i="2"/>
  <c r="E310" i="2" s="1"/>
  <c r="I310" i="2" s="1"/>
  <c r="D311" i="2"/>
  <c r="E311" i="2" s="1"/>
  <c r="I311" i="2" s="1"/>
  <c r="D312" i="2"/>
  <c r="E312" i="2" s="1"/>
  <c r="H312" i="2" s="1"/>
  <c r="D313" i="2"/>
  <c r="E313" i="2" s="1"/>
  <c r="H313" i="2" s="1"/>
  <c r="D314" i="2"/>
  <c r="E314" i="2" s="1"/>
  <c r="I314" i="2" s="1"/>
  <c r="D315" i="2"/>
  <c r="E315" i="2" s="1"/>
  <c r="I315" i="2" s="1"/>
  <c r="D316" i="2"/>
  <c r="E316" i="2" s="1"/>
  <c r="I316" i="2" s="1"/>
  <c r="D317" i="2"/>
  <c r="E317" i="2" s="1"/>
  <c r="I317" i="2" s="1"/>
  <c r="D318" i="2"/>
  <c r="E318" i="2" s="1"/>
  <c r="I318" i="2" s="1"/>
  <c r="D319" i="2"/>
  <c r="E319" i="2" s="1"/>
  <c r="I319" i="2" s="1"/>
  <c r="D320" i="2"/>
  <c r="E320" i="2" s="1"/>
  <c r="I320" i="2" s="1"/>
  <c r="D321" i="2"/>
  <c r="E321" i="2" s="1"/>
  <c r="I321" i="2" s="1"/>
  <c r="D322" i="2"/>
  <c r="E322" i="2" s="1"/>
  <c r="I322" i="2" s="1"/>
  <c r="D323" i="2"/>
  <c r="E323" i="2" s="1"/>
  <c r="I323" i="2" s="1"/>
  <c r="D324" i="2"/>
  <c r="E324" i="2" s="1"/>
  <c r="I324" i="2" s="1"/>
  <c r="D325" i="2"/>
  <c r="E325" i="2" s="1"/>
  <c r="I325" i="2" s="1"/>
  <c r="D326" i="2"/>
  <c r="E326" i="2" s="1"/>
  <c r="I326" i="2" s="1"/>
  <c r="D327" i="2"/>
  <c r="E327" i="2" s="1"/>
  <c r="I327" i="2" s="1"/>
  <c r="D328" i="2"/>
  <c r="E328" i="2" s="1"/>
  <c r="I328" i="2" s="1"/>
  <c r="D329" i="2"/>
  <c r="E329" i="2" s="1"/>
  <c r="I329" i="2" s="1"/>
  <c r="D330" i="2"/>
  <c r="E330" i="2" s="1"/>
  <c r="I330" i="2" s="1"/>
  <c r="D331" i="2"/>
  <c r="E331" i="2" s="1"/>
  <c r="I331" i="2" s="1"/>
  <c r="D332" i="2"/>
  <c r="E332" i="2" s="1"/>
  <c r="I332" i="2" s="1"/>
  <c r="D333" i="2"/>
  <c r="E333" i="2" s="1"/>
  <c r="I333" i="2" s="1"/>
  <c r="D334" i="2"/>
  <c r="E334" i="2" s="1"/>
  <c r="I334" i="2" s="1"/>
  <c r="D335" i="2"/>
  <c r="E335" i="2" s="1"/>
  <c r="I335" i="2" s="1"/>
  <c r="D336" i="2"/>
  <c r="E336" i="2" s="1"/>
  <c r="I336" i="2" s="1"/>
  <c r="D337" i="2"/>
  <c r="E337" i="2" s="1"/>
  <c r="I337" i="2" s="1"/>
  <c r="D338" i="2"/>
  <c r="E338" i="2" s="1"/>
  <c r="I338" i="2" s="1"/>
  <c r="D339" i="2"/>
  <c r="E339" i="2" s="1"/>
  <c r="I339" i="2" s="1"/>
  <c r="D340" i="2"/>
  <c r="E340" i="2" s="1"/>
  <c r="I340" i="2" s="1"/>
  <c r="D341" i="2"/>
  <c r="E341" i="2" s="1"/>
  <c r="I341" i="2" s="1"/>
  <c r="D342" i="2"/>
  <c r="E342" i="2" s="1"/>
  <c r="I342" i="2" s="1"/>
  <c r="D343" i="2"/>
  <c r="E343" i="2" s="1"/>
  <c r="I343" i="2" s="1"/>
  <c r="D344" i="2"/>
  <c r="E344" i="2" s="1"/>
  <c r="I344" i="2" s="1"/>
  <c r="D345" i="2"/>
  <c r="E345" i="2" s="1"/>
  <c r="I345" i="2" s="1"/>
  <c r="D346" i="2"/>
  <c r="E346" i="2" s="1"/>
  <c r="I346" i="2" s="1"/>
  <c r="D347" i="2"/>
  <c r="E347" i="2" s="1"/>
  <c r="I347" i="2" s="1"/>
  <c r="D348" i="2"/>
  <c r="E348" i="2" s="1"/>
  <c r="I348" i="2" s="1"/>
  <c r="D349" i="2"/>
  <c r="E349" i="2" s="1"/>
  <c r="I349" i="2" s="1"/>
  <c r="D350" i="2"/>
  <c r="E350" i="2" s="1"/>
  <c r="I350" i="2" s="1"/>
  <c r="D351" i="2"/>
  <c r="E351" i="2" s="1"/>
  <c r="I351" i="2" s="1"/>
  <c r="D352" i="2"/>
  <c r="E352" i="2" s="1"/>
  <c r="I352" i="2" s="1"/>
  <c r="D353" i="2"/>
  <c r="E353" i="2" s="1"/>
  <c r="I353" i="2" s="1"/>
  <c r="D354" i="2"/>
  <c r="E354" i="2" s="1"/>
  <c r="I354" i="2" s="1"/>
  <c r="D355" i="2"/>
  <c r="E355" i="2" s="1"/>
  <c r="I355" i="2" s="1"/>
  <c r="D356" i="2"/>
  <c r="E356" i="2" s="1"/>
  <c r="I356" i="2" s="1"/>
  <c r="D357" i="2"/>
  <c r="E357" i="2" s="1"/>
  <c r="I357" i="2" s="1"/>
  <c r="D358" i="2"/>
  <c r="E358" i="2" s="1"/>
  <c r="I358" i="2" s="1"/>
  <c r="D359" i="2"/>
  <c r="E359" i="2" s="1"/>
  <c r="I359" i="2" s="1"/>
  <c r="D360" i="2"/>
  <c r="E360" i="2" s="1"/>
  <c r="I360" i="2" s="1"/>
  <c r="D361" i="2"/>
  <c r="E361" i="2" s="1"/>
  <c r="I361" i="2" s="1"/>
  <c r="D362" i="2"/>
  <c r="E362" i="2" s="1"/>
  <c r="I362" i="2" s="1"/>
  <c r="D363" i="2"/>
  <c r="E363" i="2" s="1"/>
  <c r="I363" i="2" s="1"/>
  <c r="D364" i="2"/>
  <c r="E364" i="2" s="1"/>
  <c r="I364" i="2" s="1"/>
  <c r="D365" i="2"/>
  <c r="E365" i="2" s="1"/>
  <c r="I365" i="2" s="1"/>
  <c r="D366" i="2"/>
  <c r="E366" i="2" s="1"/>
  <c r="I366" i="2" s="1"/>
  <c r="D367" i="2"/>
  <c r="E367" i="2" s="1"/>
  <c r="I367" i="2" s="1"/>
  <c r="D368" i="2"/>
  <c r="E368" i="2" s="1"/>
  <c r="I368" i="2" s="1"/>
  <c r="D369" i="2"/>
  <c r="E369" i="2" s="1"/>
  <c r="I369" i="2" s="1"/>
  <c r="D370" i="2"/>
  <c r="E370" i="2" s="1"/>
  <c r="I370" i="2" s="1"/>
  <c r="D371" i="2"/>
  <c r="E371" i="2" s="1"/>
  <c r="I371" i="2" s="1"/>
  <c r="D372" i="2"/>
  <c r="E372" i="2" s="1"/>
  <c r="I372" i="2" s="1"/>
  <c r="D373" i="2"/>
  <c r="E373" i="2" s="1"/>
  <c r="I373" i="2" s="1"/>
  <c r="D374" i="2"/>
  <c r="E374" i="2" s="1"/>
  <c r="I374" i="2" s="1"/>
  <c r="D375" i="2"/>
  <c r="E375" i="2" s="1"/>
  <c r="I375" i="2" s="1"/>
  <c r="D376" i="2"/>
  <c r="E376" i="2" s="1"/>
  <c r="I376" i="2" s="1"/>
  <c r="D377" i="2"/>
  <c r="E377" i="2" s="1"/>
  <c r="I377" i="2" s="1"/>
  <c r="D378" i="2"/>
  <c r="E378" i="2" s="1"/>
  <c r="I378" i="2" s="1"/>
  <c r="D379" i="2"/>
  <c r="E379" i="2" s="1"/>
  <c r="I379" i="2" s="1"/>
  <c r="D380" i="2"/>
  <c r="E380" i="2" s="1"/>
  <c r="I380" i="2" s="1"/>
  <c r="D381" i="2"/>
  <c r="E381" i="2" s="1"/>
  <c r="I381" i="2" s="1"/>
  <c r="D382" i="2"/>
  <c r="E382" i="2" s="1"/>
  <c r="I382" i="2" s="1"/>
  <c r="D383" i="2"/>
  <c r="E383" i="2" s="1"/>
  <c r="I383" i="2" s="1"/>
  <c r="D384" i="2"/>
  <c r="E384" i="2" s="1"/>
  <c r="I384" i="2" s="1"/>
  <c r="D385" i="2"/>
  <c r="E385" i="2" s="1"/>
  <c r="I385" i="2" s="1"/>
  <c r="D386" i="2"/>
  <c r="E386" i="2" s="1"/>
  <c r="I386" i="2" s="1"/>
  <c r="D387" i="2"/>
  <c r="E387" i="2" s="1"/>
  <c r="I387" i="2" s="1"/>
  <c r="D388" i="2"/>
  <c r="E388" i="2" s="1"/>
  <c r="I388" i="2" s="1"/>
  <c r="D389" i="2"/>
  <c r="E389" i="2" s="1"/>
  <c r="I389" i="2" s="1"/>
  <c r="D390" i="2"/>
  <c r="E390" i="2" s="1"/>
  <c r="I390" i="2" s="1"/>
  <c r="D391" i="2"/>
  <c r="E391" i="2" s="1"/>
  <c r="I391" i="2" s="1"/>
  <c r="D392" i="2"/>
  <c r="E392" i="2" s="1"/>
  <c r="I392" i="2" s="1"/>
  <c r="D393" i="2"/>
  <c r="E393" i="2" s="1"/>
  <c r="I393" i="2" s="1"/>
  <c r="D394" i="2"/>
  <c r="E394" i="2" s="1"/>
  <c r="I394" i="2" s="1"/>
  <c r="D395" i="2"/>
  <c r="E395" i="2" s="1"/>
  <c r="I395" i="2" s="1"/>
  <c r="D396" i="2"/>
  <c r="E396" i="2" s="1"/>
  <c r="I396" i="2" s="1"/>
  <c r="D397" i="2"/>
  <c r="E397" i="2" s="1"/>
  <c r="I397" i="2" s="1"/>
  <c r="D398" i="2"/>
  <c r="E398" i="2" s="1"/>
  <c r="I398" i="2" s="1"/>
  <c r="D399" i="2"/>
  <c r="E399" i="2" s="1"/>
  <c r="I399" i="2" s="1"/>
  <c r="D400" i="2"/>
  <c r="E400" i="2" s="1"/>
  <c r="I400" i="2" s="1"/>
  <c r="D401" i="2"/>
  <c r="E401" i="2" s="1"/>
  <c r="I401" i="2" s="1"/>
  <c r="D402" i="2"/>
  <c r="E402" i="2" s="1"/>
  <c r="I402" i="2" s="1"/>
  <c r="D403" i="2"/>
  <c r="E403" i="2" s="1"/>
  <c r="I403" i="2" s="1"/>
  <c r="D404" i="2"/>
  <c r="E404" i="2" s="1"/>
  <c r="I404" i="2" s="1"/>
  <c r="D405" i="2"/>
  <c r="E405" i="2" s="1"/>
  <c r="I405" i="2" s="1"/>
  <c r="D406" i="2"/>
  <c r="E406" i="2" s="1"/>
  <c r="I406" i="2" s="1"/>
  <c r="D407" i="2"/>
  <c r="E407" i="2" s="1"/>
  <c r="I407" i="2" s="1"/>
  <c r="D408" i="2"/>
  <c r="E408" i="2" s="1"/>
  <c r="I408" i="2" s="1"/>
  <c r="D409" i="2"/>
  <c r="E409" i="2" s="1"/>
  <c r="I409" i="2" s="1"/>
  <c r="D410" i="2"/>
  <c r="E410" i="2" s="1"/>
  <c r="I410" i="2" s="1"/>
  <c r="D411" i="2"/>
  <c r="E411" i="2" s="1"/>
  <c r="I411" i="2" s="1"/>
  <c r="D412" i="2"/>
  <c r="E412" i="2" s="1"/>
  <c r="I412" i="2" s="1"/>
  <c r="D413" i="2"/>
  <c r="E413" i="2" s="1"/>
  <c r="I413" i="2" s="1"/>
  <c r="D414" i="2"/>
  <c r="E414" i="2" s="1"/>
  <c r="I414" i="2" s="1"/>
  <c r="D415" i="2"/>
  <c r="E415" i="2" s="1"/>
  <c r="I415" i="2" s="1"/>
  <c r="D416" i="2"/>
  <c r="E416" i="2" s="1"/>
  <c r="I416" i="2" s="1"/>
  <c r="D417" i="2"/>
  <c r="E417" i="2" s="1"/>
  <c r="I417" i="2" s="1"/>
  <c r="D418" i="2"/>
  <c r="E418" i="2" s="1"/>
  <c r="I418" i="2" s="1"/>
  <c r="D419" i="2"/>
  <c r="E419" i="2" s="1"/>
  <c r="I419" i="2" s="1"/>
  <c r="D420" i="2"/>
  <c r="E420" i="2" s="1"/>
  <c r="I420" i="2" s="1"/>
  <c r="D421" i="2"/>
  <c r="E421" i="2" s="1"/>
  <c r="I421" i="2" s="1"/>
  <c r="D422" i="2"/>
  <c r="E422" i="2" s="1"/>
  <c r="I422" i="2" s="1"/>
  <c r="D423" i="2"/>
  <c r="E423" i="2" s="1"/>
  <c r="I423" i="2" s="1"/>
  <c r="D424" i="2"/>
  <c r="E424" i="2" s="1"/>
  <c r="I424" i="2" s="1"/>
  <c r="D425" i="2"/>
  <c r="E425" i="2" s="1"/>
  <c r="I425" i="2" s="1"/>
  <c r="D426" i="2"/>
  <c r="E426" i="2" s="1"/>
  <c r="I426" i="2" s="1"/>
  <c r="D427" i="2"/>
  <c r="E427" i="2" s="1"/>
  <c r="I427" i="2" s="1"/>
  <c r="D428" i="2"/>
  <c r="E428" i="2" s="1"/>
  <c r="I428" i="2" s="1"/>
  <c r="D429" i="2"/>
  <c r="E429" i="2" s="1"/>
  <c r="I429" i="2" s="1"/>
  <c r="D430" i="2"/>
  <c r="E430" i="2" s="1"/>
  <c r="I430" i="2" s="1"/>
  <c r="D431" i="2"/>
  <c r="E431" i="2" s="1"/>
  <c r="I431" i="2" s="1"/>
  <c r="D432" i="2"/>
  <c r="E432" i="2" s="1"/>
  <c r="I432" i="2" s="1"/>
  <c r="D433" i="2"/>
  <c r="E433" i="2" s="1"/>
  <c r="I433" i="2" s="1"/>
  <c r="D434" i="2"/>
  <c r="E434" i="2" s="1"/>
  <c r="I434" i="2" s="1"/>
  <c r="D435" i="2"/>
  <c r="E435" i="2" s="1"/>
  <c r="I435" i="2" s="1"/>
  <c r="D436" i="2"/>
  <c r="E436" i="2" s="1"/>
  <c r="I436" i="2" s="1"/>
  <c r="D437" i="2"/>
  <c r="E437" i="2" s="1"/>
  <c r="I437" i="2" s="1"/>
  <c r="D438" i="2"/>
  <c r="E438" i="2" s="1"/>
  <c r="I438" i="2" s="1"/>
  <c r="D439" i="2"/>
  <c r="E439" i="2" s="1"/>
  <c r="I439" i="2" s="1"/>
  <c r="D440" i="2"/>
  <c r="E440" i="2" s="1"/>
  <c r="I440" i="2" s="1"/>
  <c r="D441" i="2"/>
  <c r="E441" i="2" s="1"/>
  <c r="I441" i="2" s="1"/>
  <c r="D442" i="2"/>
  <c r="E442" i="2" s="1"/>
  <c r="I442" i="2" s="1"/>
  <c r="D443" i="2"/>
  <c r="E443" i="2" s="1"/>
  <c r="I443" i="2" s="1"/>
  <c r="D444" i="2"/>
  <c r="E444" i="2" s="1"/>
  <c r="I444" i="2" s="1"/>
  <c r="D445" i="2"/>
  <c r="E445" i="2" s="1"/>
  <c r="I445" i="2" s="1"/>
  <c r="D446" i="2"/>
  <c r="E446" i="2" s="1"/>
  <c r="I446" i="2" s="1"/>
  <c r="D447" i="2"/>
  <c r="E447" i="2" s="1"/>
  <c r="I447" i="2" s="1"/>
  <c r="D448" i="2"/>
  <c r="E448" i="2" s="1"/>
  <c r="I448" i="2" s="1"/>
  <c r="D449" i="2"/>
  <c r="E449" i="2" s="1"/>
  <c r="I449" i="2" s="1"/>
  <c r="D450" i="2"/>
  <c r="E450" i="2" s="1"/>
  <c r="I450" i="2" s="1"/>
  <c r="D451" i="2"/>
  <c r="E451" i="2" s="1"/>
  <c r="I451" i="2" s="1"/>
  <c r="D452" i="2"/>
  <c r="E452" i="2" s="1"/>
  <c r="I452" i="2" s="1"/>
  <c r="D453" i="2"/>
  <c r="E453" i="2" s="1"/>
  <c r="I453" i="2" s="1"/>
  <c r="D454" i="2"/>
  <c r="E454" i="2" s="1"/>
  <c r="I454" i="2" s="1"/>
  <c r="D455" i="2"/>
  <c r="E455" i="2" s="1"/>
  <c r="I455" i="2" s="1"/>
  <c r="D456" i="2"/>
  <c r="E456" i="2" s="1"/>
  <c r="I456" i="2" s="1"/>
  <c r="D457" i="2"/>
  <c r="E457" i="2" s="1"/>
  <c r="I457" i="2" s="1"/>
  <c r="D458" i="2"/>
  <c r="E458" i="2" s="1"/>
  <c r="I458" i="2" s="1"/>
  <c r="D459" i="2"/>
  <c r="E459" i="2" s="1"/>
  <c r="I459" i="2" s="1"/>
  <c r="D460" i="2"/>
  <c r="E460" i="2" s="1"/>
  <c r="I460" i="2" s="1"/>
  <c r="D461" i="2"/>
  <c r="E461" i="2" s="1"/>
  <c r="I461" i="2" s="1"/>
  <c r="D462" i="2"/>
  <c r="E462" i="2" s="1"/>
  <c r="I462" i="2" s="1"/>
  <c r="D463" i="2"/>
  <c r="E463" i="2" s="1"/>
  <c r="I463" i="2" s="1"/>
  <c r="D464" i="2"/>
  <c r="E464" i="2" s="1"/>
  <c r="I464" i="2" s="1"/>
  <c r="D465" i="2"/>
  <c r="E465" i="2" s="1"/>
  <c r="I465" i="2" s="1"/>
  <c r="D466" i="2"/>
  <c r="E466" i="2" s="1"/>
  <c r="I466" i="2" s="1"/>
  <c r="D467" i="2"/>
  <c r="E467" i="2" s="1"/>
  <c r="I467" i="2" s="1"/>
  <c r="D468" i="2"/>
  <c r="E468" i="2" s="1"/>
  <c r="I468" i="2" s="1"/>
  <c r="D469" i="2"/>
  <c r="E469" i="2" s="1"/>
  <c r="I469" i="2" s="1"/>
  <c r="D470" i="2"/>
  <c r="E470" i="2" s="1"/>
  <c r="I470" i="2" s="1"/>
  <c r="D471" i="2"/>
  <c r="E471" i="2" s="1"/>
  <c r="I471" i="2" s="1"/>
  <c r="D472" i="2"/>
  <c r="E472" i="2" s="1"/>
  <c r="I472" i="2" s="1"/>
  <c r="D473" i="2"/>
  <c r="E473" i="2" s="1"/>
  <c r="I473" i="2" s="1"/>
  <c r="D474" i="2"/>
  <c r="E474" i="2" s="1"/>
  <c r="I474" i="2" s="1"/>
  <c r="D475" i="2"/>
  <c r="E475" i="2" s="1"/>
  <c r="I475" i="2" s="1"/>
  <c r="D476" i="2"/>
  <c r="E476" i="2" s="1"/>
  <c r="I476" i="2" s="1"/>
  <c r="D477" i="2"/>
  <c r="E477" i="2" s="1"/>
  <c r="I477" i="2" s="1"/>
  <c r="D478" i="2"/>
  <c r="E478" i="2" s="1"/>
  <c r="I478" i="2" s="1"/>
  <c r="D479" i="2"/>
  <c r="E479" i="2" s="1"/>
  <c r="I479" i="2" s="1"/>
  <c r="D480" i="2"/>
  <c r="E480" i="2" s="1"/>
  <c r="I480" i="2" s="1"/>
  <c r="D481" i="2"/>
  <c r="E481" i="2" s="1"/>
  <c r="I481" i="2" s="1"/>
  <c r="D482" i="2"/>
  <c r="E482" i="2" s="1"/>
  <c r="I482" i="2" s="1"/>
  <c r="D483" i="2"/>
  <c r="E483" i="2" s="1"/>
  <c r="I483" i="2" s="1"/>
  <c r="D484" i="2"/>
  <c r="E484" i="2" s="1"/>
  <c r="I484" i="2" s="1"/>
  <c r="D485" i="2"/>
  <c r="E485" i="2" s="1"/>
  <c r="I485" i="2" s="1"/>
  <c r="D486" i="2"/>
  <c r="E486" i="2" s="1"/>
  <c r="I486" i="2" s="1"/>
  <c r="D487" i="2"/>
  <c r="E487" i="2" s="1"/>
  <c r="I487" i="2" s="1"/>
  <c r="D488" i="2"/>
  <c r="E488" i="2" s="1"/>
  <c r="I488" i="2" s="1"/>
  <c r="D489" i="2"/>
  <c r="E489" i="2" s="1"/>
  <c r="I489" i="2" s="1"/>
  <c r="D490" i="2"/>
  <c r="E490" i="2" s="1"/>
  <c r="I490" i="2" s="1"/>
  <c r="D491" i="2"/>
  <c r="E491" i="2" s="1"/>
  <c r="I491" i="2" s="1"/>
  <c r="D492" i="2"/>
  <c r="E492" i="2" s="1"/>
  <c r="I492" i="2" s="1"/>
  <c r="D493" i="2"/>
  <c r="E493" i="2" s="1"/>
  <c r="I493" i="2" s="1"/>
  <c r="D494" i="2"/>
  <c r="E494" i="2" s="1"/>
  <c r="I494" i="2" s="1"/>
  <c r="D495" i="2"/>
  <c r="E495" i="2" s="1"/>
  <c r="I495" i="2" s="1"/>
  <c r="D496" i="2"/>
  <c r="E496" i="2" s="1"/>
  <c r="I496" i="2" s="1"/>
  <c r="D497" i="2"/>
  <c r="E497" i="2" s="1"/>
  <c r="I497" i="2" s="1"/>
  <c r="D498" i="2"/>
  <c r="E498" i="2" s="1"/>
  <c r="I498" i="2" s="1"/>
  <c r="D499" i="2"/>
  <c r="E499" i="2" s="1"/>
  <c r="I499" i="2" s="1"/>
  <c r="D500" i="2"/>
  <c r="E500" i="2" s="1"/>
  <c r="I500" i="2" s="1"/>
  <c r="D501" i="2"/>
  <c r="E501" i="2" s="1"/>
  <c r="I501" i="2" s="1"/>
  <c r="D3" i="2"/>
  <c r="E3" i="2" s="1"/>
  <c r="I3" i="2" s="1"/>
  <c r="D2" i="2"/>
  <c r="E2" i="2" s="1"/>
  <c r="I2" i="2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2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3" i="2"/>
  <c r="W2" i="2"/>
  <c r="AF8" i="2"/>
  <c r="AF9" i="2"/>
  <c r="AF10" i="2"/>
  <c r="AF11" i="2"/>
  <c r="AF12" i="2"/>
  <c r="AF13" i="2"/>
  <c r="AF14" i="2"/>
  <c r="AF15" i="2"/>
  <c r="AF16" i="2"/>
  <c r="AF7" i="2"/>
  <c r="AE8" i="2"/>
  <c r="AE9" i="2"/>
  <c r="AE10" i="2"/>
  <c r="AE11" i="2"/>
  <c r="AE12" i="2"/>
  <c r="AE13" i="2"/>
  <c r="AE14" i="2"/>
  <c r="AE15" i="2"/>
  <c r="AE16" i="2"/>
  <c r="AE7" i="2"/>
  <c r="L9" i="1"/>
  <c r="K6" i="1"/>
  <c r="K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2" i="1"/>
  <c r="R3" i="2"/>
  <c r="U3" i="2" s="1"/>
  <c r="R4" i="2"/>
  <c r="R5" i="2"/>
  <c r="R6" i="2"/>
  <c r="U6" i="2" s="1"/>
  <c r="R7" i="2"/>
  <c r="R8" i="2"/>
  <c r="R9" i="2"/>
  <c r="R10" i="2"/>
  <c r="R11" i="2"/>
  <c r="R12" i="2"/>
  <c r="U12" i="2" s="1"/>
  <c r="R13" i="2"/>
  <c r="R14" i="2"/>
  <c r="U14" i="2" s="1"/>
  <c r="R15" i="2"/>
  <c r="R16" i="2"/>
  <c r="U16" i="2" s="1"/>
  <c r="R17" i="2"/>
  <c r="R18" i="2"/>
  <c r="R19" i="2"/>
  <c r="U19" i="2" s="1"/>
  <c r="R20" i="2"/>
  <c r="U20" i="2" s="1"/>
  <c r="R21" i="2"/>
  <c r="R22" i="2"/>
  <c r="U22" i="2" s="1"/>
  <c r="R23" i="2"/>
  <c r="R24" i="2"/>
  <c r="R25" i="2"/>
  <c r="R26" i="2"/>
  <c r="R27" i="2"/>
  <c r="R28" i="2"/>
  <c r="U28" i="2" s="1"/>
  <c r="R29" i="2"/>
  <c r="R30" i="2"/>
  <c r="R31" i="2"/>
  <c r="R32" i="2"/>
  <c r="R33" i="2"/>
  <c r="R34" i="2"/>
  <c r="R35" i="2"/>
  <c r="U35" i="2" s="1"/>
  <c r="R36" i="2"/>
  <c r="U36" i="2" s="1"/>
  <c r="R37" i="2"/>
  <c r="R38" i="2"/>
  <c r="R39" i="2"/>
  <c r="U39" i="2" s="1"/>
  <c r="V39" i="2" s="1"/>
  <c r="R40" i="2"/>
  <c r="R41" i="2"/>
  <c r="R42" i="2"/>
  <c r="R43" i="2"/>
  <c r="U43" i="2" s="1"/>
  <c r="R44" i="2"/>
  <c r="R45" i="2"/>
  <c r="R46" i="2"/>
  <c r="R47" i="2"/>
  <c r="R48" i="2"/>
  <c r="R49" i="2"/>
  <c r="R50" i="2"/>
  <c r="R51" i="2"/>
  <c r="U51" i="2" s="1"/>
  <c r="V51" i="2" s="1"/>
  <c r="R52" i="2"/>
  <c r="R53" i="2"/>
  <c r="U53" i="2" s="1"/>
  <c r="R54" i="2"/>
  <c r="R55" i="2"/>
  <c r="R56" i="2"/>
  <c r="R57" i="2"/>
  <c r="R58" i="2"/>
  <c r="R59" i="2"/>
  <c r="U59" i="2" s="1"/>
  <c r="R60" i="2"/>
  <c r="U60" i="2" s="1"/>
  <c r="R61" i="2"/>
  <c r="R62" i="2"/>
  <c r="U62" i="2" s="1"/>
  <c r="R63" i="2"/>
  <c r="R64" i="2"/>
  <c r="U64" i="2" s="1"/>
  <c r="R65" i="2"/>
  <c r="R66" i="2"/>
  <c r="R67" i="2"/>
  <c r="U67" i="2" s="1"/>
  <c r="R68" i="2"/>
  <c r="U68" i="2" s="1"/>
  <c r="R69" i="2"/>
  <c r="R70" i="2"/>
  <c r="U70" i="2" s="1"/>
  <c r="R71" i="2"/>
  <c r="R72" i="2"/>
  <c r="R73" i="2"/>
  <c r="R74" i="2"/>
  <c r="R75" i="2"/>
  <c r="U75" i="2" s="1"/>
  <c r="R76" i="2"/>
  <c r="U76" i="2" s="1"/>
  <c r="R77" i="2"/>
  <c r="R78" i="2"/>
  <c r="R79" i="2"/>
  <c r="R80" i="2"/>
  <c r="R81" i="2"/>
  <c r="R82" i="2"/>
  <c r="R83" i="2"/>
  <c r="U83" i="2" s="1"/>
  <c r="R84" i="2"/>
  <c r="U84" i="2" s="1"/>
  <c r="R85" i="2"/>
  <c r="R86" i="2"/>
  <c r="U86" i="2" s="1"/>
  <c r="R87" i="2"/>
  <c r="R88" i="2"/>
  <c r="R89" i="2"/>
  <c r="U89" i="2" s="1"/>
  <c r="R90" i="2"/>
  <c r="R91" i="2"/>
  <c r="U91" i="2" s="1"/>
  <c r="R92" i="2"/>
  <c r="R93" i="2"/>
  <c r="R94" i="2"/>
  <c r="R95" i="2"/>
  <c r="R96" i="2"/>
  <c r="R97" i="2"/>
  <c r="R98" i="2"/>
  <c r="R99" i="2"/>
  <c r="U99" i="2" s="1"/>
  <c r="R100" i="2"/>
  <c r="U100" i="2" s="1"/>
  <c r="R101" i="2"/>
  <c r="U101" i="2" s="1"/>
  <c r="V101" i="2" s="1"/>
  <c r="R102" i="2"/>
  <c r="R103" i="2"/>
  <c r="R104" i="2"/>
  <c r="R105" i="2"/>
  <c r="R106" i="2"/>
  <c r="R107" i="2"/>
  <c r="U107" i="2" s="1"/>
  <c r="R108" i="2"/>
  <c r="R109" i="2"/>
  <c r="R110" i="2"/>
  <c r="R111" i="2"/>
  <c r="R112" i="2"/>
  <c r="U112" i="2" s="1"/>
  <c r="R113" i="2"/>
  <c r="R114" i="2"/>
  <c r="R115" i="2"/>
  <c r="R116" i="2"/>
  <c r="R117" i="2"/>
  <c r="R118" i="2"/>
  <c r="R119" i="2"/>
  <c r="R120" i="2"/>
  <c r="R121" i="2"/>
  <c r="R122" i="2"/>
  <c r="R123" i="2"/>
  <c r="U123" i="2" s="1"/>
  <c r="R124" i="2"/>
  <c r="U124" i="2" s="1"/>
  <c r="R125" i="2"/>
  <c r="R126" i="2"/>
  <c r="U126" i="2" s="1"/>
  <c r="R127" i="2"/>
  <c r="R128" i="2"/>
  <c r="R129" i="2"/>
  <c r="R130" i="2"/>
  <c r="R131" i="2"/>
  <c r="U131" i="2" s="1"/>
  <c r="R132" i="2"/>
  <c r="U132" i="2" s="1"/>
  <c r="R133" i="2"/>
  <c r="R134" i="2"/>
  <c r="R135" i="2"/>
  <c r="R136" i="2"/>
  <c r="R137" i="2"/>
  <c r="U137" i="2" s="1"/>
  <c r="R138" i="2"/>
  <c r="R139" i="2"/>
  <c r="U139" i="2" s="1"/>
  <c r="R140" i="2"/>
  <c r="R141" i="2"/>
  <c r="R142" i="2"/>
  <c r="R143" i="2"/>
  <c r="R144" i="2"/>
  <c r="R145" i="2"/>
  <c r="R146" i="2"/>
  <c r="R147" i="2"/>
  <c r="U147" i="2" s="1"/>
  <c r="V147" i="2" s="1"/>
  <c r="R148" i="2"/>
  <c r="U148" i="2" s="1"/>
  <c r="R149" i="2"/>
  <c r="U149" i="2" s="1"/>
  <c r="R150" i="2"/>
  <c r="R151" i="2"/>
  <c r="R152" i="2"/>
  <c r="R153" i="2"/>
  <c r="R154" i="2"/>
  <c r="R155" i="2"/>
  <c r="U155" i="2" s="1"/>
  <c r="V155" i="2" s="1"/>
  <c r="R156" i="2"/>
  <c r="U156" i="2" s="1"/>
  <c r="R157" i="2"/>
  <c r="R158" i="2"/>
  <c r="R159" i="2"/>
  <c r="R160" i="2"/>
  <c r="R161" i="2"/>
  <c r="U161" i="2" s="1"/>
  <c r="R162" i="2"/>
  <c r="U162" i="2" s="1"/>
  <c r="R163" i="2"/>
  <c r="U163" i="2" s="1"/>
  <c r="R164" i="2"/>
  <c r="R165" i="2"/>
  <c r="R166" i="2"/>
  <c r="R167" i="2"/>
  <c r="R168" i="2"/>
  <c r="R169" i="2"/>
  <c r="R170" i="2"/>
  <c r="R171" i="2"/>
  <c r="U171" i="2" s="1"/>
  <c r="R172" i="2"/>
  <c r="R173" i="2"/>
  <c r="R174" i="2"/>
  <c r="U174" i="2" s="1"/>
  <c r="V174" i="2" s="1"/>
  <c r="R175" i="2"/>
  <c r="R176" i="2"/>
  <c r="R177" i="2"/>
  <c r="R178" i="2"/>
  <c r="R179" i="2"/>
  <c r="U179" i="2" s="1"/>
  <c r="R180" i="2"/>
  <c r="R181" i="2"/>
  <c r="R182" i="2"/>
  <c r="R183" i="2"/>
  <c r="R184" i="2"/>
  <c r="R185" i="2"/>
  <c r="U185" i="2" s="1"/>
  <c r="R186" i="2"/>
  <c r="R187" i="2"/>
  <c r="U187" i="2" s="1"/>
  <c r="R188" i="2"/>
  <c r="R189" i="2"/>
  <c r="R190" i="2"/>
  <c r="R191" i="2"/>
  <c r="R192" i="2"/>
  <c r="R193" i="2"/>
  <c r="R194" i="2"/>
  <c r="R195" i="2"/>
  <c r="U195" i="2" s="1"/>
  <c r="R196" i="2"/>
  <c r="R197" i="2"/>
  <c r="R198" i="2"/>
  <c r="R199" i="2"/>
  <c r="U199" i="2" s="1"/>
  <c r="R200" i="2"/>
  <c r="R201" i="2"/>
  <c r="R202" i="2"/>
  <c r="R203" i="2"/>
  <c r="R204" i="2"/>
  <c r="R205" i="2"/>
  <c r="R206" i="2"/>
  <c r="R207" i="2"/>
  <c r="U207" i="2" s="1"/>
  <c r="R208" i="2"/>
  <c r="R209" i="2"/>
  <c r="R210" i="2"/>
  <c r="U210" i="2" s="1"/>
  <c r="R211" i="2"/>
  <c r="U211" i="2" s="1"/>
  <c r="R212" i="2"/>
  <c r="R213" i="2"/>
  <c r="R214" i="2"/>
  <c r="R215" i="2"/>
  <c r="R216" i="2"/>
  <c r="R217" i="2"/>
  <c r="U217" i="2" s="1"/>
  <c r="R218" i="2"/>
  <c r="R219" i="2"/>
  <c r="U219" i="2" s="1"/>
  <c r="V219" i="2" s="1"/>
  <c r="R220" i="2"/>
  <c r="R221" i="2"/>
  <c r="R222" i="2"/>
  <c r="U222" i="2" s="1"/>
  <c r="R223" i="2"/>
  <c r="R224" i="2"/>
  <c r="R225" i="2"/>
  <c r="R226" i="2"/>
  <c r="R227" i="2"/>
  <c r="U227" i="2" s="1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U247" i="2" s="1"/>
  <c r="R248" i="2"/>
  <c r="R249" i="2"/>
  <c r="R250" i="2"/>
  <c r="R251" i="2"/>
  <c r="U251" i="2" s="1"/>
  <c r="R252" i="2"/>
  <c r="R253" i="2"/>
  <c r="R254" i="2"/>
  <c r="R255" i="2"/>
  <c r="R256" i="2"/>
  <c r="R257" i="2"/>
  <c r="R258" i="2"/>
  <c r="U258" i="2" s="1"/>
  <c r="R259" i="2"/>
  <c r="U259" i="2" s="1"/>
  <c r="R260" i="2"/>
  <c r="R261" i="2"/>
  <c r="R262" i="2"/>
  <c r="R263" i="2"/>
  <c r="R264" i="2"/>
  <c r="R265" i="2"/>
  <c r="R266" i="2"/>
  <c r="R267" i="2"/>
  <c r="U267" i="2" s="1"/>
  <c r="V267" i="2" s="1"/>
  <c r="R268" i="2"/>
  <c r="U268" i="2" s="1"/>
  <c r="R269" i="2"/>
  <c r="R270" i="2"/>
  <c r="U270" i="2" s="1"/>
  <c r="R271" i="2"/>
  <c r="R272" i="2"/>
  <c r="U272" i="2" s="1"/>
  <c r="R273" i="2"/>
  <c r="R274" i="2"/>
  <c r="R275" i="2"/>
  <c r="U275" i="2" s="1"/>
  <c r="R276" i="2"/>
  <c r="U276" i="2" s="1"/>
  <c r="R277" i="2"/>
  <c r="R278" i="2"/>
  <c r="R279" i="2"/>
  <c r="R280" i="2"/>
  <c r="R281" i="2"/>
  <c r="R282" i="2"/>
  <c r="R283" i="2"/>
  <c r="R284" i="2"/>
  <c r="U284" i="2" s="1"/>
  <c r="R285" i="2"/>
  <c r="R286" i="2"/>
  <c r="R287" i="2"/>
  <c r="R288" i="2"/>
  <c r="U288" i="2" s="1"/>
  <c r="R289" i="2"/>
  <c r="R290" i="2"/>
  <c r="R291" i="2"/>
  <c r="U291" i="2" s="1"/>
  <c r="V291" i="2" s="1"/>
  <c r="R292" i="2"/>
  <c r="U292" i="2" s="1"/>
  <c r="R293" i="2"/>
  <c r="R294" i="2"/>
  <c r="R295" i="2"/>
  <c r="U295" i="2" s="1"/>
  <c r="R296" i="2"/>
  <c r="R297" i="2"/>
  <c r="U297" i="2" s="1"/>
  <c r="R298" i="2"/>
  <c r="R299" i="2"/>
  <c r="R300" i="2"/>
  <c r="U300" i="2" s="1"/>
  <c r="R301" i="2"/>
  <c r="R302" i="2"/>
  <c r="R303" i="2"/>
  <c r="R304" i="2"/>
  <c r="R305" i="2"/>
  <c r="R306" i="2"/>
  <c r="R307" i="2"/>
  <c r="U307" i="2" s="1"/>
  <c r="V307" i="2" s="1"/>
  <c r="R308" i="2"/>
  <c r="R309" i="2"/>
  <c r="U309" i="2" s="1"/>
  <c r="R310" i="2"/>
  <c r="R311" i="2"/>
  <c r="R312" i="2"/>
  <c r="R313" i="2"/>
  <c r="R314" i="2"/>
  <c r="R315" i="2"/>
  <c r="U315" i="2" s="1"/>
  <c r="R316" i="2"/>
  <c r="R317" i="2"/>
  <c r="R318" i="2"/>
  <c r="R319" i="2"/>
  <c r="R320" i="2"/>
  <c r="U320" i="2" s="1"/>
  <c r="R321" i="2"/>
  <c r="R322" i="2"/>
  <c r="R323" i="2"/>
  <c r="U323" i="2" s="1"/>
  <c r="R324" i="2"/>
  <c r="U324" i="2" s="1"/>
  <c r="R325" i="2"/>
  <c r="R326" i="2"/>
  <c r="R327" i="2"/>
  <c r="R328" i="2"/>
  <c r="R329" i="2"/>
  <c r="R330" i="2"/>
  <c r="R331" i="2"/>
  <c r="R332" i="2"/>
  <c r="U332" i="2" s="1"/>
  <c r="R333" i="2"/>
  <c r="R334" i="2"/>
  <c r="U334" i="2" s="1"/>
  <c r="R335" i="2"/>
  <c r="R336" i="2"/>
  <c r="R337" i="2"/>
  <c r="R338" i="2"/>
  <c r="R339" i="2"/>
  <c r="U339" i="2" s="1"/>
  <c r="V339" i="2" s="1"/>
  <c r="R340" i="2"/>
  <c r="U340" i="2" s="1"/>
  <c r="R341" i="2"/>
  <c r="R342" i="2"/>
  <c r="R343" i="2"/>
  <c r="R344" i="2"/>
  <c r="R345" i="2"/>
  <c r="U345" i="2" s="1"/>
  <c r="R346" i="2"/>
  <c r="R347" i="2"/>
  <c r="U347" i="2" s="1"/>
  <c r="R348" i="2"/>
  <c r="U348" i="2" s="1"/>
  <c r="R349" i="2"/>
  <c r="R350" i="2"/>
  <c r="R351" i="2"/>
  <c r="R352" i="2"/>
  <c r="U352" i="2" s="1"/>
  <c r="R353" i="2"/>
  <c r="R354" i="2"/>
  <c r="R355" i="2"/>
  <c r="U355" i="2" s="1"/>
  <c r="V355" i="2" s="1"/>
  <c r="R356" i="2"/>
  <c r="U356" i="2" s="1"/>
  <c r="R357" i="2"/>
  <c r="U357" i="2" s="1"/>
  <c r="R358" i="2"/>
  <c r="R359" i="2"/>
  <c r="R360" i="2"/>
  <c r="R361" i="2"/>
  <c r="U361" i="2" s="1"/>
  <c r="R362" i="2"/>
  <c r="R363" i="2"/>
  <c r="U363" i="2" s="1"/>
  <c r="R364" i="2"/>
  <c r="U364" i="2" s="1"/>
  <c r="R365" i="2"/>
  <c r="R366" i="2"/>
  <c r="R367" i="2"/>
  <c r="R368" i="2"/>
  <c r="U368" i="2" s="1"/>
  <c r="R369" i="2"/>
  <c r="R370" i="2"/>
  <c r="R371" i="2"/>
  <c r="R372" i="2"/>
  <c r="R373" i="2"/>
  <c r="R374" i="2"/>
  <c r="R375" i="2"/>
  <c r="R376" i="2"/>
  <c r="R377" i="2"/>
  <c r="R378" i="2"/>
  <c r="R379" i="2"/>
  <c r="U379" i="2" s="1"/>
  <c r="R380" i="2"/>
  <c r="R381" i="2"/>
  <c r="R382" i="2"/>
  <c r="U382" i="2" s="1"/>
  <c r="R383" i="2"/>
  <c r="R384" i="2"/>
  <c r="R385" i="2"/>
  <c r="R386" i="2"/>
  <c r="R387" i="2"/>
  <c r="U387" i="2" s="1"/>
  <c r="R388" i="2"/>
  <c r="U388" i="2" s="1"/>
  <c r="R389" i="2"/>
  <c r="R390" i="2"/>
  <c r="R391" i="2"/>
  <c r="R392" i="2"/>
  <c r="R393" i="2"/>
  <c r="U393" i="2" s="1"/>
  <c r="R394" i="2"/>
  <c r="R395" i="2"/>
  <c r="U395" i="2" s="1"/>
  <c r="R396" i="2"/>
  <c r="U396" i="2" s="1"/>
  <c r="R397" i="2"/>
  <c r="R398" i="2"/>
  <c r="U398" i="2" s="1"/>
  <c r="R399" i="2"/>
  <c r="R400" i="2"/>
  <c r="R401" i="2"/>
  <c r="R402" i="2"/>
  <c r="R403" i="2"/>
  <c r="R404" i="2"/>
  <c r="U404" i="2" s="1"/>
  <c r="R405" i="2"/>
  <c r="U405" i="2" s="1"/>
  <c r="R406" i="2"/>
  <c r="R407" i="2"/>
  <c r="R408" i="2"/>
  <c r="R409" i="2"/>
  <c r="R410" i="2"/>
  <c r="R411" i="2"/>
  <c r="R412" i="2"/>
  <c r="U412" i="2" s="1"/>
  <c r="R413" i="2"/>
  <c r="R414" i="2"/>
  <c r="R415" i="2"/>
  <c r="R416" i="2"/>
  <c r="U416" i="2" s="1"/>
  <c r="R417" i="2"/>
  <c r="R418" i="2"/>
  <c r="U418" i="2" s="1"/>
  <c r="R419" i="2"/>
  <c r="R420" i="2"/>
  <c r="U420" i="2" s="1"/>
  <c r="R421" i="2"/>
  <c r="R422" i="2"/>
  <c r="R423" i="2"/>
  <c r="R424" i="2"/>
  <c r="R425" i="2"/>
  <c r="U425" i="2" s="1"/>
  <c r="R426" i="2"/>
  <c r="R427" i="2"/>
  <c r="U427" i="2" s="1"/>
  <c r="V427" i="2" s="1"/>
  <c r="R428" i="2"/>
  <c r="U428" i="2" s="1"/>
  <c r="R429" i="2"/>
  <c r="R430" i="2"/>
  <c r="U430" i="2" s="1"/>
  <c r="R431" i="2"/>
  <c r="R432" i="2"/>
  <c r="R433" i="2"/>
  <c r="R434" i="2"/>
  <c r="R435" i="2"/>
  <c r="U435" i="2" s="1"/>
  <c r="R436" i="2"/>
  <c r="R437" i="2"/>
  <c r="R438" i="2"/>
  <c r="R439" i="2"/>
  <c r="R440" i="2"/>
  <c r="R441" i="2"/>
  <c r="U441" i="2" s="1"/>
  <c r="R442" i="2"/>
  <c r="R443" i="2"/>
  <c r="U443" i="2" s="1"/>
  <c r="R444" i="2"/>
  <c r="R445" i="2"/>
  <c r="R446" i="2"/>
  <c r="R447" i="2"/>
  <c r="R448" i="2"/>
  <c r="R449" i="2"/>
  <c r="R450" i="2"/>
  <c r="R451" i="2"/>
  <c r="U451" i="2" s="1"/>
  <c r="R452" i="2"/>
  <c r="U452" i="2" s="1"/>
  <c r="R453" i="2"/>
  <c r="R454" i="2"/>
  <c r="R455" i="2"/>
  <c r="U455" i="2" s="1"/>
  <c r="R456" i="2"/>
  <c r="R457" i="2"/>
  <c r="R458" i="2"/>
  <c r="R459" i="2"/>
  <c r="R460" i="2"/>
  <c r="U460" i="2" s="1"/>
  <c r="R461" i="2"/>
  <c r="R462" i="2"/>
  <c r="R463" i="2"/>
  <c r="R464" i="2"/>
  <c r="R465" i="2"/>
  <c r="R466" i="2"/>
  <c r="U466" i="2" s="1"/>
  <c r="R467" i="2"/>
  <c r="R468" i="2"/>
  <c r="U468" i="2" s="1"/>
  <c r="R469" i="2"/>
  <c r="R470" i="2"/>
  <c r="R471" i="2"/>
  <c r="R472" i="2"/>
  <c r="R473" i="2"/>
  <c r="R474" i="2"/>
  <c r="R475" i="2"/>
  <c r="R476" i="2"/>
  <c r="U476" i="2" s="1"/>
  <c r="R477" i="2"/>
  <c r="R478" i="2"/>
  <c r="U478" i="2" s="1"/>
  <c r="R479" i="2"/>
  <c r="R480" i="2"/>
  <c r="R481" i="2"/>
  <c r="R482" i="2"/>
  <c r="R483" i="2"/>
  <c r="U483" i="2" s="1"/>
  <c r="R484" i="2"/>
  <c r="U484" i="2" s="1"/>
  <c r="R485" i="2"/>
  <c r="R486" i="2"/>
  <c r="R487" i="2"/>
  <c r="R488" i="2"/>
  <c r="R489" i="2"/>
  <c r="R490" i="2"/>
  <c r="R491" i="2"/>
  <c r="U491" i="2" s="1"/>
  <c r="R492" i="2"/>
  <c r="U492" i="2" s="1"/>
  <c r="R493" i="2"/>
  <c r="R494" i="2"/>
  <c r="R495" i="2"/>
  <c r="R496" i="2"/>
  <c r="R497" i="2"/>
  <c r="R498" i="2"/>
  <c r="R499" i="2"/>
  <c r="U499" i="2" s="1"/>
  <c r="V499" i="2" s="1"/>
  <c r="R500" i="2"/>
  <c r="U500" i="2" s="1"/>
  <c r="R501" i="2"/>
  <c r="R2" i="2"/>
  <c r="L225" i="2" l="1"/>
  <c r="L162" i="2"/>
  <c r="L130" i="2"/>
  <c r="L98" i="2"/>
  <c r="L66" i="2"/>
  <c r="L40" i="2"/>
  <c r="L17" i="2"/>
  <c r="M498" i="2"/>
  <c r="M490" i="2"/>
  <c r="M482" i="2"/>
  <c r="M474" i="2"/>
  <c r="M466" i="2"/>
  <c r="M458" i="2"/>
  <c r="M450" i="2"/>
  <c r="M442" i="2"/>
  <c r="M434" i="2"/>
  <c r="M426" i="2"/>
  <c r="M418" i="2"/>
  <c r="M410" i="2"/>
  <c r="M402" i="2"/>
  <c r="M394" i="2"/>
  <c r="M386" i="2"/>
  <c r="M378" i="2"/>
  <c r="M370" i="2"/>
  <c r="M362" i="2"/>
  <c r="M354" i="2"/>
  <c r="M346" i="2"/>
  <c r="M338" i="2"/>
  <c r="M330" i="2"/>
  <c r="M322" i="2"/>
  <c r="M314" i="2"/>
  <c r="M306" i="2"/>
  <c r="M298" i="2"/>
  <c r="M290" i="2"/>
  <c r="M282" i="2"/>
  <c r="M274" i="2"/>
  <c r="M266" i="2"/>
  <c r="M258" i="2"/>
  <c r="M250" i="2"/>
  <c r="M242" i="2"/>
  <c r="M234" i="2"/>
  <c r="M226" i="2"/>
  <c r="M218" i="2"/>
  <c r="M210" i="2"/>
  <c r="M202" i="2"/>
  <c r="M194" i="2"/>
  <c r="M186" i="2"/>
  <c r="M178" i="2"/>
  <c r="M170" i="2"/>
  <c r="M162" i="2"/>
  <c r="M154" i="2"/>
  <c r="M146" i="2"/>
  <c r="M138" i="2"/>
  <c r="M130" i="2"/>
  <c r="M122" i="2"/>
  <c r="M114" i="2"/>
  <c r="M106" i="2"/>
  <c r="M98" i="2"/>
  <c r="M90" i="2"/>
  <c r="M82" i="2"/>
  <c r="M74" i="2"/>
  <c r="M66" i="2"/>
  <c r="M58" i="2"/>
  <c r="M50" i="2"/>
  <c r="M42" i="2"/>
  <c r="M34" i="2"/>
  <c r="M26" i="2"/>
  <c r="M18" i="2"/>
  <c r="M10" i="2"/>
  <c r="L217" i="2"/>
  <c r="L161" i="2"/>
  <c r="L129" i="2"/>
  <c r="L97" i="2"/>
  <c r="L65" i="2"/>
  <c r="L34" i="2"/>
  <c r="L16" i="2"/>
  <c r="M497" i="2"/>
  <c r="M489" i="2"/>
  <c r="M481" i="2"/>
  <c r="M473" i="2"/>
  <c r="M465" i="2"/>
  <c r="M457" i="2"/>
  <c r="M449" i="2"/>
  <c r="M441" i="2"/>
  <c r="M433" i="2"/>
  <c r="M425" i="2"/>
  <c r="M417" i="2"/>
  <c r="M409" i="2"/>
  <c r="M401" i="2"/>
  <c r="M393" i="2"/>
  <c r="M385" i="2"/>
  <c r="M377" i="2"/>
  <c r="M369" i="2"/>
  <c r="M361" i="2"/>
  <c r="M353" i="2"/>
  <c r="M345" i="2"/>
  <c r="M337" i="2"/>
  <c r="M329" i="2"/>
  <c r="M321" i="2"/>
  <c r="M313" i="2"/>
  <c r="M305" i="2"/>
  <c r="M297" i="2"/>
  <c r="M289" i="2"/>
  <c r="M281" i="2"/>
  <c r="M273" i="2"/>
  <c r="M265" i="2"/>
  <c r="M257" i="2"/>
  <c r="M249" i="2"/>
  <c r="M241" i="2"/>
  <c r="M233" i="2"/>
  <c r="M225" i="2"/>
  <c r="M217" i="2"/>
  <c r="M209" i="2"/>
  <c r="M201" i="2"/>
  <c r="M193" i="2"/>
  <c r="M185" i="2"/>
  <c r="M177" i="2"/>
  <c r="M169" i="2"/>
  <c r="M161" i="2"/>
  <c r="M153" i="2"/>
  <c r="M145" i="2"/>
  <c r="M137" i="2"/>
  <c r="M129" i="2"/>
  <c r="M121" i="2"/>
  <c r="M113" i="2"/>
  <c r="M105" i="2"/>
  <c r="M97" i="2"/>
  <c r="M89" i="2"/>
  <c r="M81" i="2"/>
  <c r="M73" i="2"/>
  <c r="M65" i="2"/>
  <c r="M57" i="2"/>
  <c r="M49" i="2"/>
  <c r="M41" i="2"/>
  <c r="M33" i="2"/>
  <c r="M25" i="2"/>
  <c r="M17" i="2"/>
  <c r="M9" i="2"/>
  <c r="L209" i="2"/>
  <c r="L154" i="2"/>
  <c r="L122" i="2"/>
  <c r="L90" i="2"/>
  <c r="L58" i="2"/>
  <c r="L33" i="2"/>
  <c r="L10" i="2"/>
  <c r="M496" i="2"/>
  <c r="M488" i="2"/>
  <c r="M480" i="2"/>
  <c r="M472" i="2"/>
  <c r="M464" i="2"/>
  <c r="M456" i="2"/>
  <c r="M448" i="2"/>
  <c r="M440" i="2"/>
  <c r="M432" i="2"/>
  <c r="M424" i="2"/>
  <c r="M416" i="2"/>
  <c r="M408" i="2"/>
  <c r="M400" i="2"/>
  <c r="M392" i="2"/>
  <c r="M384" i="2"/>
  <c r="M376" i="2"/>
  <c r="M368" i="2"/>
  <c r="M360" i="2"/>
  <c r="M352" i="2"/>
  <c r="M344" i="2"/>
  <c r="M336" i="2"/>
  <c r="M328" i="2"/>
  <c r="M320" i="2"/>
  <c r="M312" i="2"/>
  <c r="M304" i="2"/>
  <c r="M296" i="2"/>
  <c r="M288" i="2"/>
  <c r="M280" i="2"/>
  <c r="M272" i="2"/>
  <c r="M264" i="2"/>
  <c r="M256" i="2"/>
  <c r="M248" i="2"/>
  <c r="M240" i="2"/>
  <c r="M232" i="2"/>
  <c r="M224" i="2"/>
  <c r="M216" i="2"/>
  <c r="M208" i="2"/>
  <c r="M200" i="2"/>
  <c r="M192" i="2"/>
  <c r="M184" i="2"/>
  <c r="M176" i="2"/>
  <c r="M168" i="2"/>
  <c r="M160" i="2"/>
  <c r="M152" i="2"/>
  <c r="M144" i="2"/>
  <c r="M136" i="2"/>
  <c r="M128" i="2"/>
  <c r="M120" i="2"/>
  <c r="M112" i="2"/>
  <c r="M104" i="2"/>
  <c r="M96" i="2"/>
  <c r="M88" i="2"/>
  <c r="M80" i="2"/>
  <c r="M72" i="2"/>
  <c r="M64" i="2"/>
  <c r="M56" i="2"/>
  <c r="M48" i="2"/>
  <c r="M40" i="2"/>
  <c r="M32" i="2"/>
  <c r="M24" i="2"/>
  <c r="M16" i="2"/>
  <c r="M8" i="2"/>
  <c r="L201" i="2"/>
  <c r="L153" i="2"/>
  <c r="L121" i="2"/>
  <c r="L89" i="2"/>
  <c r="L57" i="2"/>
  <c r="L32" i="2"/>
  <c r="L9" i="2"/>
  <c r="M495" i="2"/>
  <c r="M487" i="2"/>
  <c r="M479" i="2"/>
  <c r="M471" i="2"/>
  <c r="M463" i="2"/>
  <c r="M455" i="2"/>
  <c r="M447" i="2"/>
  <c r="M439" i="2"/>
  <c r="M431" i="2"/>
  <c r="M423" i="2"/>
  <c r="M415" i="2"/>
  <c r="M407" i="2"/>
  <c r="M399" i="2"/>
  <c r="M391" i="2"/>
  <c r="M383" i="2"/>
  <c r="M375" i="2"/>
  <c r="M367" i="2"/>
  <c r="M359" i="2"/>
  <c r="M351" i="2"/>
  <c r="M343" i="2"/>
  <c r="M335" i="2"/>
  <c r="M327" i="2"/>
  <c r="M319" i="2"/>
  <c r="M311" i="2"/>
  <c r="M303" i="2"/>
  <c r="M295" i="2"/>
  <c r="M287" i="2"/>
  <c r="M279" i="2"/>
  <c r="M271" i="2"/>
  <c r="M263" i="2"/>
  <c r="M255" i="2"/>
  <c r="M247" i="2"/>
  <c r="M239" i="2"/>
  <c r="M231" i="2"/>
  <c r="M223" i="2"/>
  <c r="M215" i="2"/>
  <c r="M207" i="2"/>
  <c r="M199" i="2"/>
  <c r="M191" i="2"/>
  <c r="M183" i="2"/>
  <c r="M175" i="2"/>
  <c r="M167" i="2"/>
  <c r="M159" i="2"/>
  <c r="M151" i="2"/>
  <c r="M143" i="2"/>
  <c r="M135" i="2"/>
  <c r="M127" i="2"/>
  <c r="M119" i="2"/>
  <c r="M111" i="2"/>
  <c r="M103" i="2"/>
  <c r="M95" i="2"/>
  <c r="M87" i="2"/>
  <c r="M79" i="2"/>
  <c r="M71" i="2"/>
  <c r="M63" i="2"/>
  <c r="M55" i="2"/>
  <c r="M47" i="2"/>
  <c r="M39" i="2"/>
  <c r="M31" i="2"/>
  <c r="M23" i="2"/>
  <c r="M15" i="2"/>
  <c r="M7" i="2"/>
  <c r="L193" i="2"/>
  <c r="L146" i="2"/>
  <c r="L114" i="2"/>
  <c r="L82" i="2"/>
  <c r="L50" i="2"/>
  <c r="L26" i="2"/>
  <c r="L8" i="2"/>
  <c r="M494" i="2"/>
  <c r="M486" i="2"/>
  <c r="M478" i="2"/>
  <c r="M470" i="2"/>
  <c r="M462" i="2"/>
  <c r="M454" i="2"/>
  <c r="M446" i="2"/>
  <c r="M438" i="2"/>
  <c r="M430" i="2"/>
  <c r="M422" i="2"/>
  <c r="M414" i="2"/>
  <c r="M406" i="2"/>
  <c r="M398" i="2"/>
  <c r="M390" i="2"/>
  <c r="M382" i="2"/>
  <c r="M374" i="2"/>
  <c r="M366" i="2"/>
  <c r="M358" i="2"/>
  <c r="M350" i="2"/>
  <c r="M342" i="2"/>
  <c r="M334" i="2"/>
  <c r="M326" i="2"/>
  <c r="M318" i="2"/>
  <c r="M310" i="2"/>
  <c r="M302" i="2"/>
  <c r="M294" i="2"/>
  <c r="M286" i="2"/>
  <c r="M278" i="2"/>
  <c r="M270" i="2"/>
  <c r="M262" i="2"/>
  <c r="M254" i="2"/>
  <c r="M246" i="2"/>
  <c r="M238" i="2"/>
  <c r="M230" i="2"/>
  <c r="M222" i="2"/>
  <c r="M214" i="2"/>
  <c r="M206" i="2"/>
  <c r="M198" i="2"/>
  <c r="M190" i="2"/>
  <c r="M182" i="2"/>
  <c r="M174" i="2"/>
  <c r="M166" i="2"/>
  <c r="M158" i="2"/>
  <c r="M150" i="2"/>
  <c r="M142" i="2"/>
  <c r="M134" i="2"/>
  <c r="M126" i="2"/>
  <c r="M118" i="2"/>
  <c r="M110" i="2"/>
  <c r="M102" i="2"/>
  <c r="M94" i="2"/>
  <c r="M86" i="2"/>
  <c r="M78" i="2"/>
  <c r="M70" i="2"/>
  <c r="M62" i="2"/>
  <c r="M54" i="2"/>
  <c r="M46" i="2"/>
  <c r="M38" i="2"/>
  <c r="M30" i="2"/>
  <c r="M22" i="2"/>
  <c r="M14" i="2"/>
  <c r="M6" i="2"/>
  <c r="L185" i="2"/>
  <c r="L145" i="2"/>
  <c r="L113" i="2"/>
  <c r="L81" i="2"/>
  <c r="L49" i="2"/>
  <c r="L25" i="2"/>
  <c r="M501" i="2"/>
  <c r="M493" i="2"/>
  <c r="M485" i="2"/>
  <c r="M477" i="2"/>
  <c r="M469" i="2"/>
  <c r="M461" i="2"/>
  <c r="M453" i="2"/>
  <c r="M445" i="2"/>
  <c r="M437" i="2"/>
  <c r="M429" i="2"/>
  <c r="M421" i="2"/>
  <c r="M413" i="2"/>
  <c r="M405" i="2"/>
  <c r="M397" i="2"/>
  <c r="M389" i="2"/>
  <c r="M381" i="2"/>
  <c r="M373" i="2"/>
  <c r="M365" i="2"/>
  <c r="M357" i="2"/>
  <c r="M349" i="2"/>
  <c r="M341" i="2"/>
  <c r="M333" i="2"/>
  <c r="M325" i="2"/>
  <c r="M317" i="2"/>
  <c r="M309" i="2"/>
  <c r="M301" i="2"/>
  <c r="M293" i="2"/>
  <c r="M285" i="2"/>
  <c r="M277" i="2"/>
  <c r="M269" i="2"/>
  <c r="M261" i="2"/>
  <c r="M253" i="2"/>
  <c r="M245" i="2"/>
  <c r="M237" i="2"/>
  <c r="M229" i="2"/>
  <c r="M221" i="2"/>
  <c r="M213" i="2"/>
  <c r="M205" i="2"/>
  <c r="M197" i="2"/>
  <c r="M189" i="2"/>
  <c r="M181" i="2"/>
  <c r="M173" i="2"/>
  <c r="M165" i="2"/>
  <c r="M157" i="2"/>
  <c r="M149" i="2"/>
  <c r="M141" i="2"/>
  <c r="M133" i="2"/>
  <c r="M125" i="2"/>
  <c r="M117" i="2"/>
  <c r="M109" i="2"/>
  <c r="M101" i="2"/>
  <c r="M93" i="2"/>
  <c r="M85" i="2"/>
  <c r="M77" i="2"/>
  <c r="M69" i="2"/>
  <c r="M61" i="2"/>
  <c r="M53" i="2"/>
  <c r="M45" i="2"/>
  <c r="M37" i="2"/>
  <c r="M29" i="2"/>
  <c r="M21" i="2"/>
  <c r="M13" i="2"/>
  <c r="M5" i="2"/>
  <c r="L177" i="2"/>
  <c r="L138" i="2"/>
  <c r="L106" i="2"/>
  <c r="L74" i="2"/>
  <c r="L42" i="2"/>
  <c r="L24" i="2"/>
  <c r="M500" i="2"/>
  <c r="M492" i="2"/>
  <c r="M484" i="2"/>
  <c r="M476" i="2"/>
  <c r="M468" i="2"/>
  <c r="M460" i="2"/>
  <c r="M452" i="2"/>
  <c r="M444" i="2"/>
  <c r="M436" i="2"/>
  <c r="M428" i="2"/>
  <c r="M420" i="2"/>
  <c r="M412" i="2"/>
  <c r="M404" i="2"/>
  <c r="M396" i="2"/>
  <c r="M388" i="2"/>
  <c r="M380" i="2"/>
  <c r="M372" i="2"/>
  <c r="M364" i="2"/>
  <c r="M356" i="2"/>
  <c r="M348" i="2"/>
  <c r="M340" i="2"/>
  <c r="M332" i="2"/>
  <c r="M324" i="2"/>
  <c r="M316" i="2"/>
  <c r="M308" i="2"/>
  <c r="M300" i="2"/>
  <c r="M292" i="2"/>
  <c r="M284" i="2"/>
  <c r="M276" i="2"/>
  <c r="M268" i="2"/>
  <c r="M260" i="2"/>
  <c r="M252" i="2"/>
  <c r="M244" i="2"/>
  <c r="M236" i="2"/>
  <c r="M228" i="2"/>
  <c r="M220" i="2"/>
  <c r="M212" i="2"/>
  <c r="M204" i="2"/>
  <c r="M196" i="2"/>
  <c r="M188" i="2"/>
  <c r="M180" i="2"/>
  <c r="M172" i="2"/>
  <c r="M164" i="2"/>
  <c r="M156" i="2"/>
  <c r="M148" i="2"/>
  <c r="M140" i="2"/>
  <c r="M132" i="2"/>
  <c r="M124" i="2"/>
  <c r="M116" i="2"/>
  <c r="M108" i="2"/>
  <c r="M100" i="2"/>
  <c r="M92" i="2"/>
  <c r="M84" i="2"/>
  <c r="M76" i="2"/>
  <c r="M68" i="2"/>
  <c r="M60" i="2"/>
  <c r="M52" i="2"/>
  <c r="M44" i="2"/>
  <c r="M36" i="2"/>
  <c r="M28" i="2"/>
  <c r="M20" i="2"/>
  <c r="M12" i="2"/>
  <c r="M4" i="2"/>
  <c r="L233" i="2"/>
  <c r="L169" i="2"/>
  <c r="L137" i="2"/>
  <c r="L105" i="2"/>
  <c r="L73" i="2"/>
  <c r="L41" i="2"/>
  <c r="L18" i="2"/>
  <c r="M499" i="2"/>
  <c r="M491" i="2"/>
  <c r="M483" i="2"/>
  <c r="M475" i="2"/>
  <c r="M467" i="2"/>
  <c r="M459" i="2"/>
  <c r="M451" i="2"/>
  <c r="M443" i="2"/>
  <c r="M435" i="2"/>
  <c r="M427" i="2"/>
  <c r="M419" i="2"/>
  <c r="M411" i="2"/>
  <c r="M403" i="2"/>
  <c r="M395" i="2"/>
  <c r="M387" i="2"/>
  <c r="M379" i="2"/>
  <c r="M371" i="2"/>
  <c r="M363" i="2"/>
  <c r="M355" i="2"/>
  <c r="M347" i="2"/>
  <c r="M339" i="2"/>
  <c r="M331" i="2"/>
  <c r="M323" i="2"/>
  <c r="M315" i="2"/>
  <c r="M307" i="2"/>
  <c r="M299" i="2"/>
  <c r="M291" i="2"/>
  <c r="M283" i="2"/>
  <c r="M275" i="2"/>
  <c r="M267" i="2"/>
  <c r="M259" i="2"/>
  <c r="M251" i="2"/>
  <c r="M243" i="2"/>
  <c r="M235" i="2"/>
  <c r="M227" i="2"/>
  <c r="M219" i="2"/>
  <c r="M211" i="2"/>
  <c r="M203" i="2"/>
  <c r="M195" i="2"/>
  <c r="M187" i="2"/>
  <c r="M179" i="2"/>
  <c r="M171" i="2"/>
  <c r="M163" i="2"/>
  <c r="M155" i="2"/>
  <c r="M147" i="2"/>
  <c r="M139" i="2"/>
  <c r="M131" i="2"/>
  <c r="M123" i="2"/>
  <c r="M115" i="2"/>
  <c r="M107" i="2"/>
  <c r="M99" i="2"/>
  <c r="M91" i="2"/>
  <c r="M83" i="2"/>
  <c r="M75" i="2"/>
  <c r="M67" i="2"/>
  <c r="M59" i="2"/>
  <c r="M51" i="2"/>
  <c r="M43" i="2"/>
  <c r="M35" i="2"/>
  <c r="M27" i="2"/>
  <c r="M19" i="2"/>
  <c r="M11" i="2"/>
  <c r="M3" i="2"/>
  <c r="L498" i="2"/>
  <c r="L490" i="2"/>
  <c r="L482" i="2"/>
  <c r="L474" i="2"/>
  <c r="L466" i="2"/>
  <c r="L458" i="2"/>
  <c r="L450" i="2"/>
  <c r="L442" i="2"/>
  <c r="L434" i="2"/>
  <c r="L426" i="2"/>
  <c r="L418" i="2"/>
  <c r="L410" i="2"/>
  <c r="L402" i="2"/>
  <c r="L394" i="2"/>
  <c r="L386" i="2"/>
  <c r="L378" i="2"/>
  <c r="L370" i="2"/>
  <c r="L362" i="2"/>
  <c r="L354" i="2"/>
  <c r="L346" i="2"/>
  <c r="L338" i="2"/>
  <c r="L330" i="2"/>
  <c r="L322" i="2"/>
  <c r="L314" i="2"/>
  <c r="L306" i="2"/>
  <c r="L298" i="2"/>
  <c r="L290" i="2"/>
  <c r="L282" i="2"/>
  <c r="L274" i="2"/>
  <c r="L266" i="2"/>
  <c r="L258" i="2"/>
  <c r="L250" i="2"/>
  <c r="L242" i="2"/>
  <c r="L234" i="2"/>
  <c r="L226" i="2"/>
  <c r="L218" i="2"/>
  <c r="L210" i="2"/>
  <c r="L202" i="2"/>
  <c r="L194" i="2"/>
  <c r="L186" i="2"/>
  <c r="L178" i="2"/>
  <c r="L170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494" i="2"/>
  <c r="L486" i="2"/>
  <c r="L478" i="2"/>
  <c r="L470" i="2"/>
  <c r="L462" i="2"/>
  <c r="L454" i="2"/>
  <c r="L446" i="2"/>
  <c r="L438" i="2"/>
  <c r="L430" i="2"/>
  <c r="L422" i="2"/>
  <c r="L414" i="2"/>
  <c r="L406" i="2"/>
  <c r="L398" i="2"/>
  <c r="L390" i="2"/>
  <c r="L382" i="2"/>
  <c r="L374" i="2"/>
  <c r="L366" i="2"/>
  <c r="L358" i="2"/>
  <c r="L350" i="2"/>
  <c r="L342" i="2"/>
  <c r="L334" i="2"/>
  <c r="L326" i="2"/>
  <c r="L318" i="2"/>
  <c r="L310" i="2"/>
  <c r="L302" i="2"/>
  <c r="L294" i="2"/>
  <c r="L286" i="2"/>
  <c r="L278" i="2"/>
  <c r="L270" i="2"/>
  <c r="L262" i="2"/>
  <c r="L254" i="2"/>
  <c r="L246" i="2"/>
  <c r="L238" i="2"/>
  <c r="L230" i="2"/>
  <c r="L222" i="2"/>
  <c r="L214" i="2"/>
  <c r="L206" i="2"/>
  <c r="L198" i="2"/>
  <c r="L190" i="2"/>
  <c r="L182" i="2"/>
  <c r="L174" i="2"/>
  <c r="L166" i="2"/>
  <c r="L158" i="2"/>
  <c r="L150" i="2"/>
  <c r="L142" i="2"/>
  <c r="L134" i="2"/>
  <c r="L126" i="2"/>
  <c r="L118" i="2"/>
  <c r="L110" i="2"/>
  <c r="L102" i="2"/>
  <c r="L94" i="2"/>
  <c r="L86" i="2"/>
  <c r="L78" i="2"/>
  <c r="L70" i="2"/>
  <c r="L62" i="2"/>
  <c r="L54" i="2"/>
  <c r="L46" i="2"/>
  <c r="L38" i="2"/>
  <c r="L30" i="2"/>
  <c r="L22" i="2"/>
  <c r="L14" i="2"/>
  <c r="L6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500" i="2"/>
  <c r="L492" i="2"/>
  <c r="L484" i="2"/>
  <c r="L476" i="2"/>
  <c r="L468" i="2"/>
  <c r="L460" i="2"/>
  <c r="L452" i="2"/>
  <c r="L444" i="2"/>
  <c r="L436" i="2"/>
  <c r="L428" i="2"/>
  <c r="L420" i="2"/>
  <c r="L412" i="2"/>
  <c r="L404" i="2"/>
  <c r="L396" i="2"/>
  <c r="L388" i="2"/>
  <c r="L380" i="2"/>
  <c r="L372" i="2"/>
  <c r="L364" i="2"/>
  <c r="L356" i="2"/>
  <c r="L348" i="2"/>
  <c r="L340" i="2"/>
  <c r="L332" i="2"/>
  <c r="L324" i="2"/>
  <c r="L316" i="2"/>
  <c r="L308" i="2"/>
  <c r="L300" i="2"/>
  <c r="L292" i="2"/>
  <c r="L284" i="2"/>
  <c r="L276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4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3" i="2"/>
  <c r="M2" i="2"/>
  <c r="L2" i="2"/>
  <c r="I312" i="2"/>
  <c r="I304" i="2"/>
  <c r="I280" i="2"/>
  <c r="I272" i="2"/>
  <c r="I256" i="2"/>
  <c r="I248" i="2"/>
  <c r="I240" i="2"/>
  <c r="I216" i="2"/>
  <c r="I208" i="2"/>
  <c r="I192" i="2"/>
  <c r="I176" i="2"/>
  <c r="I144" i="2"/>
  <c r="I112" i="2"/>
  <c r="I96" i="2"/>
  <c r="I64" i="2"/>
  <c r="I56" i="2"/>
  <c r="I40" i="2"/>
  <c r="I303" i="2"/>
  <c r="I271" i="2"/>
  <c r="I239" i="2"/>
  <c r="I207" i="2"/>
  <c r="I183" i="2"/>
  <c r="I175" i="2"/>
  <c r="I151" i="2"/>
  <c r="I143" i="2"/>
  <c r="I111" i="2"/>
  <c r="I238" i="2"/>
  <c r="I230" i="2"/>
  <c r="I206" i="2"/>
  <c r="I198" i="2"/>
  <c r="I182" i="2"/>
  <c r="I174" i="2"/>
  <c r="I166" i="2"/>
  <c r="I142" i="2"/>
  <c r="I134" i="2"/>
  <c r="I110" i="2"/>
  <c r="I102" i="2"/>
  <c r="I86" i="2"/>
  <c r="I78" i="2"/>
  <c r="I62" i="2"/>
  <c r="I38" i="2"/>
  <c r="I22" i="2"/>
  <c r="I269" i="2"/>
  <c r="I261" i="2"/>
  <c r="I237" i="2"/>
  <c r="I229" i="2"/>
  <c r="I205" i="2"/>
  <c r="I197" i="2"/>
  <c r="I181" i="2"/>
  <c r="I173" i="2"/>
  <c r="I165" i="2"/>
  <c r="I149" i="2"/>
  <c r="I141" i="2"/>
  <c r="I133" i="2"/>
  <c r="I117" i="2"/>
  <c r="I109" i="2"/>
  <c r="I101" i="2"/>
  <c r="I85" i="2"/>
  <c r="I77" i="2"/>
  <c r="I61" i="2"/>
  <c r="I53" i="2"/>
  <c r="I37" i="2"/>
  <c r="I21" i="2"/>
  <c r="I13" i="2"/>
  <c r="I284" i="2"/>
  <c r="I268" i="2"/>
  <c r="I260" i="2"/>
  <c r="I252" i="2"/>
  <c r="I236" i="2"/>
  <c r="I228" i="2"/>
  <c r="I220" i="2"/>
  <c r="I204" i="2"/>
  <c r="I196" i="2"/>
  <c r="I188" i="2"/>
  <c r="I172" i="2"/>
  <c r="I164" i="2"/>
  <c r="I156" i="2"/>
  <c r="I140" i="2"/>
  <c r="I132" i="2"/>
  <c r="I124" i="2"/>
  <c r="I108" i="2"/>
  <c r="I100" i="2"/>
  <c r="I92" i="2"/>
  <c r="I84" i="2"/>
  <c r="I76" i="2"/>
  <c r="I60" i="2"/>
  <c r="I52" i="2"/>
  <c r="I36" i="2"/>
  <c r="I28" i="2"/>
  <c r="I20" i="2"/>
  <c r="I12" i="2"/>
  <c r="I4" i="2"/>
  <c r="I267" i="2"/>
  <c r="I259" i="2"/>
  <c r="I251" i="2"/>
  <c r="I235" i="2"/>
  <c r="I227" i="2"/>
  <c r="I219" i="2"/>
  <c r="I203" i="2"/>
  <c r="I195" i="2"/>
  <c r="I187" i="2"/>
  <c r="I171" i="2"/>
  <c r="I163" i="2"/>
  <c r="I155" i="2"/>
  <c r="I139" i="2"/>
  <c r="I131" i="2"/>
  <c r="I123" i="2"/>
  <c r="I107" i="2"/>
  <c r="I99" i="2"/>
  <c r="I91" i="2"/>
  <c r="I83" i="2"/>
  <c r="I75" i="2"/>
  <c r="I67" i="2"/>
  <c r="I59" i="2"/>
  <c r="I51" i="2"/>
  <c r="I35" i="2"/>
  <c r="I27" i="2"/>
  <c r="I19" i="2"/>
  <c r="I11" i="2"/>
  <c r="G2" i="2"/>
  <c r="I313" i="2"/>
  <c r="I281" i="2"/>
  <c r="I217" i="2"/>
  <c r="I57" i="2"/>
  <c r="F112" i="2"/>
  <c r="F13" i="2"/>
  <c r="G132" i="2"/>
  <c r="G471" i="2"/>
  <c r="H471" i="2"/>
  <c r="F471" i="2"/>
  <c r="H439" i="2"/>
  <c r="F439" i="2"/>
  <c r="G439" i="2"/>
  <c r="H407" i="2"/>
  <c r="G407" i="2"/>
  <c r="F407" i="2"/>
  <c r="H367" i="2"/>
  <c r="G367" i="2"/>
  <c r="F367" i="2"/>
  <c r="H351" i="2"/>
  <c r="G351" i="2"/>
  <c r="F351" i="2"/>
  <c r="H343" i="2"/>
  <c r="G343" i="2"/>
  <c r="F343" i="2"/>
  <c r="H335" i="2"/>
  <c r="G335" i="2"/>
  <c r="F335" i="2"/>
  <c r="H327" i="2"/>
  <c r="G327" i="2"/>
  <c r="F327" i="2"/>
  <c r="G319" i="2"/>
  <c r="F319" i="2"/>
  <c r="H319" i="2"/>
  <c r="H311" i="2"/>
  <c r="G311" i="2"/>
  <c r="F311" i="2"/>
  <c r="H487" i="2"/>
  <c r="G487" i="2"/>
  <c r="F487" i="2"/>
  <c r="H455" i="2"/>
  <c r="F455" i="2"/>
  <c r="G455" i="2"/>
  <c r="H423" i="2"/>
  <c r="G423" i="2"/>
  <c r="F423" i="2"/>
  <c r="H391" i="2"/>
  <c r="G391" i="2"/>
  <c r="F391" i="2"/>
  <c r="H375" i="2"/>
  <c r="F375" i="2"/>
  <c r="G375" i="2"/>
  <c r="H3" i="2"/>
  <c r="G3" i="2"/>
  <c r="F3" i="2"/>
  <c r="H494" i="2"/>
  <c r="F494" i="2"/>
  <c r="G494" i="2"/>
  <c r="H486" i="2"/>
  <c r="G486" i="2"/>
  <c r="F486" i="2"/>
  <c r="H478" i="2"/>
  <c r="G478" i="2"/>
  <c r="F478" i="2"/>
  <c r="H470" i="2"/>
  <c r="F470" i="2"/>
  <c r="G470" i="2"/>
  <c r="H462" i="2"/>
  <c r="G462" i="2"/>
  <c r="F462" i="2"/>
  <c r="H454" i="2"/>
  <c r="G454" i="2"/>
  <c r="F454" i="2"/>
  <c r="H446" i="2"/>
  <c r="G446" i="2"/>
  <c r="F446" i="2"/>
  <c r="H438" i="2"/>
  <c r="F438" i="2"/>
  <c r="G438" i="2"/>
  <c r="H430" i="2"/>
  <c r="G430" i="2"/>
  <c r="F430" i="2"/>
  <c r="H422" i="2"/>
  <c r="F422" i="2"/>
  <c r="G422" i="2"/>
  <c r="H414" i="2"/>
  <c r="G414" i="2"/>
  <c r="F414" i="2"/>
  <c r="H406" i="2"/>
  <c r="F406" i="2"/>
  <c r="G406" i="2"/>
  <c r="H398" i="2"/>
  <c r="G398" i="2"/>
  <c r="F398" i="2"/>
  <c r="H390" i="2"/>
  <c r="G390" i="2"/>
  <c r="F390" i="2"/>
  <c r="H382" i="2"/>
  <c r="G382" i="2"/>
  <c r="F382" i="2"/>
  <c r="H374" i="2"/>
  <c r="F374" i="2"/>
  <c r="G374" i="2"/>
  <c r="H366" i="2"/>
  <c r="G366" i="2"/>
  <c r="F366" i="2"/>
  <c r="H358" i="2"/>
  <c r="F358" i="2"/>
  <c r="G358" i="2"/>
  <c r="H350" i="2"/>
  <c r="G350" i="2"/>
  <c r="F350" i="2"/>
  <c r="H342" i="2"/>
  <c r="G342" i="2"/>
  <c r="F342" i="2"/>
  <c r="H334" i="2"/>
  <c r="F334" i="2"/>
  <c r="G334" i="2"/>
  <c r="H326" i="2"/>
  <c r="F326" i="2"/>
  <c r="G326" i="2"/>
  <c r="H318" i="2"/>
  <c r="G318" i="2"/>
  <c r="F318" i="2"/>
  <c r="H310" i="2"/>
  <c r="G310" i="2"/>
  <c r="F310" i="2"/>
  <c r="H302" i="2"/>
  <c r="F302" i="2"/>
  <c r="G302" i="2"/>
  <c r="H294" i="2"/>
  <c r="F294" i="2"/>
  <c r="G294" i="2"/>
  <c r="H286" i="2"/>
  <c r="G286" i="2"/>
  <c r="F286" i="2"/>
  <c r="H278" i="2"/>
  <c r="G278" i="2"/>
  <c r="F278" i="2"/>
  <c r="H270" i="2"/>
  <c r="G270" i="2"/>
  <c r="F270" i="2"/>
  <c r="H262" i="2"/>
  <c r="G262" i="2"/>
  <c r="F262" i="2"/>
  <c r="H254" i="2"/>
  <c r="G254" i="2"/>
  <c r="F254" i="2"/>
  <c r="H495" i="2"/>
  <c r="F495" i="2"/>
  <c r="G495" i="2"/>
  <c r="H501" i="2"/>
  <c r="F501" i="2"/>
  <c r="G501" i="2"/>
  <c r="H493" i="2"/>
  <c r="F493" i="2"/>
  <c r="G493" i="2"/>
  <c r="H485" i="2"/>
  <c r="F485" i="2"/>
  <c r="G485" i="2"/>
  <c r="H477" i="2"/>
  <c r="F477" i="2"/>
  <c r="G477" i="2"/>
  <c r="G469" i="2"/>
  <c r="H469" i="2"/>
  <c r="F469" i="2"/>
  <c r="H461" i="2"/>
  <c r="G461" i="2"/>
  <c r="F461" i="2"/>
  <c r="H453" i="2"/>
  <c r="G453" i="2"/>
  <c r="F453" i="2"/>
  <c r="H445" i="2"/>
  <c r="G445" i="2"/>
  <c r="F445" i="2"/>
  <c r="H437" i="2"/>
  <c r="F437" i="2"/>
  <c r="G437" i="2"/>
  <c r="H429" i="2"/>
  <c r="G429" i="2"/>
  <c r="F429" i="2"/>
  <c r="H421" i="2"/>
  <c r="F421" i="2"/>
  <c r="G421" i="2"/>
  <c r="H413" i="2"/>
  <c r="G413" i="2"/>
  <c r="F413" i="2"/>
  <c r="H405" i="2"/>
  <c r="G405" i="2"/>
  <c r="F405" i="2"/>
  <c r="H397" i="2"/>
  <c r="G397" i="2"/>
  <c r="F397" i="2"/>
  <c r="H389" i="2"/>
  <c r="G389" i="2"/>
  <c r="F389" i="2"/>
  <c r="H381" i="2"/>
  <c r="G381" i="2"/>
  <c r="F381" i="2"/>
  <c r="H373" i="2"/>
  <c r="F373" i="2"/>
  <c r="G373" i="2"/>
  <c r="H365" i="2"/>
  <c r="G365" i="2"/>
  <c r="F365" i="2"/>
  <c r="H357" i="2"/>
  <c r="F357" i="2"/>
  <c r="G357" i="2"/>
  <c r="H349" i="2"/>
  <c r="G349" i="2"/>
  <c r="F349" i="2"/>
  <c r="H341" i="2"/>
  <c r="G341" i="2"/>
  <c r="F341" i="2"/>
  <c r="H333" i="2"/>
  <c r="G333" i="2"/>
  <c r="F333" i="2"/>
  <c r="H325" i="2"/>
  <c r="F325" i="2"/>
  <c r="G325" i="2"/>
  <c r="H317" i="2"/>
  <c r="G317" i="2"/>
  <c r="F317" i="2"/>
  <c r="H309" i="2"/>
  <c r="G309" i="2"/>
  <c r="F309" i="2"/>
  <c r="H301" i="2"/>
  <c r="G301" i="2"/>
  <c r="F301" i="2"/>
  <c r="H293" i="2"/>
  <c r="F293" i="2"/>
  <c r="G293" i="2"/>
  <c r="H2" i="2"/>
  <c r="F2" i="2"/>
  <c r="H463" i="2"/>
  <c r="G463" i="2"/>
  <c r="F463" i="2"/>
  <c r="H431" i="2"/>
  <c r="G431" i="2"/>
  <c r="F431" i="2"/>
  <c r="H399" i="2"/>
  <c r="G399" i="2"/>
  <c r="F399" i="2"/>
  <c r="H383" i="2"/>
  <c r="G383" i="2"/>
  <c r="F383" i="2"/>
  <c r="H359" i="2"/>
  <c r="G359" i="2"/>
  <c r="F359" i="2"/>
  <c r="H500" i="2"/>
  <c r="G500" i="2"/>
  <c r="F500" i="2"/>
  <c r="H492" i="2"/>
  <c r="F492" i="2"/>
  <c r="G492" i="2"/>
  <c r="H484" i="2"/>
  <c r="F484" i="2"/>
  <c r="G484" i="2"/>
  <c r="H476" i="2"/>
  <c r="F476" i="2"/>
  <c r="G476" i="2"/>
  <c r="H468" i="2"/>
  <c r="F468" i="2"/>
  <c r="G468" i="2"/>
  <c r="H460" i="2"/>
  <c r="G460" i="2"/>
  <c r="F460" i="2"/>
  <c r="H452" i="2"/>
  <c r="F452" i="2"/>
  <c r="G452" i="2"/>
  <c r="H444" i="2"/>
  <c r="G444" i="2"/>
  <c r="F444" i="2"/>
  <c r="H436" i="2"/>
  <c r="G436" i="2"/>
  <c r="F436" i="2"/>
  <c r="F428" i="2"/>
  <c r="H428" i="2"/>
  <c r="G428" i="2"/>
  <c r="H420" i="2"/>
  <c r="F420" i="2"/>
  <c r="G420" i="2"/>
  <c r="H412" i="2"/>
  <c r="F412" i="2"/>
  <c r="G412" i="2"/>
  <c r="H404" i="2"/>
  <c r="F404" i="2"/>
  <c r="G404" i="2"/>
  <c r="H396" i="2"/>
  <c r="G396" i="2"/>
  <c r="F396" i="2"/>
  <c r="H388" i="2"/>
  <c r="G388" i="2"/>
  <c r="F388" i="2"/>
  <c r="H380" i="2"/>
  <c r="G380" i="2"/>
  <c r="F380" i="2"/>
  <c r="H372" i="2"/>
  <c r="G372" i="2"/>
  <c r="F372" i="2"/>
  <c r="H364" i="2"/>
  <c r="G364" i="2"/>
  <c r="F364" i="2"/>
  <c r="H356" i="2"/>
  <c r="F356" i="2"/>
  <c r="G356" i="2"/>
  <c r="H348" i="2"/>
  <c r="F348" i="2"/>
  <c r="G348" i="2"/>
  <c r="H340" i="2"/>
  <c r="G340" i="2"/>
  <c r="F340" i="2"/>
  <c r="H332" i="2"/>
  <c r="G332" i="2"/>
  <c r="F332" i="2"/>
  <c r="H324" i="2"/>
  <c r="F324" i="2"/>
  <c r="G324" i="2"/>
  <c r="H316" i="2"/>
  <c r="F316" i="2"/>
  <c r="G316" i="2"/>
  <c r="H308" i="2"/>
  <c r="G308" i="2"/>
  <c r="F308" i="2"/>
  <c r="H300" i="2"/>
  <c r="G300" i="2"/>
  <c r="F300" i="2"/>
  <c r="H292" i="2"/>
  <c r="F292" i="2"/>
  <c r="G292" i="2"/>
  <c r="H479" i="2"/>
  <c r="G479" i="2"/>
  <c r="F479" i="2"/>
  <c r="H447" i="2"/>
  <c r="G447" i="2"/>
  <c r="F447" i="2"/>
  <c r="H415" i="2"/>
  <c r="G415" i="2"/>
  <c r="F415" i="2"/>
  <c r="H499" i="2"/>
  <c r="G499" i="2"/>
  <c r="F499" i="2"/>
  <c r="H491" i="2"/>
  <c r="G491" i="2"/>
  <c r="F491" i="2"/>
  <c r="F483" i="2"/>
  <c r="H483" i="2"/>
  <c r="G483" i="2"/>
  <c r="H475" i="2"/>
  <c r="F475" i="2"/>
  <c r="G475" i="2"/>
  <c r="H467" i="2"/>
  <c r="F467" i="2"/>
  <c r="G467" i="2"/>
  <c r="F459" i="2"/>
  <c r="G459" i="2"/>
  <c r="H459" i="2"/>
  <c r="G451" i="2"/>
  <c r="F451" i="2"/>
  <c r="H451" i="2"/>
  <c r="H443" i="2"/>
  <c r="G443" i="2"/>
  <c r="F443" i="2"/>
  <c r="H435" i="2"/>
  <c r="G435" i="2"/>
  <c r="F435" i="2"/>
  <c r="G427" i="2"/>
  <c r="F427" i="2"/>
  <c r="H427" i="2"/>
  <c r="H419" i="2"/>
  <c r="F419" i="2"/>
  <c r="G419" i="2"/>
  <c r="H411" i="2"/>
  <c r="F411" i="2"/>
  <c r="G411" i="2"/>
  <c r="H403" i="2"/>
  <c r="F403" i="2"/>
  <c r="G403" i="2"/>
  <c r="F395" i="2"/>
  <c r="H395" i="2"/>
  <c r="G395" i="2"/>
  <c r="H387" i="2"/>
  <c r="G387" i="2"/>
  <c r="F387" i="2"/>
  <c r="G379" i="2"/>
  <c r="H379" i="2"/>
  <c r="F379" i="2"/>
  <c r="H371" i="2"/>
  <c r="G371" i="2"/>
  <c r="F371" i="2"/>
  <c r="H363" i="2"/>
  <c r="G363" i="2"/>
  <c r="F363" i="2"/>
  <c r="G355" i="2"/>
  <c r="H355" i="2"/>
  <c r="F355" i="2"/>
  <c r="H347" i="2"/>
  <c r="G347" i="2"/>
  <c r="F347" i="2"/>
  <c r="G339" i="2"/>
  <c r="H339" i="2"/>
  <c r="F339" i="2"/>
  <c r="H331" i="2"/>
  <c r="G331" i="2"/>
  <c r="F331" i="2"/>
  <c r="H323" i="2"/>
  <c r="G323" i="2"/>
  <c r="F323" i="2"/>
  <c r="H315" i="2"/>
  <c r="G315" i="2"/>
  <c r="F315" i="2"/>
  <c r="H498" i="2"/>
  <c r="G498" i="2"/>
  <c r="F498" i="2"/>
  <c r="H490" i="2"/>
  <c r="G490" i="2"/>
  <c r="F490" i="2"/>
  <c r="H482" i="2"/>
  <c r="G482" i="2"/>
  <c r="F482" i="2"/>
  <c r="H474" i="2"/>
  <c r="G474" i="2"/>
  <c r="F474" i="2"/>
  <c r="H466" i="2"/>
  <c r="G466" i="2"/>
  <c r="F466" i="2"/>
  <c r="H458" i="2"/>
  <c r="G458" i="2"/>
  <c r="F458" i="2"/>
  <c r="H450" i="2"/>
  <c r="G450" i="2"/>
  <c r="F450" i="2"/>
  <c r="H442" i="2"/>
  <c r="G442" i="2"/>
  <c r="F442" i="2"/>
  <c r="H434" i="2"/>
  <c r="G434" i="2"/>
  <c r="F434" i="2"/>
  <c r="H426" i="2"/>
  <c r="G426" i="2"/>
  <c r="F426" i="2"/>
  <c r="H418" i="2"/>
  <c r="G418" i="2"/>
  <c r="F418" i="2"/>
  <c r="H410" i="2"/>
  <c r="G410" i="2"/>
  <c r="F410" i="2"/>
  <c r="H402" i="2"/>
  <c r="G402" i="2"/>
  <c r="F402" i="2"/>
  <c r="H394" i="2"/>
  <c r="G394" i="2"/>
  <c r="F394" i="2"/>
  <c r="H386" i="2"/>
  <c r="G386" i="2"/>
  <c r="F386" i="2"/>
  <c r="H378" i="2"/>
  <c r="G378" i="2"/>
  <c r="F378" i="2"/>
  <c r="H370" i="2"/>
  <c r="G370" i="2"/>
  <c r="F370" i="2"/>
  <c r="H362" i="2"/>
  <c r="G362" i="2"/>
  <c r="F362" i="2"/>
  <c r="H354" i="2"/>
  <c r="G354" i="2"/>
  <c r="F354" i="2"/>
  <c r="H346" i="2"/>
  <c r="G346" i="2"/>
  <c r="F346" i="2"/>
  <c r="H338" i="2"/>
  <c r="G338" i="2"/>
  <c r="F338" i="2"/>
  <c r="H330" i="2"/>
  <c r="G330" i="2"/>
  <c r="F330" i="2"/>
  <c r="H322" i="2"/>
  <c r="G322" i="2"/>
  <c r="F322" i="2"/>
  <c r="H314" i="2"/>
  <c r="G314" i="2"/>
  <c r="F314" i="2"/>
  <c r="H306" i="2"/>
  <c r="G306" i="2"/>
  <c r="F306" i="2"/>
  <c r="H298" i="2"/>
  <c r="G298" i="2"/>
  <c r="F298" i="2"/>
  <c r="H290" i="2"/>
  <c r="G290" i="2"/>
  <c r="F290" i="2"/>
  <c r="H282" i="2"/>
  <c r="G282" i="2"/>
  <c r="F282" i="2"/>
  <c r="H274" i="2"/>
  <c r="G274" i="2"/>
  <c r="F274" i="2"/>
  <c r="H266" i="2"/>
  <c r="G266" i="2"/>
  <c r="F266" i="2"/>
  <c r="H258" i="2"/>
  <c r="G258" i="2"/>
  <c r="F258" i="2"/>
  <c r="H250" i="2"/>
  <c r="G250" i="2"/>
  <c r="F250" i="2"/>
  <c r="H242" i="2"/>
  <c r="G242" i="2"/>
  <c r="F242" i="2"/>
  <c r="H234" i="2"/>
  <c r="G234" i="2"/>
  <c r="F234" i="2"/>
  <c r="H226" i="2"/>
  <c r="G226" i="2"/>
  <c r="F226" i="2"/>
  <c r="H218" i="2"/>
  <c r="G218" i="2"/>
  <c r="F218" i="2"/>
  <c r="H210" i="2"/>
  <c r="G210" i="2"/>
  <c r="F210" i="2"/>
  <c r="H202" i="2"/>
  <c r="G202" i="2"/>
  <c r="F202" i="2"/>
  <c r="H194" i="2"/>
  <c r="G194" i="2"/>
  <c r="F194" i="2"/>
  <c r="H186" i="2"/>
  <c r="G186" i="2"/>
  <c r="F186" i="2"/>
  <c r="H178" i="2"/>
  <c r="G178" i="2"/>
  <c r="F178" i="2"/>
  <c r="H170" i="2"/>
  <c r="G170" i="2"/>
  <c r="F170" i="2"/>
  <c r="H162" i="2"/>
  <c r="G162" i="2"/>
  <c r="F162" i="2"/>
  <c r="H154" i="2"/>
  <c r="G154" i="2"/>
  <c r="F154" i="2"/>
  <c r="H497" i="2"/>
  <c r="G497" i="2"/>
  <c r="F497" i="2"/>
  <c r="H489" i="2"/>
  <c r="G489" i="2"/>
  <c r="F489" i="2"/>
  <c r="G481" i="2"/>
  <c r="H481" i="2"/>
  <c r="F481" i="2"/>
  <c r="H473" i="2"/>
  <c r="G473" i="2"/>
  <c r="F473" i="2"/>
  <c r="H465" i="2"/>
  <c r="G465" i="2"/>
  <c r="F465" i="2"/>
  <c r="H457" i="2"/>
  <c r="G457" i="2"/>
  <c r="F457" i="2"/>
  <c r="H449" i="2"/>
  <c r="G449" i="2"/>
  <c r="F449" i="2"/>
  <c r="H441" i="2"/>
  <c r="G441" i="2"/>
  <c r="F441" i="2"/>
  <c r="H433" i="2"/>
  <c r="G433" i="2"/>
  <c r="F433" i="2"/>
  <c r="H425" i="2"/>
  <c r="G425" i="2"/>
  <c r="F425" i="2"/>
  <c r="G417" i="2"/>
  <c r="H417" i="2"/>
  <c r="F417" i="2"/>
  <c r="H409" i="2"/>
  <c r="G409" i="2"/>
  <c r="F409" i="2"/>
  <c r="H401" i="2"/>
  <c r="G401" i="2"/>
  <c r="F401" i="2"/>
  <c r="H393" i="2"/>
  <c r="G393" i="2"/>
  <c r="F393" i="2"/>
  <c r="H385" i="2"/>
  <c r="G385" i="2"/>
  <c r="F385" i="2"/>
  <c r="H377" i="2"/>
  <c r="G377" i="2"/>
  <c r="F377" i="2"/>
  <c r="H369" i="2"/>
  <c r="G369" i="2"/>
  <c r="F369" i="2"/>
  <c r="H361" i="2"/>
  <c r="G361" i="2"/>
  <c r="F361" i="2"/>
  <c r="H353" i="2"/>
  <c r="G353" i="2"/>
  <c r="F353" i="2"/>
  <c r="H345" i="2"/>
  <c r="G345" i="2"/>
  <c r="F345" i="2"/>
  <c r="G337" i="2"/>
  <c r="H337" i="2"/>
  <c r="F337" i="2"/>
  <c r="H329" i="2"/>
  <c r="G329" i="2"/>
  <c r="F329" i="2"/>
  <c r="H496" i="2"/>
  <c r="G496" i="2"/>
  <c r="F496" i="2"/>
  <c r="H488" i="2"/>
  <c r="G488" i="2"/>
  <c r="F488" i="2"/>
  <c r="G480" i="2"/>
  <c r="H480" i="2"/>
  <c r="F480" i="2"/>
  <c r="G472" i="2"/>
  <c r="H472" i="2"/>
  <c r="F472" i="2"/>
  <c r="H464" i="2"/>
  <c r="G464" i="2"/>
  <c r="F464" i="2"/>
  <c r="H456" i="2"/>
  <c r="F456" i="2"/>
  <c r="G456" i="2"/>
  <c r="H448" i="2"/>
  <c r="G448" i="2"/>
  <c r="F448" i="2"/>
  <c r="H440" i="2"/>
  <c r="F440" i="2"/>
  <c r="G440" i="2"/>
  <c r="H432" i="2"/>
  <c r="G432" i="2"/>
  <c r="F432" i="2"/>
  <c r="H424" i="2"/>
  <c r="F424" i="2"/>
  <c r="G424" i="2"/>
  <c r="G416" i="2"/>
  <c r="H416" i="2"/>
  <c r="F416" i="2"/>
  <c r="H408" i="2"/>
  <c r="G408" i="2"/>
  <c r="F408" i="2"/>
  <c r="H400" i="2"/>
  <c r="G400" i="2"/>
  <c r="F400" i="2"/>
  <c r="H392" i="2"/>
  <c r="G392" i="2"/>
  <c r="F392" i="2"/>
  <c r="H384" i="2"/>
  <c r="G384" i="2"/>
  <c r="F384" i="2"/>
  <c r="H376" i="2"/>
  <c r="F376" i="2"/>
  <c r="G376" i="2"/>
  <c r="H368" i="2"/>
  <c r="G368" i="2"/>
  <c r="F368" i="2"/>
  <c r="H360" i="2"/>
  <c r="G360" i="2"/>
  <c r="F360" i="2"/>
  <c r="H352" i="2"/>
  <c r="G352" i="2"/>
  <c r="F352" i="2"/>
  <c r="H344" i="2"/>
  <c r="G344" i="2"/>
  <c r="F344" i="2"/>
  <c r="H336" i="2"/>
  <c r="G336" i="2"/>
  <c r="F336" i="2"/>
  <c r="H328" i="2"/>
  <c r="G328" i="2"/>
  <c r="F328" i="2"/>
  <c r="G320" i="2"/>
  <c r="F320" i="2"/>
  <c r="H320" i="2"/>
  <c r="H146" i="2"/>
  <c r="G146" i="2"/>
  <c r="F146" i="2"/>
  <c r="H138" i="2"/>
  <c r="G138" i="2"/>
  <c r="F138" i="2"/>
  <c r="H130" i="2"/>
  <c r="G130" i="2"/>
  <c r="F130" i="2"/>
  <c r="H122" i="2"/>
  <c r="G122" i="2"/>
  <c r="F122" i="2"/>
  <c r="H114" i="2"/>
  <c r="G114" i="2"/>
  <c r="F114" i="2"/>
  <c r="H106" i="2"/>
  <c r="G106" i="2"/>
  <c r="F106" i="2"/>
  <c r="H98" i="2"/>
  <c r="G98" i="2"/>
  <c r="F98" i="2"/>
  <c r="H90" i="2"/>
  <c r="G90" i="2"/>
  <c r="F90" i="2"/>
  <c r="H82" i="2"/>
  <c r="G82" i="2"/>
  <c r="F82" i="2"/>
  <c r="H74" i="2"/>
  <c r="G74" i="2"/>
  <c r="F74" i="2"/>
  <c r="H66" i="2"/>
  <c r="G66" i="2"/>
  <c r="F66" i="2"/>
  <c r="H58" i="2"/>
  <c r="G58" i="2"/>
  <c r="F58" i="2"/>
  <c r="H50" i="2"/>
  <c r="G50" i="2"/>
  <c r="F50" i="2"/>
  <c r="H42" i="2"/>
  <c r="G42" i="2"/>
  <c r="F42" i="2"/>
  <c r="H34" i="2"/>
  <c r="G34" i="2"/>
  <c r="F34" i="2"/>
  <c r="H26" i="2"/>
  <c r="G26" i="2"/>
  <c r="F26" i="2"/>
  <c r="H18" i="2"/>
  <c r="G18" i="2"/>
  <c r="F18" i="2"/>
  <c r="H10" i="2"/>
  <c r="G10" i="2"/>
  <c r="F272" i="2"/>
  <c r="F252" i="2"/>
  <c r="F240" i="2"/>
  <c r="F230" i="2"/>
  <c r="F220" i="2"/>
  <c r="F208" i="2"/>
  <c r="G303" i="2"/>
  <c r="G272" i="2"/>
  <c r="G248" i="2"/>
  <c r="G183" i="2"/>
  <c r="H321" i="2"/>
  <c r="G321" i="2"/>
  <c r="H305" i="2"/>
  <c r="G305" i="2"/>
  <c r="G297" i="2"/>
  <c r="H297" i="2"/>
  <c r="H289" i="2"/>
  <c r="G289" i="2"/>
  <c r="H273" i="2"/>
  <c r="G273" i="2"/>
  <c r="F273" i="2"/>
  <c r="H265" i="2"/>
  <c r="G265" i="2"/>
  <c r="F265" i="2"/>
  <c r="F257" i="2"/>
  <c r="G257" i="2"/>
  <c r="F249" i="2"/>
  <c r="H249" i="2"/>
  <c r="H241" i="2"/>
  <c r="G241" i="2"/>
  <c r="F241" i="2"/>
  <c r="H233" i="2"/>
  <c r="G233" i="2"/>
  <c r="F233" i="2"/>
  <c r="F225" i="2"/>
  <c r="H225" i="2"/>
  <c r="G225" i="2"/>
  <c r="H217" i="2"/>
  <c r="F217" i="2"/>
  <c r="H209" i="2"/>
  <c r="G209" i="2"/>
  <c r="F209" i="2"/>
  <c r="H201" i="2"/>
  <c r="F201" i="2"/>
  <c r="G201" i="2"/>
  <c r="H193" i="2"/>
  <c r="F193" i="2"/>
  <c r="G185" i="2"/>
  <c r="F185" i="2"/>
  <c r="G177" i="2"/>
  <c r="H177" i="2"/>
  <c r="F177" i="2"/>
  <c r="H169" i="2"/>
  <c r="G169" i="2"/>
  <c r="F169" i="2"/>
  <c r="F161" i="2"/>
  <c r="G161" i="2"/>
  <c r="G153" i="2"/>
  <c r="F153" i="2"/>
  <c r="H153" i="2"/>
  <c r="G145" i="2"/>
  <c r="H145" i="2"/>
  <c r="F145" i="2"/>
  <c r="H137" i="2"/>
  <c r="G137" i="2"/>
  <c r="F137" i="2"/>
  <c r="F129" i="2"/>
  <c r="H129" i="2"/>
  <c r="G129" i="2"/>
  <c r="H121" i="2"/>
  <c r="G121" i="2"/>
  <c r="F121" i="2"/>
  <c r="G113" i="2"/>
  <c r="H113" i="2"/>
  <c r="F113" i="2"/>
  <c r="H105" i="2"/>
  <c r="G105" i="2"/>
  <c r="F105" i="2"/>
  <c r="H97" i="2"/>
  <c r="F97" i="2"/>
  <c r="F89" i="2"/>
  <c r="G89" i="2"/>
  <c r="G81" i="2"/>
  <c r="H81" i="2"/>
  <c r="F81" i="2"/>
  <c r="H73" i="2"/>
  <c r="G73" i="2"/>
  <c r="F73" i="2"/>
  <c r="G65" i="2"/>
  <c r="F65" i="2"/>
  <c r="H65" i="2"/>
  <c r="F57" i="2"/>
  <c r="H57" i="2"/>
  <c r="G49" i="2"/>
  <c r="H49" i="2"/>
  <c r="F49" i="2"/>
  <c r="H41" i="2"/>
  <c r="G41" i="2"/>
  <c r="F41" i="2"/>
  <c r="H33" i="2"/>
  <c r="F33" i="2"/>
  <c r="G33" i="2"/>
  <c r="H25" i="2"/>
  <c r="F25" i="2"/>
  <c r="G25" i="2"/>
  <c r="G17" i="2"/>
  <c r="H17" i="2"/>
  <c r="F17" i="2"/>
  <c r="H9" i="2"/>
  <c r="G9" i="2"/>
  <c r="F9" i="2"/>
  <c r="F321" i="2"/>
  <c r="F313" i="2"/>
  <c r="F305" i="2"/>
  <c r="F297" i="2"/>
  <c r="F289" i="2"/>
  <c r="F281" i="2"/>
  <c r="F271" i="2"/>
  <c r="F261" i="2"/>
  <c r="F239" i="2"/>
  <c r="F229" i="2"/>
  <c r="F207" i="2"/>
  <c r="F197" i="2"/>
  <c r="F165" i="2"/>
  <c r="F77" i="2"/>
  <c r="F12" i="2"/>
  <c r="G271" i="2"/>
  <c r="G240" i="2"/>
  <c r="G216" i="2"/>
  <c r="G182" i="2"/>
  <c r="G131" i="2"/>
  <c r="G56" i="2"/>
  <c r="G296" i="2"/>
  <c r="H296" i="2"/>
  <c r="H288" i="2"/>
  <c r="G288" i="2"/>
  <c r="H264" i="2"/>
  <c r="G264" i="2"/>
  <c r="H232" i="2"/>
  <c r="G232" i="2"/>
  <c r="H224" i="2"/>
  <c r="G224" i="2"/>
  <c r="H200" i="2"/>
  <c r="G200" i="2"/>
  <c r="H184" i="2"/>
  <c r="G184" i="2"/>
  <c r="H176" i="2"/>
  <c r="G176" i="2"/>
  <c r="H168" i="2"/>
  <c r="G168" i="2"/>
  <c r="G160" i="2"/>
  <c r="H160" i="2"/>
  <c r="H152" i="2"/>
  <c r="G152" i="2"/>
  <c r="H144" i="2"/>
  <c r="G144" i="2"/>
  <c r="H136" i="2"/>
  <c r="G136" i="2"/>
  <c r="H128" i="2"/>
  <c r="G128" i="2"/>
  <c r="H120" i="2"/>
  <c r="G120" i="2"/>
  <c r="H104" i="2"/>
  <c r="G104" i="2"/>
  <c r="H88" i="2"/>
  <c r="G88" i="2"/>
  <c r="G80" i="2"/>
  <c r="H80" i="2"/>
  <c r="H72" i="2"/>
  <c r="G72" i="2"/>
  <c r="G64" i="2"/>
  <c r="H64" i="2"/>
  <c r="G48" i="2"/>
  <c r="H48" i="2"/>
  <c r="H40" i="2"/>
  <c r="G40" i="2"/>
  <c r="H32" i="2"/>
  <c r="G32" i="2"/>
  <c r="H24" i="2"/>
  <c r="G24" i="2"/>
  <c r="G16" i="2"/>
  <c r="H16" i="2"/>
  <c r="H8" i="2"/>
  <c r="G8" i="2"/>
  <c r="F8" i="2"/>
  <c r="F312" i="2"/>
  <c r="F304" i="2"/>
  <c r="F296" i="2"/>
  <c r="F288" i="2"/>
  <c r="F280" i="2"/>
  <c r="F260" i="2"/>
  <c r="F248" i="2"/>
  <c r="F238" i="2"/>
  <c r="F228" i="2"/>
  <c r="F216" i="2"/>
  <c r="F206" i="2"/>
  <c r="F184" i="2"/>
  <c r="F164" i="2"/>
  <c r="F152" i="2"/>
  <c r="F132" i="2"/>
  <c r="F120" i="2"/>
  <c r="F88" i="2"/>
  <c r="F24" i="2"/>
  <c r="G239" i="2"/>
  <c r="G208" i="2"/>
  <c r="G181" i="2"/>
  <c r="G117" i="2"/>
  <c r="G36" i="2"/>
  <c r="H257" i="2"/>
  <c r="H295" i="2"/>
  <c r="G295" i="2"/>
  <c r="H287" i="2"/>
  <c r="G287" i="2"/>
  <c r="H279" i="2"/>
  <c r="G279" i="2"/>
  <c r="H263" i="2"/>
  <c r="G263" i="2"/>
  <c r="H255" i="2"/>
  <c r="G255" i="2"/>
  <c r="H247" i="2"/>
  <c r="G247" i="2"/>
  <c r="H231" i="2"/>
  <c r="G231" i="2"/>
  <c r="H223" i="2"/>
  <c r="G223" i="2"/>
  <c r="H215" i="2"/>
  <c r="G215" i="2"/>
  <c r="H199" i="2"/>
  <c r="G199" i="2"/>
  <c r="H191" i="2"/>
  <c r="G191" i="2"/>
  <c r="H175" i="2"/>
  <c r="G175" i="2"/>
  <c r="H167" i="2"/>
  <c r="G167" i="2"/>
  <c r="H159" i="2"/>
  <c r="G159" i="2"/>
  <c r="H143" i="2"/>
  <c r="G143" i="2"/>
  <c r="H135" i="2"/>
  <c r="G135" i="2"/>
  <c r="H127" i="2"/>
  <c r="G127" i="2"/>
  <c r="H119" i="2"/>
  <c r="G119" i="2"/>
  <c r="H111" i="2"/>
  <c r="G111" i="2"/>
  <c r="H103" i="2"/>
  <c r="G103" i="2"/>
  <c r="H95" i="2"/>
  <c r="G95" i="2"/>
  <c r="H87" i="2"/>
  <c r="F87" i="2"/>
  <c r="G87" i="2"/>
  <c r="H79" i="2"/>
  <c r="F79" i="2"/>
  <c r="H71" i="2"/>
  <c r="G71" i="2"/>
  <c r="F71" i="2"/>
  <c r="H63" i="2"/>
  <c r="G63" i="2"/>
  <c r="F63" i="2"/>
  <c r="H55" i="2"/>
  <c r="F55" i="2"/>
  <c r="G55" i="2"/>
  <c r="H47" i="2"/>
  <c r="F47" i="2"/>
  <c r="G47" i="2"/>
  <c r="H39" i="2"/>
  <c r="G39" i="2"/>
  <c r="F39" i="2"/>
  <c r="H31" i="2"/>
  <c r="G31" i="2"/>
  <c r="F31" i="2"/>
  <c r="H23" i="2"/>
  <c r="F23" i="2"/>
  <c r="G23" i="2"/>
  <c r="H15" i="2"/>
  <c r="G15" i="2"/>
  <c r="F15" i="2"/>
  <c r="H7" i="2"/>
  <c r="G7" i="2"/>
  <c r="F303" i="2"/>
  <c r="F295" i="2"/>
  <c r="F287" i="2"/>
  <c r="F279" i="2"/>
  <c r="F247" i="2"/>
  <c r="F215" i="2"/>
  <c r="F183" i="2"/>
  <c r="F163" i="2"/>
  <c r="F151" i="2"/>
  <c r="F131" i="2"/>
  <c r="F119" i="2"/>
  <c r="F99" i="2"/>
  <c r="F48" i="2"/>
  <c r="F36" i="2"/>
  <c r="F10" i="2"/>
  <c r="G238" i="2"/>
  <c r="G207" i="2"/>
  <c r="G165" i="2"/>
  <c r="G112" i="2"/>
  <c r="G35" i="2"/>
  <c r="H256" i="2"/>
  <c r="H246" i="2"/>
  <c r="G246" i="2"/>
  <c r="H222" i="2"/>
  <c r="G222" i="2"/>
  <c r="H214" i="2"/>
  <c r="G214" i="2"/>
  <c r="H198" i="2"/>
  <c r="G198" i="2"/>
  <c r="H190" i="2"/>
  <c r="G190" i="2"/>
  <c r="G174" i="2"/>
  <c r="H174" i="2"/>
  <c r="G166" i="2"/>
  <c r="H166" i="2"/>
  <c r="G158" i="2"/>
  <c r="H158" i="2"/>
  <c r="G150" i="2"/>
  <c r="H150" i="2"/>
  <c r="G142" i="2"/>
  <c r="H142" i="2"/>
  <c r="G134" i="2"/>
  <c r="H134" i="2"/>
  <c r="G126" i="2"/>
  <c r="H126" i="2"/>
  <c r="G118" i="2"/>
  <c r="H118" i="2"/>
  <c r="G110" i="2"/>
  <c r="H110" i="2"/>
  <c r="G102" i="2"/>
  <c r="H102" i="2"/>
  <c r="G94" i="2"/>
  <c r="H94" i="2"/>
  <c r="G86" i="2"/>
  <c r="H86" i="2"/>
  <c r="G78" i="2"/>
  <c r="H78" i="2"/>
  <c r="G70" i="2"/>
  <c r="H70" i="2"/>
  <c r="G62" i="2"/>
  <c r="H62" i="2"/>
  <c r="G54" i="2"/>
  <c r="H54" i="2"/>
  <c r="G46" i="2"/>
  <c r="H46" i="2"/>
  <c r="G38" i="2"/>
  <c r="H38" i="2"/>
  <c r="G30" i="2"/>
  <c r="H30" i="2"/>
  <c r="G22" i="2"/>
  <c r="H22" i="2"/>
  <c r="G14" i="2"/>
  <c r="H14" i="2"/>
  <c r="F14" i="2"/>
  <c r="G6" i="2"/>
  <c r="H6" i="2"/>
  <c r="F6" i="2"/>
  <c r="F256" i="2"/>
  <c r="F246" i="2"/>
  <c r="F224" i="2"/>
  <c r="F214" i="2"/>
  <c r="F192" i="2"/>
  <c r="F182" i="2"/>
  <c r="F160" i="2"/>
  <c r="F150" i="2"/>
  <c r="F128" i="2"/>
  <c r="F118" i="2"/>
  <c r="F96" i="2"/>
  <c r="F72" i="2"/>
  <c r="F46" i="2"/>
  <c r="F35" i="2"/>
  <c r="F7" i="2"/>
  <c r="G261" i="2"/>
  <c r="G230" i="2"/>
  <c r="G206" i="2"/>
  <c r="G164" i="2"/>
  <c r="G99" i="2"/>
  <c r="G13" i="2"/>
  <c r="H185" i="2"/>
  <c r="H285" i="2"/>
  <c r="G285" i="2"/>
  <c r="H277" i="2"/>
  <c r="G277" i="2"/>
  <c r="H269" i="2"/>
  <c r="G269" i="2"/>
  <c r="H253" i="2"/>
  <c r="G253" i="2"/>
  <c r="H245" i="2"/>
  <c r="G245" i="2"/>
  <c r="H237" i="2"/>
  <c r="G237" i="2"/>
  <c r="H221" i="2"/>
  <c r="G221" i="2"/>
  <c r="H213" i="2"/>
  <c r="G213" i="2"/>
  <c r="H205" i="2"/>
  <c r="G205" i="2"/>
  <c r="H189" i="2"/>
  <c r="G189" i="2"/>
  <c r="H173" i="2"/>
  <c r="G173" i="2"/>
  <c r="H157" i="2"/>
  <c r="G157" i="2"/>
  <c r="H141" i="2"/>
  <c r="G141" i="2"/>
  <c r="H133" i="2"/>
  <c r="G133" i="2"/>
  <c r="H125" i="2"/>
  <c r="G125" i="2"/>
  <c r="H109" i="2"/>
  <c r="G109" i="2"/>
  <c r="H101" i="2"/>
  <c r="G101" i="2"/>
  <c r="H93" i="2"/>
  <c r="G93" i="2"/>
  <c r="H85" i="2"/>
  <c r="G85" i="2"/>
  <c r="H69" i="2"/>
  <c r="G69" i="2"/>
  <c r="H61" i="2"/>
  <c r="G61" i="2"/>
  <c r="H53" i="2"/>
  <c r="G53" i="2"/>
  <c r="H45" i="2"/>
  <c r="G45" i="2"/>
  <c r="H37" i="2"/>
  <c r="G37" i="2"/>
  <c r="H29" i="2"/>
  <c r="G29" i="2"/>
  <c r="H21" i="2"/>
  <c r="G21" i="2"/>
  <c r="H5" i="2"/>
  <c r="G5" i="2"/>
  <c r="F5" i="2"/>
  <c r="F285" i="2"/>
  <c r="F277" i="2"/>
  <c r="F255" i="2"/>
  <c r="F245" i="2"/>
  <c r="F223" i="2"/>
  <c r="F213" i="2"/>
  <c r="F191" i="2"/>
  <c r="F181" i="2"/>
  <c r="F159" i="2"/>
  <c r="F149" i="2"/>
  <c r="F127" i="2"/>
  <c r="F117" i="2"/>
  <c r="F95" i="2"/>
  <c r="F70" i="2"/>
  <c r="F45" i="2"/>
  <c r="F32" i="2"/>
  <c r="G313" i="2"/>
  <c r="G284" i="2"/>
  <c r="G260" i="2"/>
  <c r="G229" i="2"/>
  <c r="G197" i="2"/>
  <c r="G163" i="2"/>
  <c r="G97" i="2"/>
  <c r="G12" i="2"/>
  <c r="H161" i="2"/>
  <c r="H276" i="2"/>
  <c r="G276" i="2"/>
  <c r="H268" i="2"/>
  <c r="G268" i="2"/>
  <c r="H244" i="2"/>
  <c r="G244" i="2"/>
  <c r="H236" i="2"/>
  <c r="G236" i="2"/>
  <c r="H212" i="2"/>
  <c r="G212" i="2"/>
  <c r="H204" i="2"/>
  <c r="G204" i="2"/>
  <c r="H196" i="2"/>
  <c r="G196" i="2"/>
  <c r="H188" i="2"/>
  <c r="G188" i="2"/>
  <c r="H180" i="2"/>
  <c r="G180" i="2"/>
  <c r="H172" i="2"/>
  <c r="G172" i="2"/>
  <c r="H156" i="2"/>
  <c r="G156" i="2"/>
  <c r="H148" i="2"/>
  <c r="G148" i="2"/>
  <c r="H140" i="2"/>
  <c r="G140" i="2"/>
  <c r="H124" i="2"/>
  <c r="G124" i="2"/>
  <c r="H116" i="2"/>
  <c r="G116" i="2"/>
  <c r="H108" i="2"/>
  <c r="G108" i="2"/>
  <c r="H100" i="2"/>
  <c r="G100" i="2"/>
  <c r="H92" i="2"/>
  <c r="G92" i="2"/>
  <c r="H84" i="2"/>
  <c r="G84" i="2"/>
  <c r="H76" i="2"/>
  <c r="G76" i="2"/>
  <c r="H68" i="2"/>
  <c r="G68" i="2"/>
  <c r="H60" i="2"/>
  <c r="G60" i="2"/>
  <c r="H52" i="2"/>
  <c r="G52" i="2"/>
  <c r="H44" i="2"/>
  <c r="G44" i="2"/>
  <c r="H28" i="2"/>
  <c r="G28" i="2"/>
  <c r="H20" i="2"/>
  <c r="G20" i="2"/>
  <c r="H4" i="2"/>
  <c r="G4" i="2"/>
  <c r="F284" i="2"/>
  <c r="F276" i="2"/>
  <c r="F264" i="2"/>
  <c r="F244" i="2"/>
  <c r="F232" i="2"/>
  <c r="F222" i="2"/>
  <c r="F212" i="2"/>
  <c r="F200" i="2"/>
  <c r="F190" i="2"/>
  <c r="F180" i="2"/>
  <c r="F168" i="2"/>
  <c r="F158" i="2"/>
  <c r="F148" i="2"/>
  <c r="F136" i="2"/>
  <c r="F126" i="2"/>
  <c r="F116" i="2"/>
  <c r="F104" i="2"/>
  <c r="F94" i="2"/>
  <c r="F69" i="2"/>
  <c r="F56" i="2"/>
  <c r="F44" i="2"/>
  <c r="F30" i="2"/>
  <c r="G312" i="2"/>
  <c r="G281" i="2"/>
  <c r="G252" i="2"/>
  <c r="G228" i="2"/>
  <c r="G193" i="2"/>
  <c r="G151" i="2"/>
  <c r="G79" i="2"/>
  <c r="H96" i="2"/>
  <c r="H307" i="2"/>
  <c r="G307" i="2"/>
  <c r="H299" i="2"/>
  <c r="G299" i="2"/>
  <c r="H291" i="2"/>
  <c r="G291" i="2"/>
  <c r="H283" i="2"/>
  <c r="G283" i="2"/>
  <c r="H275" i="2"/>
  <c r="G275" i="2"/>
  <c r="H267" i="2"/>
  <c r="G267" i="2"/>
  <c r="H259" i="2"/>
  <c r="G259" i="2"/>
  <c r="H251" i="2"/>
  <c r="G251" i="2"/>
  <c r="H243" i="2"/>
  <c r="G243" i="2"/>
  <c r="H235" i="2"/>
  <c r="G235" i="2"/>
  <c r="H227" i="2"/>
  <c r="G227" i="2"/>
  <c r="H219" i="2"/>
  <c r="G219" i="2"/>
  <c r="H211" i="2"/>
  <c r="G211" i="2"/>
  <c r="H203" i="2"/>
  <c r="G203" i="2"/>
  <c r="H195" i="2"/>
  <c r="G195" i="2"/>
  <c r="H187" i="2"/>
  <c r="G187" i="2"/>
  <c r="H179" i="2"/>
  <c r="G179" i="2"/>
  <c r="H171" i="2"/>
  <c r="G171" i="2"/>
  <c r="H155" i="2"/>
  <c r="G155" i="2"/>
  <c r="H147" i="2"/>
  <c r="G147" i="2"/>
  <c r="H139" i="2"/>
  <c r="G139" i="2"/>
  <c r="H123" i="2"/>
  <c r="G123" i="2"/>
  <c r="H115" i="2"/>
  <c r="G115" i="2"/>
  <c r="H107" i="2"/>
  <c r="G107" i="2"/>
  <c r="H91" i="2"/>
  <c r="G91" i="2"/>
  <c r="H83" i="2"/>
  <c r="G83" i="2"/>
  <c r="H75" i="2"/>
  <c r="G75" i="2"/>
  <c r="H67" i="2"/>
  <c r="G67" i="2"/>
  <c r="H59" i="2"/>
  <c r="G59" i="2"/>
  <c r="H51" i="2"/>
  <c r="G51" i="2"/>
  <c r="H43" i="2"/>
  <c r="G43" i="2"/>
  <c r="H27" i="2"/>
  <c r="G27" i="2"/>
  <c r="H19" i="2"/>
  <c r="G19" i="2"/>
  <c r="H11" i="2"/>
  <c r="G11" i="2"/>
  <c r="F307" i="2"/>
  <c r="F299" i="2"/>
  <c r="F291" i="2"/>
  <c r="F283" i="2"/>
  <c r="F275" i="2"/>
  <c r="F263" i="2"/>
  <c r="F253" i="2"/>
  <c r="F243" i="2"/>
  <c r="F231" i="2"/>
  <c r="F221" i="2"/>
  <c r="F211" i="2"/>
  <c r="F199" i="2"/>
  <c r="F189" i="2"/>
  <c r="F179" i="2"/>
  <c r="F167" i="2"/>
  <c r="F157" i="2"/>
  <c r="F147" i="2"/>
  <c r="F135" i="2"/>
  <c r="F125" i="2"/>
  <c r="F115" i="2"/>
  <c r="F103" i="2"/>
  <c r="F93" i="2"/>
  <c r="F80" i="2"/>
  <c r="F68" i="2"/>
  <c r="F54" i="2"/>
  <c r="F43" i="2"/>
  <c r="F29" i="2"/>
  <c r="F16" i="2"/>
  <c r="G304" i="2"/>
  <c r="G280" i="2"/>
  <c r="G249" i="2"/>
  <c r="G220" i="2"/>
  <c r="G192" i="2"/>
  <c r="G149" i="2"/>
  <c r="G77" i="2"/>
  <c r="H89" i="2"/>
  <c r="AA9" i="2"/>
  <c r="AA10" i="2"/>
  <c r="AA11" i="2"/>
  <c r="U243" i="2"/>
  <c r="V243" i="2" s="1"/>
  <c r="U11" i="2"/>
  <c r="V11" i="2" s="1"/>
  <c r="V382" i="2"/>
  <c r="V222" i="2"/>
  <c r="V99" i="2"/>
  <c r="U403" i="2"/>
  <c r="V403" i="2" s="1"/>
  <c r="U331" i="2"/>
  <c r="V331" i="2" s="1"/>
  <c r="U283" i="2"/>
  <c r="V283" i="2" s="1"/>
  <c r="U235" i="2"/>
  <c r="V235" i="2" s="1"/>
  <c r="V357" i="2"/>
  <c r="V210" i="2"/>
  <c r="V83" i="2"/>
  <c r="V491" i="2"/>
  <c r="V199" i="2"/>
  <c r="V75" i="2"/>
  <c r="U475" i="2"/>
  <c r="V475" i="2" s="1"/>
  <c r="V478" i="2"/>
  <c r="V309" i="2"/>
  <c r="V171" i="2"/>
  <c r="V64" i="2"/>
  <c r="V295" i="2"/>
  <c r="V137" i="2"/>
  <c r="V53" i="2"/>
  <c r="V149" i="2"/>
  <c r="V483" i="2"/>
  <c r="V395" i="2"/>
  <c r="V347" i="2"/>
  <c r="V275" i="2"/>
  <c r="V227" i="2"/>
  <c r="V211" i="2"/>
  <c r="V179" i="2"/>
  <c r="U467" i="2"/>
  <c r="V467" i="2" s="1"/>
  <c r="U419" i="2"/>
  <c r="V419" i="2" s="1"/>
  <c r="U27" i="2"/>
  <c r="V27" i="2" s="1"/>
  <c r="V455" i="2"/>
  <c r="V126" i="2"/>
  <c r="V35" i="2"/>
  <c r="U203" i="2"/>
  <c r="V203" i="2" s="1"/>
  <c r="V112" i="2"/>
  <c r="U459" i="2"/>
  <c r="V459" i="2" s="1"/>
  <c r="U411" i="2"/>
  <c r="V411" i="2" s="1"/>
  <c r="V393" i="2"/>
  <c r="V107" i="2"/>
  <c r="U498" i="2"/>
  <c r="V498" i="2" s="1"/>
  <c r="U490" i="2"/>
  <c r="V490" i="2" s="1"/>
  <c r="U482" i="2"/>
  <c r="V482" i="2" s="1"/>
  <c r="U474" i="2"/>
  <c r="V474" i="2" s="1"/>
  <c r="U458" i="2"/>
  <c r="V458" i="2" s="1"/>
  <c r="U450" i="2"/>
  <c r="V450" i="2" s="1"/>
  <c r="U442" i="2"/>
  <c r="V442" i="2" s="1"/>
  <c r="U426" i="2"/>
  <c r="V426" i="2" s="1"/>
  <c r="U410" i="2"/>
  <c r="V410" i="2" s="1"/>
  <c r="U402" i="2"/>
  <c r="V402" i="2" s="1"/>
  <c r="U394" i="2"/>
  <c r="V394" i="2" s="1"/>
  <c r="U386" i="2"/>
  <c r="V386" i="2" s="1"/>
  <c r="U378" i="2"/>
  <c r="V378" i="2" s="1"/>
  <c r="U362" i="2"/>
  <c r="V362" i="2" s="1"/>
  <c r="U354" i="2"/>
  <c r="V354" i="2" s="1"/>
  <c r="U346" i="2"/>
  <c r="V346" i="2" s="1"/>
  <c r="U338" i="2"/>
  <c r="V338" i="2" s="1"/>
  <c r="U330" i="2"/>
  <c r="V330" i="2" s="1"/>
  <c r="U322" i="2"/>
  <c r="V322" i="2" s="1"/>
  <c r="U314" i="2"/>
  <c r="V314" i="2" s="1"/>
  <c r="U298" i="2"/>
  <c r="V298" i="2" s="1"/>
  <c r="U290" i="2"/>
  <c r="V290" i="2" s="1"/>
  <c r="U282" i="2"/>
  <c r="V282" i="2" s="1"/>
  <c r="U274" i="2"/>
  <c r="V274" i="2" s="1"/>
  <c r="U266" i="2"/>
  <c r="V266" i="2" s="1"/>
  <c r="U250" i="2"/>
  <c r="V250" i="2" s="1"/>
  <c r="U242" i="2"/>
  <c r="V242" i="2" s="1"/>
  <c r="U234" i="2"/>
  <c r="V234" i="2" s="1"/>
  <c r="U226" i="2"/>
  <c r="V226" i="2" s="1"/>
  <c r="U218" i="2"/>
  <c r="V218" i="2" s="1"/>
  <c r="U202" i="2"/>
  <c r="V202" i="2" s="1"/>
  <c r="U194" i="2"/>
  <c r="V194" i="2" s="1"/>
  <c r="U186" i="2"/>
  <c r="V186" i="2" s="1"/>
  <c r="U178" i="2"/>
  <c r="V178" i="2" s="1"/>
  <c r="U170" i="2"/>
  <c r="V170" i="2" s="1"/>
  <c r="U154" i="2"/>
  <c r="V154" i="2" s="1"/>
  <c r="U146" i="2"/>
  <c r="V146" i="2" s="1"/>
  <c r="U130" i="2"/>
  <c r="V130" i="2" s="1"/>
  <c r="U122" i="2"/>
  <c r="V122" i="2" s="1"/>
  <c r="U114" i="2"/>
  <c r="V114" i="2" s="1"/>
  <c r="U106" i="2"/>
  <c r="V106" i="2" s="1"/>
  <c r="U98" i="2"/>
  <c r="V98" i="2" s="1"/>
  <c r="U90" i="2"/>
  <c r="V90" i="2" s="1"/>
  <c r="U82" i="2"/>
  <c r="V82" i="2" s="1"/>
  <c r="U74" i="2"/>
  <c r="V74" i="2" s="1"/>
  <c r="U66" i="2"/>
  <c r="V66" i="2" s="1"/>
  <c r="U58" i="2"/>
  <c r="V58" i="2" s="1"/>
  <c r="U50" i="2"/>
  <c r="V50" i="2" s="1"/>
  <c r="U42" i="2"/>
  <c r="V42" i="2" s="1"/>
  <c r="U34" i="2"/>
  <c r="V34" i="2" s="1"/>
  <c r="U26" i="2"/>
  <c r="V26" i="2" s="1"/>
  <c r="U18" i="2"/>
  <c r="V18" i="2" s="1"/>
  <c r="U10" i="2"/>
  <c r="V10" i="2" s="1"/>
  <c r="V466" i="2"/>
  <c r="U497" i="2"/>
  <c r="V497" i="2" s="1"/>
  <c r="U489" i="2"/>
  <c r="V489" i="2" s="1"/>
  <c r="U481" i="2"/>
  <c r="V481" i="2" s="1"/>
  <c r="U473" i="2"/>
  <c r="V473" i="2" s="1"/>
  <c r="U465" i="2"/>
  <c r="V465" i="2" s="1"/>
  <c r="U457" i="2"/>
  <c r="V457" i="2" s="1"/>
  <c r="U449" i="2"/>
  <c r="V449" i="2" s="1"/>
  <c r="U433" i="2"/>
  <c r="V433" i="2" s="1"/>
  <c r="V425" i="2"/>
  <c r="U417" i="2"/>
  <c r="V417" i="2" s="1"/>
  <c r="U409" i="2"/>
  <c r="V409" i="2" s="1"/>
  <c r="U401" i="2"/>
  <c r="V401" i="2" s="1"/>
  <c r="U385" i="2"/>
  <c r="V385" i="2" s="1"/>
  <c r="U377" i="2"/>
  <c r="V377" i="2" s="1"/>
  <c r="U369" i="2"/>
  <c r="V369" i="2" s="1"/>
  <c r="V361" i="2"/>
  <c r="U353" i="2"/>
  <c r="V353" i="2" s="1"/>
  <c r="U337" i="2"/>
  <c r="V337" i="2" s="1"/>
  <c r="U329" i="2"/>
  <c r="V329" i="2" s="1"/>
  <c r="U321" i="2"/>
  <c r="V321" i="2" s="1"/>
  <c r="U313" i="2"/>
  <c r="V313" i="2" s="1"/>
  <c r="U305" i="2"/>
  <c r="V305" i="2" s="1"/>
  <c r="V297" i="2"/>
  <c r="U289" i="2"/>
  <c r="V289" i="2" s="1"/>
  <c r="U281" i="2"/>
  <c r="V281" i="2" s="1"/>
  <c r="U273" i="2"/>
  <c r="V273" i="2" s="1"/>
  <c r="U265" i="2"/>
  <c r="V265" i="2" s="1"/>
  <c r="U257" i="2"/>
  <c r="V257" i="2" s="1"/>
  <c r="U241" i="2"/>
  <c r="V241" i="2" s="1"/>
  <c r="U233" i="2"/>
  <c r="V233" i="2" s="1"/>
  <c r="U225" i="2"/>
  <c r="V225" i="2" s="1"/>
  <c r="V217" i="2"/>
  <c r="U209" i="2"/>
  <c r="V209" i="2" s="1"/>
  <c r="U201" i="2"/>
  <c r="V201" i="2" s="1"/>
  <c r="U193" i="2"/>
  <c r="V193" i="2" s="1"/>
  <c r="U177" i="2"/>
  <c r="V177" i="2" s="1"/>
  <c r="U169" i="2"/>
  <c r="V169" i="2" s="1"/>
  <c r="V161" i="2"/>
  <c r="U153" i="2"/>
  <c r="V153" i="2" s="1"/>
  <c r="U145" i="2"/>
  <c r="V145" i="2" s="1"/>
  <c r="U129" i="2"/>
  <c r="V129" i="2" s="1"/>
  <c r="U121" i="2"/>
  <c r="V121" i="2" s="1"/>
  <c r="U105" i="2"/>
  <c r="V105" i="2" s="1"/>
  <c r="U97" i="2"/>
  <c r="V97" i="2" s="1"/>
  <c r="U81" i="2"/>
  <c r="V81" i="2" s="1"/>
  <c r="U73" i="2"/>
  <c r="V73" i="2" s="1"/>
  <c r="U57" i="2"/>
  <c r="V57" i="2" s="1"/>
  <c r="U49" i="2"/>
  <c r="V49" i="2" s="1"/>
  <c r="U41" i="2"/>
  <c r="V41" i="2" s="1"/>
  <c r="U33" i="2"/>
  <c r="V33" i="2" s="1"/>
  <c r="U25" i="2"/>
  <c r="V25" i="2" s="1"/>
  <c r="AG15" i="2"/>
  <c r="U17" i="2"/>
  <c r="V17" i="2" s="1"/>
  <c r="AG13" i="2"/>
  <c r="U9" i="2"/>
  <c r="V9" i="2" s="1"/>
  <c r="U113" i="2"/>
  <c r="V113" i="2" s="1"/>
  <c r="U65" i="2"/>
  <c r="V65" i="2" s="1"/>
  <c r="V368" i="2"/>
  <c r="V272" i="2"/>
  <c r="V185" i="2"/>
  <c r="U496" i="2"/>
  <c r="V496" i="2" s="1"/>
  <c r="U488" i="2"/>
  <c r="V488" i="2" s="1"/>
  <c r="U480" i="2"/>
  <c r="V480" i="2" s="1"/>
  <c r="U472" i="2"/>
  <c r="V472" i="2" s="1"/>
  <c r="U464" i="2"/>
  <c r="V464" i="2" s="1"/>
  <c r="U456" i="2"/>
  <c r="V456" i="2" s="1"/>
  <c r="U448" i="2"/>
  <c r="V448" i="2" s="1"/>
  <c r="U440" i="2"/>
  <c r="V440" i="2" s="1"/>
  <c r="U432" i="2"/>
  <c r="V432" i="2" s="1"/>
  <c r="U424" i="2"/>
  <c r="V424" i="2" s="1"/>
  <c r="V416" i="2"/>
  <c r="U408" i="2"/>
  <c r="V408" i="2" s="1"/>
  <c r="U400" i="2"/>
  <c r="V400" i="2" s="1"/>
  <c r="U392" i="2"/>
  <c r="V392" i="2" s="1"/>
  <c r="U384" i="2"/>
  <c r="V384" i="2" s="1"/>
  <c r="U376" i="2"/>
  <c r="V376" i="2" s="1"/>
  <c r="U360" i="2"/>
  <c r="V360" i="2" s="1"/>
  <c r="V352" i="2"/>
  <c r="U344" i="2"/>
  <c r="V344" i="2" s="1"/>
  <c r="U336" i="2"/>
  <c r="V336" i="2" s="1"/>
  <c r="U328" i="2"/>
  <c r="V328" i="2" s="1"/>
  <c r="U312" i="2"/>
  <c r="V312" i="2" s="1"/>
  <c r="U304" i="2"/>
  <c r="V304" i="2" s="1"/>
  <c r="U296" i="2"/>
  <c r="V296" i="2" s="1"/>
  <c r="V288" i="2"/>
  <c r="U280" i="2"/>
  <c r="V280" i="2" s="1"/>
  <c r="U264" i="2"/>
  <c r="V264" i="2" s="1"/>
  <c r="U256" i="2"/>
  <c r="V256" i="2" s="1"/>
  <c r="U248" i="2"/>
  <c r="V248" i="2" s="1"/>
  <c r="U240" i="2"/>
  <c r="V240" i="2" s="1"/>
  <c r="U232" i="2"/>
  <c r="V232" i="2" s="1"/>
  <c r="U224" i="2"/>
  <c r="V224" i="2" s="1"/>
  <c r="U216" i="2"/>
  <c r="V216" i="2" s="1"/>
  <c r="U208" i="2"/>
  <c r="V208" i="2" s="1"/>
  <c r="U200" i="2"/>
  <c r="V200" i="2" s="1"/>
  <c r="U192" i="2"/>
  <c r="V192" i="2" s="1"/>
  <c r="U184" i="2"/>
  <c r="V184" i="2" s="1"/>
  <c r="U176" i="2"/>
  <c r="V176" i="2" s="1"/>
  <c r="U168" i="2"/>
  <c r="V168" i="2" s="1"/>
  <c r="U160" i="2"/>
  <c r="V160" i="2" s="1"/>
  <c r="U152" i="2"/>
  <c r="V152" i="2" s="1"/>
  <c r="U144" i="2"/>
  <c r="V144" i="2" s="1"/>
  <c r="U136" i="2"/>
  <c r="V136" i="2" s="1"/>
  <c r="U128" i="2"/>
  <c r="V128" i="2" s="1"/>
  <c r="U120" i="2"/>
  <c r="V120" i="2" s="1"/>
  <c r="U104" i="2"/>
  <c r="V104" i="2" s="1"/>
  <c r="U96" i="2"/>
  <c r="V96" i="2" s="1"/>
  <c r="U88" i="2"/>
  <c r="V88" i="2" s="1"/>
  <c r="U80" i="2"/>
  <c r="V80" i="2" s="1"/>
  <c r="U72" i="2"/>
  <c r="V72" i="2" s="1"/>
  <c r="U56" i="2"/>
  <c r="V56" i="2" s="1"/>
  <c r="U48" i="2"/>
  <c r="V48" i="2" s="1"/>
  <c r="U40" i="2"/>
  <c r="V40" i="2" s="1"/>
  <c r="U32" i="2"/>
  <c r="V32" i="2" s="1"/>
  <c r="U24" i="2"/>
  <c r="V24" i="2" s="1"/>
  <c r="AG9" i="2"/>
  <c r="U8" i="2"/>
  <c r="V8" i="2" s="1"/>
  <c r="AE18" i="2"/>
  <c r="V441" i="2"/>
  <c r="V258" i="2"/>
  <c r="U495" i="2"/>
  <c r="V495" i="2" s="1"/>
  <c r="U487" i="2"/>
  <c r="V487" i="2" s="1"/>
  <c r="U479" i="2"/>
  <c r="V479" i="2" s="1"/>
  <c r="U471" i="2"/>
  <c r="V471" i="2" s="1"/>
  <c r="U463" i="2"/>
  <c r="V463" i="2" s="1"/>
  <c r="U447" i="2"/>
  <c r="V447" i="2" s="1"/>
  <c r="U439" i="2"/>
  <c r="V439" i="2" s="1"/>
  <c r="U431" i="2"/>
  <c r="V431" i="2" s="1"/>
  <c r="U423" i="2"/>
  <c r="V423" i="2" s="1"/>
  <c r="U415" i="2"/>
  <c r="V415" i="2" s="1"/>
  <c r="U399" i="2"/>
  <c r="V399" i="2" s="1"/>
  <c r="U391" i="2"/>
  <c r="V391" i="2" s="1"/>
  <c r="U383" i="2"/>
  <c r="V383" i="2" s="1"/>
  <c r="U375" i="2"/>
  <c r="V375" i="2" s="1"/>
  <c r="U367" i="2"/>
  <c r="V367" i="2" s="1"/>
  <c r="U359" i="2"/>
  <c r="V359" i="2" s="1"/>
  <c r="U351" i="2"/>
  <c r="V351" i="2" s="1"/>
  <c r="U335" i="2"/>
  <c r="V335" i="2" s="1"/>
  <c r="U327" i="2"/>
  <c r="V327" i="2" s="1"/>
  <c r="U319" i="2"/>
  <c r="V319" i="2" s="1"/>
  <c r="U311" i="2"/>
  <c r="V311" i="2" s="1"/>
  <c r="U303" i="2"/>
  <c r="V303" i="2" s="1"/>
  <c r="U287" i="2"/>
  <c r="V287" i="2" s="1"/>
  <c r="U271" i="2"/>
  <c r="V271" i="2" s="1"/>
  <c r="U263" i="2"/>
  <c r="V263" i="2" s="1"/>
  <c r="U255" i="2"/>
  <c r="V255" i="2" s="1"/>
  <c r="U231" i="2"/>
  <c r="V231" i="2" s="1"/>
  <c r="U223" i="2"/>
  <c r="V223" i="2" s="1"/>
  <c r="U215" i="2"/>
  <c r="V215" i="2" s="1"/>
  <c r="V207" i="2"/>
  <c r="U191" i="2"/>
  <c r="V191" i="2" s="1"/>
  <c r="U183" i="2"/>
  <c r="V183" i="2" s="1"/>
  <c r="U175" i="2"/>
  <c r="V175" i="2" s="1"/>
  <c r="U167" i="2"/>
  <c r="V167" i="2" s="1"/>
  <c r="U159" i="2"/>
  <c r="V159" i="2" s="1"/>
  <c r="U151" i="2"/>
  <c r="V151" i="2" s="1"/>
  <c r="U143" i="2"/>
  <c r="V143" i="2" s="1"/>
  <c r="U135" i="2"/>
  <c r="V135" i="2" s="1"/>
  <c r="U127" i="2"/>
  <c r="V127" i="2" s="1"/>
  <c r="U119" i="2"/>
  <c r="V119" i="2" s="1"/>
  <c r="U111" i="2"/>
  <c r="V111" i="2" s="1"/>
  <c r="U103" i="2"/>
  <c r="V103" i="2" s="1"/>
  <c r="U95" i="2"/>
  <c r="V95" i="2" s="1"/>
  <c r="U79" i="2"/>
  <c r="V79" i="2" s="1"/>
  <c r="U71" i="2"/>
  <c r="V71" i="2" s="1"/>
  <c r="U63" i="2"/>
  <c r="V63" i="2" s="1"/>
  <c r="U55" i="2"/>
  <c r="V55" i="2" s="1"/>
  <c r="U47" i="2"/>
  <c r="V47" i="2" s="1"/>
  <c r="U31" i="2"/>
  <c r="V31" i="2" s="1"/>
  <c r="U23" i="2"/>
  <c r="V23" i="2" s="1"/>
  <c r="U15" i="2"/>
  <c r="V15" i="2" s="1"/>
  <c r="AG11" i="2"/>
  <c r="U7" i="2"/>
  <c r="V7" i="2" s="1"/>
  <c r="U249" i="2"/>
  <c r="V249" i="2" s="1"/>
  <c r="V430" i="2"/>
  <c r="V345" i="2"/>
  <c r="V247" i="2"/>
  <c r="AD20" i="2"/>
  <c r="U2" i="2"/>
  <c r="V2" i="2" s="1"/>
  <c r="AA12" i="2" s="1"/>
  <c r="U494" i="2"/>
  <c r="V494" i="2" s="1"/>
  <c r="U486" i="2"/>
  <c r="V486" i="2" s="1"/>
  <c r="U470" i="2"/>
  <c r="V470" i="2" s="1"/>
  <c r="U462" i="2"/>
  <c r="V462" i="2" s="1"/>
  <c r="U454" i="2"/>
  <c r="V454" i="2" s="1"/>
  <c r="U446" i="2"/>
  <c r="V446" i="2" s="1"/>
  <c r="U438" i="2"/>
  <c r="V438" i="2" s="1"/>
  <c r="U422" i="2"/>
  <c r="V422" i="2" s="1"/>
  <c r="U414" i="2"/>
  <c r="V414" i="2" s="1"/>
  <c r="U406" i="2"/>
  <c r="V406" i="2" s="1"/>
  <c r="V398" i="2"/>
  <c r="U390" i="2"/>
  <c r="V390" i="2" s="1"/>
  <c r="U374" i="2"/>
  <c r="V374" i="2" s="1"/>
  <c r="U366" i="2"/>
  <c r="V366" i="2" s="1"/>
  <c r="U358" i="2"/>
  <c r="V358" i="2" s="1"/>
  <c r="U350" i="2"/>
  <c r="V350" i="2" s="1"/>
  <c r="U342" i="2"/>
  <c r="V342" i="2" s="1"/>
  <c r="V334" i="2"/>
  <c r="U326" i="2"/>
  <c r="V326" i="2" s="1"/>
  <c r="U318" i="2"/>
  <c r="V318" i="2" s="1"/>
  <c r="U310" i="2"/>
  <c r="V310" i="2" s="1"/>
  <c r="U302" i="2"/>
  <c r="V302" i="2" s="1"/>
  <c r="U294" i="2"/>
  <c r="V294" i="2" s="1"/>
  <c r="U286" i="2"/>
  <c r="V286" i="2" s="1"/>
  <c r="U278" i="2"/>
  <c r="V278" i="2" s="1"/>
  <c r="V270" i="2"/>
  <c r="U262" i="2"/>
  <c r="V262" i="2" s="1"/>
  <c r="U254" i="2"/>
  <c r="V254" i="2" s="1"/>
  <c r="U246" i="2"/>
  <c r="V246" i="2" s="1"/>
  <c r="U238" i="2"/>
  <c r="V238" i="2" s="1"/>
  <c r="U230" i="2"/>
  <c r="V230" i="2" s="1"/>
  <c r="U214" i="2"/>
  <c r="V214" i="2" s="1"/>
  <c r="U206" i="2"/>
  <c r="V206" i="2" s="1"/>
  <c r="U198" i="2"/>
  <c r="V198" i="2" s="1"/>
  <c r="U190" i="2"/>
  <c r="V190" i="2" s="1"/>
  <c r="U182" i="2"/>
  <c r="V182" i="2" s="1"/>
  <c r="U166" i="2"/>
  <c r="V166" i="2" s="1"/>
  <c r="U158" i="2"/>
  <c r="V158" i="2" s="1"/>
  <c r="U150" i="2"/>
  <c r="V150" i="2" s="1"/>
  <c r="U142" i="2"/>
  <c r="V142" i="2" s="1"/>
  <c r="U134" i="2"/>
  <c r="V134" i="2" s="1"/>
  <c r="U118" i="2"/>
  <c r="V118" i="2" s="1"/>
  <c r="U110" i="2"/>
  <c r="V110" i="2" s="1"/>
  <c r="U102" i="2"/>
  <c r="V102" i="2" s="1"/>
  <c r="U94" i="2"/>
  <c r="V94" i="2" s="1"/>
  <c r="U407" i="2"/>
  <c r="V407" i="2" s="1"/>
  <c r="U343" i="2"/>
  <c r="V343" i="2" s="1"/>
  <c r="U279" i="2"/>
  <c r="V279" i="2" s="1"/>
  <c r="U138" i="2"/>
  <c r="V138" i="2" s="1"/>
  <c r="U87" i="2"/>
  <c r="V87" i="2" s="1"/>
  <c r="V418" i="2"/>
  <c r="V162" i="2"/>
  <c r="V89" i="2"/>
  <c r="V16" i="2"/>
  <c r="U501" i="2"/>
  <c r="V501" i="2" s="1"/>
  <c r="U493" i="2"/>
  <c r="V493" i="2" s="1"/>
  <c r="U485" i="2"/>
  <c r="V485" i="2" s="1"/>
  <c r="U477" i="2"/>
  <c r="V477" i="2" s="1"/>
  <c r="U469" i="2"/>
  <c r="V469" i="2" s="1"/>
  <c r="U461" i="2"/>
  <c r="V461" i="2" s="1"/>
  <c r="U453" i="2"/>
  <c r="V453" i="2" s="1"/>
  <c r="U445" i="2"/>
  <c r="V445" i="2" s="1"/>
  <c r="U437" i="2"/>
  <c r="V437" i="2" s="1"/>
  <c r="U429" i="2"/>
  <c r="V429" i="2" s="1"/>
  <c r="U421" i="2"/>
  <c r="V421" i="2" s="1"/>
  <c r="U413" i="2"/>
  <c r="V413" i="2" s="1"/>
  <c r="U397" i="2"/>
  <c r="V397" i="2" s="1"/>
  <c r="U389" i="2"/>
  <c r="V389" i="2" s="1"/>
  <c r="U381" i="2"/>
  <c r="V381" i="2" s="1"/>
  <c r="U373" i="2"/>
  <c r="V373" i="2" s="1"/>
  <c r="U365" i="2"/>
  <c r="V365" i="2" s="1"/>
  <c r="U349" i="2"/>
  <c r="V349" i="2" s="1"/>
  <c r="U341" i="2"/>
  <c r="V341" i="2" s="1"/>
  <c r="U333" i="2"/>
  <c r="V333" i="2" s="1"/>
  <c r="U325" i="2"/>
  <c r="V325" i="2" s="1"/>
  <c r="U317" i="2"/>
  <c r="V317" i="2" s="1"/>
  <c r="U301" i="2"/>
  <c r="V301" i="2" s="1"/>
  <c r="U293" i="2"/>
  <c r="V293" i="2" s="1"/>
  <c r="U285" i="2"/>
  <c r="V285" i="2" s="1"/>
  <c r="U277" i="2"/>
  <c r="V277" i="2" s="1"/>
  <c r="U269" i="2"/>
  <c r="V269" i="2" s="1"/>
  <c r="U261" i="2"/>
  <c r="V261" i="2" s="1"/>
  <c r="U253" i="2"/>
  <c r="V253" i="2" s="1"/>
  <c r="U245" i="2"/>
  <c r="V245" i="2" s="1"/>
  <c r="U237" i="2"/>
  <c r="V237" i="2" s="1"/>
  <c r="U229" i="2"/>
  <c r="V229" i="2" s="1"/>
  <c r="U221" i="2"/>
  <c r="V221" i="2" s="1"/>
  <c r="U213" i="2"/>
  <c r="V213" i="2" s="1"/>
  <c r="U205" i="2"/>
  <c r="V205" i="2" s="1"/>
  <c r="U197" i="2"/>
  <c r="V197" i="2" s="1"/>
  <c r="U189" i="2"/>
  <c r="V189" i="2" s="1"/>
  <c r="U181" i="2"/>
  <c r="V181" i="2" s="1"/>
  <c r="U173" i="2"/>
  <c r="V173" i="2" s="1"/>
  <c r="U165" i="2"/>
  <c r="V165" i="2" s="1"/>
  <c r="U157" i="2"/>
  <c r="V157" i="2" s="1"/>
  <c r="U141" i="2"/>
  <c r="V141" i="2" s="1"/>
  <c r="U133" i="2"/>
  <c r="V133" i="2" s="1"/>
  <c r="U125" i="2"/>
  <c r="V125" i="2" s="1"/>
  <c r="U117" i="2"/>
  <c r="V117" i="2" s="1"/>
  <c r="U109" i="2"/>
  <c r="V109" i="2" s="1"/>
  <c r="U93" i="2"/>
  <c r="V93" i="2" s="1"/>
  <c r="U85" i="2"/>
  <c r="V85" i="2" s="1"/>
  <c r="U77" i="2"/>
  <c r="V77" i="2" s="1"/>
  <c r="U69" i="2"/>
  <c r="V69" i="2" s="1"/>
  <c r="U61" i="2"/>
  <c r="V61" i="2" s="1"/>
  <c r="U45" i="2"/>
  <c r="V45" i="2" s="1"/>
  <c r="U37" i="2"/>
  <c r="V37" i="2" s="1"/>
  <c r="U29" i="2"/>
  <c r="V29" i="2" s="1"/>
  <c r="U21" i="2"/>
  <c r="V21" i="2" s="1"/>
  <c r="U13" i="2"/>
  <c r="V13" i="2" s="1"/>
  <c r="AG12" i="2"/>
  <c r="U5" i="2"/>
  <c r="V5" i="2" s="1"/>
  <c r="U434" i="2"/>
  <c r="V434" i="2" s="1"/>
  <c r="U370" i="2"/>
  <c r="V370" i="2" s="1"/>
  <c r="U306" i="2"/>
  <c r="V306" i="2" s="1"/>
  <c r="U239" i="2"/>
  <c r="V239" i="2" s="1"/>
  <c r="V405" i="2"/>
  <c r="V320" i="2"/>
  <c r="U38" i="2"/>
  <c r="V38" i="2" s="1"/>
  <c r="V62" i="2"/>
  <c r="V86" i="2"/>
  <c r="AG10" i="2"/>
  <c r="V22" i="2"/>
  <c r="V14" i="2"/>
  <c r="AF18" i="2"/>
  <c r="U46" i="2"/>
  <c r="V46" i="2" s="1"/>
  <c r="V363" i="2"/>
  <c r="V435" i="2"/>
  <c r="V70" i="2"/>
  <c r="V19" i="2"/>
  <c r="V500" i="2"/>
  <c r="V492" i="2"/>
  <c r="V484" i="2"/>
  <c r="V476" i="2"/>
  <c r="V468" i="2"/>
  <c r="V460" i="2"/>
  <c r="V452" i="2"/>
  <c r="V428" i="2"/>
  <c r="V420" i="2"/>
  <c r="V412" i="2"/>
  <c r="V404" i="2"/>
  <c r="V396" i="2"/>
  <c r="V388" i="2"/>
  <c r="V364" i="2"/>
  <c r="V356" i="2"/>
  <c r="V348" i="2"/>
  <c r="V340" i="2"/>
  <c r="V332" i="2"/>
  <c r="V324" i="2"/>
  <c r="V300" i="2"/>
  <c r="V292" i="2"/>
  <c r="V284" i="2"/>
  <c r="V276" i="2"/>
  <c r="V268" i="2"/>
  <c r="U260" i="2"/>
  <c r="V260" i="2" s="1"/>
  <c r="U252" i="2"/>
  <c r="V252" i="2" s="1"/>
  <c r="U244" i="2"/>
  <c r="V244" i="2" s="1"/>
  <c r="U236" i="2"/>
  <c r="V236" i="2" s="1"/>
  <c r="U228" i="2"/>
  <c r="V228" i="2" s="1"/>
  <c r="U220" i="2"/>
  <c r="V220" i="2" s="1"/>
  <c r="U212" i="2"/>
  <c r="V212" i="2" s="1"/>
  <c r="U204" i="2"/>
  <c r="V204" i="2" s="1"/>
  <c r="U196" i="2"/>
  <c r="V196" i="2" s="1"/>
  <c r="U188" i="2"/>
  <c r="V188" i="2" s="1"/>
  <c r="U180" i="2"/>
  <c r="V180" i="2" s="1"/>
  <c r="U172" i="2"/>
  <c r="V172" i="2" s="1"/>
  <c r="V156" i="2"/>
  <c r="V148" i="2"/>
  <c r="V132" i="2"/>
  <c r="V124" i="2"/>
  <c r="U116" i="2"/>
  <c r="V116" i="2" s="1"/>
  <c r="U108" i="2"/>
  <c r="V108" i="2" s="1"/>
  <c r="V100" i="2"/>
  <c r="V84" i="2"/>
  <c r="V76" i="2"/>
  <c r="V68" i="2"/>
  <c r="V60" i="2"/>
  <c r="U52" i="2"/>
  <c r="V52" i="2" s="1"/>
  <c r="U44" i="2"/>
  <c r="V44" i="2" s="1"/>
  <c r="V36" i="2"/>
  <c r="V28" i="2"/>
  <c r="V20" i="2"/>
  <c r="AG8" i="2"/>
  <c r="V12" i="2"/>
  <c r="AG16" i="2"/>
  <c r="U436" i="2"/>
  <c r="V436" i="2" s="1"/>
  <c r="U372" i="2"/>
  <c r="V372" i="2" s="1"/>
  <c r="U308" i="2"/>
  <c r="V308" i="2" s="1"/>
  <c r="U299" i="2"/>
  <c r="V299" i="2" s="1"/>
  <c r="U140" i="2"/>
  <c r="V140" i="2" s="1"/>
  <c r="U115" i="2"/>
  <c r="V115" i="2" s="1"/>
  <c r="U92" i="2"/>
  <c r="V92" i="2" s="1"/>
  <c r="U78" i="2"/>
  <c r="V78" i="2" s="1"/>
  <c r="U30" i="2"/>
  <c r="V30" i="2" s="1"/>
  <c r="V139" i="2"/>
  <c r="V91" i="2"/>
  <c r="V43" i="2"/>
  <c r="V451" i="2"/>
  <c r="V443" i="2"/>
  <c r="V387" i="2"/>
  <c r="V379" i="2"/>
  <c r="V323" i="2"/>
  <c r="V315" i="2"/>
  <c r="V259" i="2"/>
  <c r="V251" i="2"/>
  <c r="V195" i="2"/>
  <c r="V187" i="2"/>
  <c r="V131" i="2"/>
  <c r="V123" i="2"/>
  <c r="V67" i="2"/>
  <c r="V59" i="2"/>
  <c r="AG7" i="2"/>
  <c r="V3" i="2"/>
  <c r="U444" i="2"/>
  <c r="V444" i="2" s="1"/>
  <c r="U380" i="2"/>
  <c r="V380" i="2" s="1"/>
  <c r="U371" i="2"/>
  <c r="V371" i="2" s="1"/>
  <c r="U316" i="2"/>
  <c r="V316" i="2" s="1"/>
  <c r="U164" i="2"/>
  <c r="V164" i="2" s="1"/>
  <c r="U54" i="2"/>
  <c r="V54" i="2" s="1"/>
  <c r="U4" i="2"/>
  <c r="V4" i="2" s="1"/>
  <c r="V163" i="2"/>
  <c r="V6" i="2"/>
  <c r="AG14" i="2"/>
  <c r="AG18" i="2" l="1"/>
</calcChain>
</file>

<file path=xl/sharedStrings.xml><?xml version="1.0" encoding="utf-8"?>
<sst xmlns="http://schemas.openxmlformats.org/spreadsheetml/2006/main" count="2464" uniqueCount="1077">
  <si>
    <t>omrrts</t>
  </si>
  <si>
    <t>First Name</t>
  </si>
  <si>
    <t>Last Name</t>
  </si>
  <si>
    <t>Gender</t>
  </si>
  <si>
    <t>City</t>
  </si>
  <si>
    <t>Country</t>
  </si>
  <si>
    <t>Cornelius</t>
  </si>
  <si>
    <t>Kujawa</t>
  </si>
  <si>
    <t>Male</t>
  </si>
  <si>
    <t>Tokyo</t>
  </si>
  <si>
    <t>Japan</t>
  </si>
  <si>
    <t>Patrica</t>
  </si>
  <si>
    <t>Courville</t>
  </si>
  <si>
    <t>Female</t>
  </si>
  <si>
    <t>New York Metro</t>
  </si>
  <si>
    <t>USA</t>
  </si>
  <si>
    <t>Sanford</t>
  </si>
  <si>
    <t>Xiong</t>
  </si>
  <si>
    <t>Sao Paulo</t>
  </si>
  <si>
    <t>Brazil</t>
  </si>
  <si>
    <t>Allen</t>
  </si>
  <si>
    <t>Burrus</t>
  </si>
  <si>
    <t>Seoul</t>
  </si>
  <si>
    <t>South Korea</t>
  </si>
  <si>
    <t>Kathrine</t>
  </si>
  <si>
    <t>Fritzler</t>
  </si>
  <si>
    <t>Mexico City</t>
  </si>
  <si>
    <t>Mexico</t>
  </si>
  <si>
    <t>Colin</t>
  </si>
  <si>
    <t>Minter</t>
  </si>
  <si>
    <t>Osaka</t>
  </si>
  <si>
    <t>Velda</t>
  </si>
  <si>
    <t>Kimberling</t>
  </si>
  <si>
    <t>Manila</t>
  </si>
  <si>
    <t>Philippines</t>
  </si>
  <si>
    <t>Vernon</t>
  </si>
  <si>
    <t>Addy</t>
  </si>
  <si>
    <t>Mumbai</t>
  </si>
  <si>
    <t>India</t>
  </si>
  <si>
    <t>Blythe</t>
  </si>
  <si>
    <t>Fleischer</t>
  </si>
  <si>
    <t>Delhi</t>
  </si>
  <si>
    <t>Tad</t>
  </si>
  <si>
    <t>Hammack</t>
  </si>
  <si>
    <t>Jakarta</t>
  </si>
  <si>
    <t>Indonesia</t>
  </si>
  <si>
    <t>Carlita</t>
  </si>
  <si>
    <t>Schroyer</t>
  </si>
  <si>
    <t>Lagos</t>
  </si>
  <si>
    <t>Nigeria</t>
  </si>
  <si>
    <t>Trisha</t>
  </si>
  <si>
    <t>Arter</t>
  </si>
  <si>
    <t>Kolkata</t>
  </si>
  <si>
    <t>Leigha</t>
  </si>
  <si>
    <t>Bouffard</t>
  </si>
  <si>
    <t>Cairo</t>
  </si>
  <si>
    <t>Egypt</t>
  </si>
  <si>
    <t>Lola</t>
  </si>
  <si>
    <t>Schmidt</t>
  </si>
  <si>
    <t>Los Angeles</t>
  </si>
  <si>
    <t>Bella</t>
  </si>
  <si>
    <t>Logan</t>
  </si>
  <si>
    <t>Buenos Aires</t>
  </si>
  <si>
    <t>Argentina</t>
  </si>
  <si>
    <t>Myung</t>
  </si>
  <si>
    <t>Koons</t>
  </si>
  <si>
    <t>Rio de Janeiro</t>
  </si>
  <si>
    <t>Genaro</t>
  </si>
  <si>
    <t>Knutson</t>
  </si>
  <si>
    <t>Moscow</t>
  </si>
  <si>
    <t>Russia</t>
  </si>
  <si>
    <t>Isaiah</t>
  </si>
  <si>
    <t>Chavarria</t>
  </si>
  <si>
    <t>Shanghai</t>
  </si>
  <si>
    <t>China</t>
  </si>
  <si>
    <t>Thi</t>
  </si>
  <si>
    <t>Tipton</t>
  </si>
  <si>
    <t>Karachi</t>
  </si>
  <si>
    <t>Pakistan</t>
  </si>
  <si>
    <t>Erik</t>
  </si>
  <si>
    <t>Crinklaw</t>
  </si>
  <si>
    <t>Paris</t>
  </si>
  <si>
    <t>France</t>
  </si>
  <si>
    <t>Jesus</t>
  </si>
  <si>
    <t>Dallas</t>
  </si>
  <si>
    <t>Celeste</t>
  </si>
  <si>
    <t>Weidner</t>
  </si>
  <si>
    <t>Richie</t>
  </si>
  <si>
    <t>Beata</t>
  </si>
  <si>
    <t>Smyth</t>
  </si>
  <si>
    <t>Ho Chi Minh City</t>
  </si>
  <si>
    <t>Vietnam</t>
  </si>
  <si>
    <t>Franklyn</t>
  </si>
  <si>
    <t>Brandenberger</t>
  </si>
  <si>
    <t>Madrid</t>
  </si>
  <si>
    <t>Spain</t>
  </si>
  <si>
    <t>Lennie</t>
  </si>
  <si>
    <t>Grasso</t>
  </si>
  <si>
    <t>Tianjin</t>
  </si>
  <si>
    <t>Leona</t>
  </si>
  <si>
    <t>Saia</t>
  </si>
  <si>
    <t>Kuala Lumpur</t>
  </si>
  <si>
    <t>Malaysia</t>
  </si>
  <si>
    <t>Margery</t>
  </si>
  <si>
    <t>Farabee</t>
  </si>
  <si>
    <t>Toronto</t>
  </si>
  <si>
    <t>Canada</t>
  </si>
  <si>
    <t>Annabel</t>
  </si>
  <si>
    <t>Rawlings</t>
  </si>
  <si>
    <t>Milan</t>
  </si>
  <si>
    <t>Italy</t>
  </si>
  <si>
    <t>Britni</t>
  </si>
  <si>
    <t>Baisden</t>
  </si>
  <si>
    <t>Lima</t>
  </si>
  <si>
    <t>Peru</t>
  </si>
  <si>
    <t>Jeannine</t>
  </si>
  <si>
    <t>Clayton</t>
  </si>
  <si>
    <t>Bangkok</t>
  </si>
  <si>
    <t>Thailand</t>
  </si>
  <si>
    <t>Henry</t>
  </si>
  <si>
    <t>Steinmetz</t>
  </si>
  <si>
    <t>Brussels</t>
  </si>
  <si>
    <t>Belgium</t>
  </si>
  <si>
    <t>Cherish</t>
  </si>
  <si>
    <t>Breland</t>
  </si>
  <si>
    <t>Vienna</t>
  </si>
  <si>
    <t>Austria</t>
  </si>
  <si>
    <t>Debi</t>
  </si>
  <si>
    <t>Mealy</t>
  </si>
  <si>
    <t>San Jose</t>
  </si>
  <si>
    <t>Houston</t>
  </si>
  <si>
    <t>Gouin</t>
  </si>
  <si>
    <t xml:space="preserve">Damman </t>
  </si>
  <si>
    <t>Saudi Arabia</t>
  </si>
  <si>
    <t>Cathern</t>
  </si>
  <si>
    <t>Howey</t>
  </si>
  <si>
    <t>Copenhagen</t>
  </si>
  <si>
    <t>Denmark</t>
  </si>
  <si>
    <t>Leonore</t>
  </si>
  <si>
    <t>Cloud</t>
  </si>
  <si>
    <t>Brisbane</t>
  </si>
  <si>
    <t>Australia</t>
  </si>
  <si>
    <t>Desmond</t>
  </si>
  <si>
    <t>Bradfield</t>
  </si>
  <si>
    <t>Riverside</t>
  </si>
  <si>
    <t>Jere</t>
  </si>
  <si>
    <t>Waters</t>
  </si>
  <si>
    <t>Cincinnati</t>
  </si>
  <si>
    <t>Lenita</t>
  </si>
  <si>
    <t>Blankenship</t>
  </si>
  <si>
    <t>Accra</t>
  </si>
  <si>
    <t>Ghana</t>
  </si>
  <si>
    <t>Mattie</t>
  </si>
  <si>
    <t>Gebhardt</t>
  </si>
  <si>
    <t>Lizette</t>
  </si>
  <si>
    <t>Minto</t>
  </si>
  <si>
    <t>Lydia</t>
  </si>
  <si>
    <t>Geil</t>
  </si>
  <si>
    <t>Jerrell</t>
  </si>
  <si>
    <t>Mccafferty</t>
  </si>
  <si>
    <t>Foster</t>
  </si>
  <si>
    <t>Czaja</t>
  </si>
  <si>
    <t>Jewell</t>
  </si>
  <si>
    <t>Kyser</t>
  </si>
  <si>
    <t>Stewart</t>
  </si>
  <si>
    <t>Warthen</t>
  </si>
  <si>
    <t>Clorinda</t>
  </si>
  <si>
    <t>Clemmer</t>
  </si>
  <si>
    <t>Terresa</t>
  </si>
  <si>
    <t>Murrieta</t>
  </si>
  <si>
    <t>Christen</t>
  </si>
  <si>
    <t>Donnelly</t>
  </si>
  <si>
    <t>Shenyang</t>
  </si>
  <si>
    <t>Madge</t>
  </si>
  <si>
    <t>Freudenthal</t>
  </si>
  <si>
    <t>Precious</t>
  </si>
  <si>
    <t>Ellett</t>
  </si>
  <si>
    <t>Boston</t>
  </si>
  <si>
    <t>Sueann</t>
  </si>
  <si>
    <t>Oster</t>
  </si>
  <si>
    <t>Belo Horizonte</t>
  </si>
  <si>
    <t>Gracie</t>
  </si>
  <si>
    <t>Linwood</t>
  </si>
  <si>
    <t>Khartoum</t>
  </si>
  <si>
    <t>Sudan</t>
  </si>
  <si>
    <t>Joshua</t>
  </si>
  <si>
    <t>Farone</t>
  </si>
  <si>
    <t>Riyadh</t>
  </si>
  <si>
    <t>Candra</t>
  </si>
  <si>
    <t>Derrick</t>
  </si>
  <si>
    <t>Singapore</t>
  </si>
  <si>
    <t>Willis</t>
  </si>
  <si>
    <t>Brinks</t>
  </si>
  <si>
    <t>Washington</t>
  </si>
  <si>
    <t>Margy</t>
  </si>
  <si>
    <t>Gamet</t>
  </si>
  <si>
    <t>Sharlene</t>
  </si>
  <si>
    <t>Rothschild</t>
  </si>
  <si>
    <t>Solomon</t>
  </si>
  <si>
    <t>Mahurin</t>
  </si>
  <si>
    <t>Tolbert</t>
  </si>
  <si>
    <t>Josefa</t>
  </si>
  <si>
    <t>Effinger</t>
  </si>
  <si>
    <t>Vida</t>
  </si>
  <si>
    <t>Gayer</t>
  </si>
  <si>
    <t>Damian</t>
  </si>
  <si>
    <t>Nedeau</t>
  </si>
  <si>
    <t>Tracey</t>
  </si>
  <si>
    <t>Voyles</t>
  </si>
  <si>
    <t>Berry</t>
  </si>
  <si>
    <t>Plumadore</t>
  </si>
  <si>
    <t>Irina</t>
  </si>
  <si>
    <t>Roberge</t>
  </si>
  <si>
    <t>Neda</t>
  </si>
  <si>
    <t>Asmus</t>
  </si>
  <si>
    <t>Larissa</t>
  </si>
  <si>
    <t>Louviere</t>
  </si>
  <si>
    <t>Lorina</t>
  </si>
  <si>
    <t>Shawgo</t>
  </si>
  <si>
    <t>Ankara</t>
  </si>
  <si>
    <t>Turkey</t>
  </si>
  <si>
    <t>Alex</t>
  </si>
  <si>
    <t>Turnbull</t>
  </si>
  <si>
    <t>Recife</t>
  </si>
  <si>
    <t>Artie</t>
  </si>
  <si>
    <t>Mendoza</t>
  </si>
  <si>
    <t>Mesa</t>
  </si>
  <si>
    <t>Danuta</t>
  </si>
  <si>
    <t>Hennig</t>
  </si>
  <si>
    <t>Durban</t>
  </si>
  <si>
    <t>South Africa</t>
  </si>
  <si>
    <t>Jewel</t>
  </si>
  <si>
    <t>Dumbleton</t>
  </si>
  <si>
    <t>Porto Alegre</t>
  </si>
  <si>
    <t>Evangeline</t>
  </si>
  <si>
    <t>Grandstaff</t>
  </si>
  <si>
    <t>Dalian</t>
  </si>
  <si>
    <t>Flora</t>
  </si>
  <si>
    <t>Zuniga</t>
  </si>
  <si>
    <t>Jeddah</t>
  </si>
  <si>
    <t>Theresia</t>
  </si>
  <si>
    <t>Folk</t>
  </si>
  <si>
    <t>Seattle</t>
  </si>
  <si>
    <t>Schwan</t>
  </si>
  <si>
    <t>Cape Town</t>
  </si>
  <si>
    <t>Marilyn</t>
  </si>
  <si>
    <t>Wittner</t>
  </si>
  <si>
    <t>San Diego</t>
  </si>
  <si>
    <t>Hue</t>
  </si>
  <si>
    <t>Beeson</t>
  </si>
  <si>
    <t>Fortaleza</t>
  </si>
  <si>
    <t>Anya</t>
  </si>
  <si>
    <t>Tellez</t>
  </si>
  <si>
    <t>Curitiba</t>
  </si>
  <si>
    <t>Charles</t>
  </si>
  <si>
    <t>Ascencio</t>
  </si>
  <si>
    <t>Rome</t>
  </si>
  <si>
    <t>Delta</t>
  </si>
  <si>
    <t>Seitz</t>
  </si>
  <si>
    <t>Naples</t>
  </si>
  <si>
    <t>Mauricio</t>
  </si>
  <si>
    <t>Thetford</t>
  </si>
  <si>
    <t>Minneapolis</t>
  </si>
  <si>
    <t>Dorothy</t>
  </si>
  <si>
    <t>Tel Aviv</t>
  </si>
  <si>
    <t>Israel</t>
  </si>
  <si>
    <t>Lisette</t>
  </si>
  <si>
    <t>Bowsher</t>
  </si>
  <si>
    <t>Birmingham</t>
  </si>
  <si>
    <t>UK</t>
  </si>
  <si>
    <t>Annamaria</t>
  </si>
  <si>
    <t>Valdovinos</t>
  </si>
  <si>
    <t>Frankfurt</t>
  </si>
  <si>
    <t>Germany</t>
  </si>
  <si>
    <t>Christene</t>
  </si>
  <si>
    <t>Kennell</t>
  </si>
  <si>
    <t>Lisbon</t>
  </si>
  <si>
    <t>Portugal</t>
  </si>
  <si>
    <t>Evan</t>
  </si>
  <si>
    <t>Maxie</t>
  </si>
  <si>
    <t>Manchester</t>
  </si>
  <si>
    <t>Tiana</t>
  </si>
  <si>
    <t>Brigham</t>
  </si>
  <si>
    <t>San Juan</t>
  </si>
  <si>
    <t>Puerto Rico</t>
  </si>
  <si>
    <t>Milagros</t>
  </si>
  <si>
    <t>Colangelo</t>
  </si>
  <si>
    <t>Katowice</t>
  </si>
  <si>
    <t>Poland</t>
  </si>
  <si>
    <t>Percy</t>
  </si>
  <si>
    <t>Rizzuto</t>
  </si>
  <si>
    <t>Tashkent</t>
  </si>
  <si>
    <t>Uzbekistan</t>
  </si>
  <si>
    <t>Jack</t>
  </si>
  <si>
    <t>Dimas</t>
  </si>
  <si>
    <t>Fukuoka</t>
  </si>
  <si>
    <t>Cristobal</t>
  </si>
  <si>
    <t>Ritter</t>
  </si>
  <si>
    <t>Baku</t>
  </si>
  <si>
    <t>Azerbaijan</t>
  </si>
  <si>
    <t>Camelia</t>
  </si>
  <si>
    <t>Korn</t>
  </si>
  <si>
    <t>St. Louis</t>
  </si>
  <si>
    <t>Edwin</t>
  </si>
  <si>
    <t>Mehr</t>
  </si>
  <si>
    <t>Baltimore</t>
  </si>
  <si>
    <t>Bulah</t>
  </si>
  <si>
    <t>Kaplan</t>
  </si>
  <si>
    <t>Sapporo</t>
  </si>
  <si>
    <t>Emerald</t>
  </si>
  <si>
    <t>Fernald</t>
  </si>
  <si>
    <t>Tampa</t>
  </si>
  <si>
    <t>Cecille</t>
  </si>
  <si>
    <t>Holdridge</t>
  </si>
  <si>
    <t>Taichung</t>
  </si>
  <si>
    <t>Taiwan</t>
  </si>
  <si>
    <t>Patrick</t>
  </si>
  <si>
    <t>Manuel</t>
  </si>
  <si>
    <t>Warsaw</t>
  </si>
  <si>
    <t>Steve</t>
  </si>
  <si>
    <t>Meinhardt</t>
  </si>
  <si>
    <t>Denver</t>
  </si>
  <si>
    <t>Jonell</t>
  </si>
  <si>
    <t>Archibald</t>
  </si>
  <si>
    <t>Cologne/Bonn</t>
  </si>
  <si>
    <t>Kit</t>
  </si>
  <si>
    <t>Platner</t>
  </si>
  <si>
    <t>Hamburg</t>
  </si>
  <si>
    <t>Landon</t>
  </si>
  <si>
    <t>Zerr</t>
  </si>
  <si>
    <t>Dubai</t>
  </si>
  <si>
    <t>UAE</t>
  </si>
  <si>
    <t>Dave</t>
  </si>
  <si>
    <t>Shives</t>
  </si>
  <si>
    <t>Pretoria</t>
  </si>
  <si>
    <t>Ignacio</t>
  </si>
  <si>
    <t>Lucas</t>
  </si>
  <si>
    <t>Vancouver</t>
  </si>
  <si>
    <t>Teresita</t>
  </si>
  <si>
    <t>Schatz</t>
  </si>
  <si>
    <t>Beirut</t>
  </si>
  <si>
    <t>Lebanon</t>
  </si>
  <si>
    <t>Margit</t>
  </si>
  <si>
    <t>Gardenhire</t>
  </si>
  <si>
    <t>Budapest</t>
  </si>
  <si>
    <t>Hungary</t>
  </si>
  <si>
    <t>Belen</t>
  </si>
  <si>
    <t>Sanden</t>
  </si>
  <si>
    <t>Cleveland</t>
  </si>
  <si>
    <t>Granville</t>
  </si>
  <si>
    <t>Core</t>
  </si>
  <si>
    <t>Pittsburgh</t>
  </si>
  <si>
    <t>Boris</t>
  </si>
  <si>
    <t>Hine</t>
  </si>
  <si>
    <t>Campinas</t>
  </si>
  <si>
    <t>Dylan</t>
  </si>
  <si>
    <t>Beeks</t>
  </si>
  <si>
    <t>Harare</t>
  </si>
  <si>
    <t>Zimbabwe</t>
  </si>
  <si>
    <t>Jenniffer</t>
  </si>
  <si>
    <t>Mangual</t>
  </si>
  <si>
    <t>Brasilia</t>
  </si>
  <si>
    <t>Lorri</t>
  </si>
  <si>
    <t>Brook</t>
  </si>
  <si>
    <t>Kuwait</t>
  </si>
  <si>
    <t>Krystle</t>
  </si>
  <si>
    <t>Spainhour</t>
  </si>
  <si>
    <t>Munich</t>
  </si>
  <si>
    <t>Michael</t>
  </si>
  <si>
    <t>Villareal</t>
  </si>
  <si>
    <t>Portland</t>
  </si>
  <si>
    <t>Anton</t>
  </si>
  <si>
    <t>Higuera</t>
  </si>
  <si>
    <t>Therese</t>
  </si>
  <si>
    <t>Mcnellis</t>
  </si>
  <si>
    <t>Beverlee</t>
  </si>
  <si>
    <t>Lawlor</t>
  </si>
  <si>
    <t>Iris</t>
  </si>
  <si>
    <t>Delosantos</t>
  </si>
  <si>
    <t>Dorris</t>
  </si>
  <si>
    <t>Bennetts</t>
  </si>
  <si>
    <t>Mark</t>
  </si>
  <si>
    <t>Macy</t>
  </si>
  <si>
    <t>Tamika</t>
  </si>
  <si>
    <t>Pritchett</t>
  </si>
  <si>
    <t>Verda</t>
  </si>
  <si>
    <t>Pilot</t>
  </si>
  <si>
    <t>Kyra</t>
  </si>
  <si>
    <t>Coffin</t>
  </si>
  <si>
    <t>Roy</t>
  </si>
  <si>
    <t>Reber</t>
  </si>
  <si>
    <t>Lyndsey</t>
  </si>
  <si>
    <t>Fagen</t>
  </si>
  <si>
    <t>Tynisha</t>
  </si>
  <si>
    <t>Kyllonen</t>
  </si>
  <si>
    <t>Corine</t>
  </si>
  <si>
    <t>Ashline</t>
  </si>
  <si>
    <t>Omega</t>
  </si>
  <si>
    <t>Woolford</t>
  </si>
  <si>
    <t>Wilmer</t>
  </si>
  <si>
    <t>Markert</t>
  </si>
  <si>
    <t>Alden</t>
  </si>
  <si>
    <t>Overbey</t>
  </si>
  <si>
    <t>Conrad</t>
  </si>
  <si>
    <t>Haggard</t>
  </si>
  <si>
    <t>Marco</t>
  </si>
  <si>
    <t>Jacobo</t>
  </si>
  <si>
    <t>Santiago</t>
  </si>
  <si>
    <t>Nold</t>
  </si>
  <si>
    <t>Ela</t>
  </si>
  <si>
    <t>Omara</t>
  </si>
  <si>
    <t>Gwyneth</t>
  </si>
  <si>
    <t>Goodsell</t>
  </si>
  <si>
    <t>Jamel</t>
  </si>
  <si>
    <t>Biery</t>
  </si>
  <si>
    <t>Federico</t>
  </si>
  <si>
    <t>Taliaferro</t>
  </si>
  <si>
    <t>Gordon</t>
  </si>
  <si>
    <t>Lehr</t>
  </si>
  <si>
    <t>Vanetta</t>
  </si>
  <si>
    <t>Eisenhower</t>
  </si>
  <si>
    <t>Byron</t>
  </si>
  <si>
    <t>Flick</t>
  </si>
  <si>
    <t>Gertude</t>
  </si>
  <si>
    <t>Neitzel</t>
  </si>
  <si>
    <t>Mariella</t>
  </si>
  <si>
    <t>Lansford</t>
  </si>
  <si>
    <t>Nicol</t>
  </si>
  <si>
    <t>Westerberg</t>
  </si>
  <si>
    <t>Bobby</t>
  </si>
  <si>
    <t>Greening</t>
  </si>
  <si>
    <t>Johnathon</t>
  </si>
  <si>
    <t>Haug</t>
  </si>
  <si>
    <t>Etta</t>
  </si>
  <si>
    <t>Bosque</t>
  </si>
  <si>
    <t>Tomas</t>
  </si>
  <si>
    <t>Coppinger</t>
  </si>
  <si>
    <t>Nanci</t>
  </si>
  <si>
    <t>Bonier</t>
  </si>
  <si>
    <t>Order_Date</t>
  </si>
  <si>
    <t>Product_#</t>
  </si>
  <si>
    <t>Quantity</t>
  </si>
  <si>
    <t>Unit_Price</t>
  </si>
  <si>
    <t>Order_Category</t>
  </si>
  <si>
    <t>customer_id</t>
  </si>
  <si>
    <t>FullName</t>
  </si>
  <si>
    <t>Phone_Number</t>
  </si>
  <si>
    <t>Discount</t>
  </si>
  <si>
    <t>Large Order</t>
  </si>
  <si>
    <t>Product 1</t>
  </si>
  <si>
    <t>Normal Order</t>
  </si>
  <si>
    <t>Product 10</t>
  </si>
  <si>
    <t>Product 6</t>
  </si>
  <si>
    <t>Product 5</t>
  </si>
  <si>
    <t>Product 3</t>
  </si>
  <si>
    <t>Product 7</t>
  </si>
  <si>
    <t>Product 2</t>
  </si>
  <si>
    <t>Product 9</t>
  </si>
  <si>
    <t>Product 8</t>
  </si>
  <si>
    <t>Small Order</t>
  </si>
  <si>
    <t>Product 4</t>
  </si>
  <si>
    <t>555-1234</t>
  </si>
  <si>
    <t>555-1236</t>
  </si>
  <si>
    <t>555-1238</t>
  </si>
  <si>
    <t>555-1240</t>
  </si>
  <si>
    <t>555-1242</t>
  </si>
  <si>
    <t>555-1244</t>
  </si>
  <si>
    <t>555-1246</t>
  </si>
  <si>
    <t>555-1248</t>
  </si>
  <si>
    <t>555-1250</t>
  </si>
  <si>
    <t>555-1252</t>
  </si>
  <si>
    <t>555-1256</t>
  </si>
  <si>
    <t>555-1258</t>
  </si>
  <si>
    <t>555-1260</t>
  </si>
  <si>
    <t>555-1262</t>
  </si>
  <si>
    <t>555-1264</t>
  </si>
  <si>
    <t>555-1266</t>
  </si>
  <si>
    <t>555-1268</t>
  </si>
  <si>
    <t>555-1270</t>
  </si>
  <si>
    <t>555-1272</t>
  </si>
  <si>
    <t>555-1274</t>
  </si>
  <si>
    <t>555-1276</t>
  </si>
  <si>
    <t>555-1278</t>
  </si>
  <si>
    <t>555-1280</t>
  </si>
  <si>
    <t>555-1284</t>
  </si>
  <si>
    <t>555-1286</t>
  </si>
  <si>
    <t>555-1288</t>
  </si>
  <si>
    <t>555-1290</t>
  </si>
  <si>
    <t>555-1292</t>
  </si>
  <si>
    <t>555-1294</t>
  </si>
  <si>
    <t>555-1296</t>
  </si>
  <si>
    <t>555-1298</t>
  </si>
  <si>
    <t>555-1300</t>
  </si>
  <si>
    <t>555-1302</t>
  </si>
  <si>
    <t>555-1304</t>
  </si>
  <si>
    <t>555-1306</t>
  </si>
  <si>
    <t>555-1308</t>
  </si>
  <si>
    <t>555-1310</t>
  </si>
  <si>
    <t>555-1312</t>
  </si>
  <si>
    <t>555-1314</t>
  </si>
  <si>
    <t>555-1316</t>
  </si>
  <si>
    <t>555-1318</t>
  </si>
  <si>
    <t>555-1320</t>
  </si>
  <si>
    <t>555-1322</t>
  </si>
  <si>
    <t>555-1324</t>
  </si>
  <si>
    <t>555-1326</t>
  </si>
  <si>
    <t>555-1328</t>
  </si>
  <si>
    <t>555-1330</t>
  </si>
  <si>
    <t>555-1332</t>
  </si>
  <si>
    <t>555-1334</t>
  </si>
  <si>
    <t>555-1336</t>
  </si>
  <si>
    <t>555-1338</t>
  </si>
  <si>
    <t>555-1340</t>
  </si>
  <si>
    <t>555-1342</t>
  </si>
  <si>
    <t>555-1344</t>
  </si>
  <si>
    <t>555-1346</t>
  </si>
  <si>
    <t>555-1348</t>
  </si>
  <si>
    <t>555-1352</t>
  </si>
  <si>
    <t>555-1354</t>
  </si>
  <si>
    <t>555-1356</t>
  </si>
  <si>
    <t>555-1358</t>
  </si>
  <si>
    <t>555-1360</t>
  </si>
  <si>
    <t>555-1362</t>
  </si>
  <si>
    <t>555-1364</t>
  </si>
  <si>
    <t>555-1366</t>
  </si>
  <si>
    <t>555-1368</t>
  </si>
  <si>
    <t>555-1370</t>
  </si>
  <si>
    <t>555-1372</t>
  </si>
  <si>
    <t>555-1374</t>
  </si>
  <si>
    <t>555-1376</t>
  </si>
  <si>
    <t>555-1380</t>
  </si>
  <si>
    <t>555-1382</t>
  </si>
  <si>
    <t>555-1384</t>
  </si>
  <si>
    <t>555-1386</t>
  </si>
  <si>
    <t>555-1388</t>
  </si>
  <si>
    <t>555-1390</t>
  </si>
  <si>
    <t>555-1392</t>
  </si>
  <si>
    <t>555-1394</t>
  </si>
  <si>
    <t>555-1396</t>
  </si>
  <si>
    <t>555-1398</t>
  </si>
  <si>
    <t>555-1400</t>
  </si>
  <si>
    <t>555-1402</t>
  </si>
  <si>
    <t>555-1404</t>
  </si>
  <si>
    <t>555-1406</t>
  </si>
  <si>
    <t>555-1408</t>
  </si>
  <si>
    <t>555-1410</t>
  </si>
  <si>
    <t>555-1412</t>
  </si>
  <si>
    <t>555-1414</t>
  </si>
  <si>
    <t>555-1416</t>
  </si>
  <si>
    <t>555-1418</t>
  </si>
  <si>
    <t>555-1420</t>
  </si>
  <si>
    <t>555-1422</t>
  </si>
  <si>
    <t>555-1424</t>
  </si>
  <si>
    <t>555-1426</t>
  </si>
  <si>
    <t>555-1428</t>
  </si>
  <si>
    <t>555-1430</t>
  </si>
  <si>
    <t>555-1432</t>
  </si>
  <si>
    <t>555-1434</t>
  </si>
  <si>
    <t>555-1436</t>
  </si>
  <si>
    <t>555-1438</t>
  </si>
  <si>
    <t>555-1440</t>
  </si>
  <si>
    <t>555-1442</t>
  </si>
  <si>
    <t>555-1444</t>
  </si>
  <si>
    <t>555-1446</t>
  </si>
  <si>
    <t>555-1448</t>
  </si>
  <si>
    <t>555-1450</t>
  </si>
  <si>
    <t>555-1452</t>
  </si>
  <si>
    <t>555-1454</t>
  </si>
  <si>
    <t>555-1456</t>
  </si>
  <si>
    <t>555-1458</t>
  </si>
  <si>
    <t>555-1462</t>
  </si>
  <si>
    <t>555-1464</t>
  </si>
  <si>
    <t>555-1466</t>
  </si>
  <si>
    <t>555-1468</t>
  </si>
  <si>
    <t>555-1470</t>
  </si>
  <si>
    <t>555-1472</t>
  </si>
  <si>
    <t>555-1474</t>
  </si>
  <si>
    <t>555-1476</t>
  </si>
  <si>
    <t>555-1478</t>
  </si>
  <si>
    <t>555-1480</t>
  </si>
  <si>
    <t>555-1482</t>
  </si>
  <si>
    <t>555-1484</t>
  </si>
  <si>
    <t>555-1486</t>
  </si>
  <si>
    <t>555-1488</t>
  </si>
  <si>
    <t>555-1490</t>
  </si>
  <si>
    <t>555-1492</t>
  </si>
  <si>
    <t>555-1494</t>
  </si>
  <si>
    <t>555-1496</t>
  </si>
  <si>
    <t>555-1498</t>
  </si>
  <si>
    <t>555-1500</t>
  </si>
  <si>
    <t>555-1502</t>
  </si>
  <si>
    <t>555-1504</t>
  </si>
  <si>
    <t>555-1506</t>
  </si>
  <si>
    <t>555-1508</t>
  </si>
  <si>
    <t>555-1510</t>
  </si>
  <si>
    <t>555-1512</t>
  </si>
  <si>
    <t>555-1514</t>
  </si>
  <si>
    <t>555-1516</t>
  </si>
  <si>
    <t>555-1518</t>
  </si>
  <si>
    <t>555-1520</t>
  </si>
  <si>
    <t>555-1522</t>
  </si>
  <si>
    <t>555-1524</t>
  </si>
  <si>
    <t>555-1526</t>
  </si>
  <si>
    <t>555-1528</t>
  </si>
  <si>
    <t>555-1530</t>
  </si>
  <si>
    <t>555-1532</t>
  </si>
  <si>
    <t>555-1534</t>
  </si>
  <si>
    <t>Total Cost</t>
  </si>
  <si>
    <t>concat</t>
  </si>
  <si>
    <t>count</t>
  </si>
  <si>
    <t>Countif</t>
  </si>
  <si>
    <t>Countifs</t>
  </si>
  <si>
    <t>Total</t>
  </si>
  <si>
    <t>Count</t>
  </si>
  <si>
    <t>Sum</t>
  </si>
  <si>
    <t>Sum of Total Cost</t>
  </si>
  <si>
    <t>DiscountedAmount</t>
  </si>
  <si>
    <t>order_id</t>
  </si>
  <si>
    <t>Customer_id</t>
  </si>
  <si>
    <t>Customer_id(Customer)</t>
  </si>
  <si>
    <t>~42270%</t>
  </si>
  <si>
    <t>~42318%</t>
  </si>
  <si>
    <t>~40266%</t>
  </si>
  <si>
    <t>~41792%</t>
  </si>
  <si>
    <t>~40837%</t>
  </si>
  <si>
    <t>~41510%</t>
  </si>
  <si>
    <t>~40970%</t>
  </si>
  <si>
    <t>~40817%</t>
  </si>
  <si>
    <t>~41606%</t>
  </si>
  <si>
    <t>~42245%</t>
  </si>
  <si>
    <t>~42346%</t>
  </si>
  <si>
    <t>~40364%</t>
  </si>
  <si>
    <t>~40939%</t>
  </si>
  <si>
    <t>~40878%</t>
  </si>
  <si>
    <t>~41492%</t>
  </si>
  <si>
    <t>~42337%</t>
  </si>
  <si>
    <t>~42021%</t>
  </si>
  <si>
    <t>~40262%</t>
  </si>
  <si>
    <t>~42310%</t>
  </si>
  <si>
    <t>~41598%</t>
  </si>
  <si>
    <t>~41958%</t>
  </si>
  <si>
    <t>~40416%</t>
  </si>
  <si>
    <t>~40459%</t>
  </si>
  <si>
    <t>~41390%</t>
  </si>
  <si>
    <t>~42086%</t>
  </si>
  <si>
    <t>~41395%</t>
  </si>
  <si>
    <t>~41799%</t>
  </si>
  <si>
    <t>~40332%</t>
  </si>
  <si>
    <t>~40959%</t>
  </si>
  <si>
    <t>~40963%</t>
  </si>
  <si>
    <t>~40801%</t>
  </si>
  <si>
    <t>~40535%</t>
  </si>
  <si>
    <t>~41514%</t>
  </si>
  <si>
    <t>~41675%</t>
  </si>
  <si>
    <t>~41441%</t>
  </si>
  <si>
    <t>~41548%</t>
  </si>
  <si>
    <t>~41064%</t>
  </si>
  <si>
    <t>~41040%</t>
  </si>
  <si>
    <t>~41352%</t>
  </si>
  <si>
    <t>~42117%</t>
  </si>
  <si>
    <t>~41282%</t>
  </si>
  <si>
    <t>~42184%</t>
  </si>
  <si>
    <t>~41229%</t>
  </si>
  <si>
    <t>~41738%</t>
  </si>
  <si>
    <t>~41542%</t>
  </si>
  <si>
    <t>~40380%</t>
  </si>
  <si>
    <t>~41614%</t>
  </si>
  <si>
    <t>~40415%</t>
  </si>
  <si>
    <t>~40910%</t>
  </si>
  <si>
    <t>~40859%</t>
  </si>
  <si>
    <t>~41693%</t>
  </si>
  <si>
    <t>~41038%</t>
  </si>
  <si>
    <t>~40781%</t>
  </si>
  <si>
    <t>~41268%</t>
  </si>
  <si>
    <t>~41223%</t>
  </si>
  <si>
    <t>~41159%</t>
  </si>
  <si>
    <t>~41300%</t>
  </si>
  <si>
    <t>~40514%</t>
  </si>
  <si>
    <t>~40740%</t>
  </si>
  <si>
    <t>~40846%</t>
  </si>
  <si>
    <t>~41627%</t>
  </si>
  <si>
    <t>~41991%</t>
  </si>
  <si>
    <t>~42008%</t>
  </si>
  <si>
    <t>~42258%</t>
  </si>
  <si>
    <t>~40311%</t>
  </si>
  <si>
    <t>~41842%</t>
  </si>
  <si>
    <t>~40411%</t>
  </si>
  <si>
    <t>~42234%</t>
  </si>
  <si>
    <t>~40460%</t>
  </si>
  <si>
    <t>~40326%</t>
  </si>
  <si>
    <t>~40270%</t>
  </si>
  <si>
    <t>~40976%</t>
  </si>
  <si>
    <t>~41961%</t>
  </si>
  <si>
    <t>~42079%</t>
  </si>
  <si>
    <t>~40922%</t>
  </si>
  <si>
    <t>~40219%</t>
  </si>
  <si>
    <t>~40198%</t>
  </si>
  <si>
    <t>~40911%</t>
  </si>
  <si>
    <t>~40665%</t>
  </si>
  <si>
    <t>~41827%</t>
  </si>
  <si>
    <t>~40190%</t>
  </si>
  <si>
    <t>~41919%</t>
  </si>
  <si>
    <t>~40856%</t>
  </si>
  <si>
    <t>~41526%</t>
  </si>
  <si>
    <t>~41193%</t>
  </si>
  <si>
    <t>~41787%</t>
  </si>
  <si>
    <t>~41685%</t>
  </si>
  <si>
    <t>~42360%</t>
  </si>
  <si>
    <t>~40235%</t>
  </si>
  <si>
    <t>~42242%</t>
  </si>
  <si>
    <t>~41580%</t>
  </si>
  <si>
    <t>~40902%</t>
  </si>
  <si>
    <t>~40693%</t>
  </si>
  <si>
    <t>~40888%</t>
  </si>
  <si>
    <t>~42146%</t>
  </si>
  <si>
    <t>~41347%</t>
  </si>
  <si>
    <t>~41891%</t>
  </si>
  <si>
    <t>~42327%</t>
  </si>
  <si>
    <t>~41172%</t>
  </si>
  <si>
    <t>~42066%</t>
  </si>
  <si>
    <t>~41688%</t>
  </si>
  <si>
    <t>~42047%</t>
  </si>
  <si>
    <t>~42275%</t>
  </si>
  <si>
    <t>~41716%</t>
  </si>
  <si>
    <t>~40892%</t>
  </si>
  <si>
    <t>~42355%</t>
  </si>
  <si>
    <t>~41531%</t>
  </si>
  <si>
    <t>~40650%</t>
  </si>
  <si>
    <t>~41968%</t>
  </si>
  <si>
    <t>~40958%</t>
  </si>
  <si>
    <t>~42227%</t>
  </si>
  <si>
    <t>~40965%</t>
  </si>
  <si>
    <t>~40765%</t>
  </si>
  <si>
    <t>~41484%</t>
  </si>
  <si>
    <t>~41186%</t>
  </si>
  <si>
    <t>~41678%</t>
  </si>
  <si>
    <t>~41304%</t>
  </si>
  <si>
    <t>~40474%</t>
  </si>
  <si>
    <t>~40409%</t>
  </si>
  <si>
    <t>~41884%</t>
  </si>
  <si>
    <t>~41984%</t>
  </si>
  <si>
    <t>~41200%</t>
  </si>
  <si>
    <t>~42165%</t>
  </si>
  <si>
    <t>~40802%</t>
  </si>
  <si>
    <t>~40580%</t>
  </si>
  <si>
    <t>~42294%</t>
  </si>
  <si>
    <t>~40964%</t>
  </si>
  <si>
    <t>~41590%</t>
  </si>
  <si>
    <t>~41826%</t>
  </si>
  <si>
    <t>~40996%</t>
  </si>
  <si>
    <t>~41364%</t>
  </si>
  <si>
    <t>~40261%</t>
  </si>
  <si>
    <t>~41235%</t>
  </si>
  <si>
    <t>~41227%</t>
  </si>
  <si>
    <t>~42071%</t>
  </si>
  <si>
    <t>~41797%</t>
  </si>
  <si>
    <t>~40490%</t>
  </si>
  <si>
    <t>~41582%</t>
  </si>
  <si>
    <t>~41761%</t>
  </si>
  <si>
    <t>~41950%</t>
  </si>
  <si>
    <t>~40298%</t>
  </si>
  <si>
    <t>~41449%</t>
  </si>
  <si>
    <t>~41141%</t>
  </si>
  <si>
    <t>~41176%</t>
  </si>
  <si>
    <t>~40329%</t>
  </si>
  <si>
    <t>~41137%</t>
  </si>
  <si>
    <t>~40768%</t>
  </si>
  <si>
    <t>~41554%</t>
  </si>
  <si>
    <t>~40589%</t>
  </si>
  <si>
    <t>~41387%</t>
  </si>
  <si>
    <t>~41148%</t>
  </si>
  <si>
    <t>~41351%</t>
  </si>
  <si>
    <t>~42007%</t>
  </si>
  <si>
    <t>~40692%</t>
  </si>
  <si>
    <t>~41501%</t>
  </si>
  <si>
    <t>~41607%</t>
  </si>
  <si>
    <t>~41920%</t>
  </si>
  <si>
    <t>~40705%</t>
  </si>
  <si>
    <t>~41795%</t>
  </si>
  <si>
    <t>~40749%</t>
  </si>
  <si>
    <t>~40689%</t>
  </si>
  <si>
    <t>~42248%</t>
  </si>
  <si>
    <t>~41091%</t>
  </si>
  <si>
    <t>~42107%</t>
  </si>
  <si>
    <t>~42253%</t>
  </si>
  <si>
    <t>~41266%</t>
  </si>
  <si>
    <t>~40712%</t>
  </si>
  <si>
    <t>~40813%</t>
  </si>
  <si>
    <t>~41050%</t>
  </si>
  <si>
    <t>~40302%</t>
  </si>
  <si>
    <t>~41079%</t>
  </si>
  <si>
    <t>~41587%</t>
  </si>
  <si>
    <t>~41399%</t>
  </si>
  <si>
    <t>~41615%</t>
  </si>
  <si>
    <t>~42204%</t>
  </si>
  <si>
    <t>~40776%</t>
  </si>
  <si>
    <t>~41129%</t>
  </si>
  <si>
    <t>~41165%</t>
  </si>
  <si>
    <t>~41052%</t>
  </si>
  <si>
    <t>~42173%</t>
  </si>
  <si>
    <t>~40279%</t>
  </si>
  <si>
    <t>~40575%</t>
  </si>
  <si>
    <t>~40405%</t>
  </si>
  <si>
    <t>~42263%</t>
  </si>
  <si>
    <t>~41853%</t>
  </si>
  <si>
    <t>~41466%</t>
  </si>
  <si>
    <t>~40542%</t>
  </si>
  <si>
    <t>~41240%</t>
  </si>
  <si>
    <t>~40983%</t>
  </si>
  <si>
    <t>~40702%</t>
  </si>
  <si>
    <t>~40566%</t>
  </si>
  <si>
    <t>~41013%</t>
  </si>
  <si>
    <t>~41839%</t>
  </si>
  <si>
    <t>~41437%</t>
  </si>
  <si>
    <t>~42281%</t>
  </si>
  <si>
    <t>~42002%</t>
  </si>
  <si>
    <t>~42097%</t>
  </si>
  <si>
    <t>~40479%</t>
  </si>
  <si>
    <t>~40370%</t>
  </si>
  <si>
    <t>~41428%</t>
  </si>
  <si>
    <t>~41753%</t>
  </si>
  <si>
    <t>~41179%</t>
  </si>
  <si>
    <t>~41574%</t>
  </si>
  <si>
    <t>~40935%</t>
  </si>
  <si>
    <t>~40582%</t>
  </si>
  <si>
    <t>~41397%</t>
  </si>
  <si>
    <t>~40873%</t>
  </si>
  <si>
    <t>~40417%</t>
  </si>
  <si>
    <t>~41293%</t>
  </si>
  <si>
    <t>~41263%</t>
  </si>
  <si>
    <t>~41198%</t>
  </si>
  <si>
    <t>~41899%</t>
  </si>
  <si>
    <t>~42140%</t>
  </si>
  <si>
    <t>~40468%</t>
  </si>
  <si>
    <t>~42061%</t>
  </si>
  <si>
    <t>~42036%</t>
  </si>
  <si>
    <t>~40453%</t>
  </si>
  <si>
    <t>~40784%</t>
  </si>
  <si>
    <t>~40483%</t>
  </si>
  <si>
    <t>~41660%</t>
  </si>
  <si>
    <t>~40433%</t>
  </si>
  <si>
    <t>~41550%</t>
  </si>
  <si>
    <t>~42369%</t>
  </si>
  <si>
    <t>~41540%</t>
  </si>
  <si>
    <t>~40986%</t>
  </si>
  <si>
    <t>~40586%</t>
  </si>
  <si>
    <t>~41082%</t>
  </si>
  <si>
    <t>~41160%</t>
  </si>
  <si>
    <t>~41861%</t>
  </si>
  <si>
    <t>~41922%</t>
  </si>
  <si>
    <t>~41084%</t>
  </si>
  <si>
    <t>~41851%</t>
  </si>
  <si>
    <t>~41290%</t>
  </si>
  <si>
    <t>~41011%</t>
  </si>
  <si>
    <t>~40275%</t>
  </si>
  <si>
    <t>~40893%</t>
  </si>
  <si>
    <t>~40884%</t>
  </si>
  <si>
    <t>~41192%</t>
  </si>
  <si>
    <t>~40503%</t>
  </si>
  <si>
    <t>~41710%</t>
  </si>
  <si>
    <t>~40653%</t>
  </si>
  <si>
    <t>~40249%</t>
  </si>
  <si>
    <t>~41900%</t>
  </si>
  <si>
    <t>~41302%</t>
  </si>
  <si>
    <t>~41464%</t>
  </si>
  <si>
    <t>~41747%</t>
  </si>
  <si>
    <t>~40890%</t>
  </si>
  <si>
    <t>~40607%</t>
  </si>
  <si>
    <t>~40920%</t>
  </si>
  <si>
    <t>~41679%</t>
  </si>
  <si>
    <t>~42349%</t>
  </si>
  <si>
    <t>~41700%</t>
  </si>
  <si>
    <t>~40314%</t>
  </si>
  <si>
    <t>~41664%</t>
  </si>
  <si>
    <t>~42265%</t>
  </si>
  <si>
    <t>~41259%</t>
  </si>
  <si>
    <t>~40188%</t>
  </si>
  <si>
    <t>~41372%</t>
  </si>
  <si>
    <t>~41392%</t>
  </si>
  <si>
    <t>~40680%</t>
  </si>
  <si>
    <t>~40620%</t>
  </si>
  <si>
    <t>~41085%</t>
  </si>
  <si>
    <t>~41552%</t>
  </si>
  <si>
    <t>~40247%</t>
  </si>
  <si>
    <t>~41926%</t>
  </si>
  <si>
    <t>~41487%</t>
  </si>
  <si>
    <t>~40894%</t>
  </si>
  <si>
    <t>~40414%</t>
  </si>
  <si>
    <t>~41727%</t>
  </si>
  <si>
    <t>~40706%</t>
  </si>
  <si>
    <t>~40392%</t>
  </si>
  <si>
    <t>~40435%</t>
  </si>
  <si>
    <t>~42119%</t>
  </si>
  <si>
    <t>~40677%</t>
  </si>
  <si>
    <t>~42334%</t>
  </si>
  <si>
    <t>~41835%</t>
  </si>
  <si>
    <t>~40371%</t>
  </si>
  <si>
    <t>~40806%</t>
  </si>
  <si>
    <t>~41980%</t>
  </si>
  <si>
    <t>~41698%</t>
  </si>
  <si>
    <t>~40987%</t>
  </si>
  <si>
    <t>~42039%</t>
  </si>
  <si>
    <t>~41014%</t>
  </si>
  <si>
    <t>~41809%</t>
  </si>
  <si>
    <t>~40496%</t>
  </si>
  <si>
    <t>~42102%</t>
  </si>
  <si>
    <t>~41630%</t>
  </si>
  <si>
    <t>~40374%</t>
  </si>
  <si>
    <t>~41019%</t>
  </si>
  <si>
    <t>~41585%</t>
  </si>
  <si>
    <t>~41944%</t>
  </si>
  <si>
    <t>~41210%</t>
  </si>
  <si>
    <t>~40573%</t>
  </si>
  <si>
    <t>~42255%</t>
  </si>
  <si>
    <t>~42206%</t>
  </si>
  <si>
    <t>~40450%</t>
  </si>
  <si>
    <t>~41462%</t>
  </si>
  <si>
    <t>~40945%</t>
  </si>
  <si>
    <t>~42292%</t>
  </si>
  <si>
    <t>~42201%</t>
  </si>
  <si>
    <t>~41451%</t>
  </si>
  <si>
    <t>~42217%</t>
  </si>
  <si>
    <t>~40446%</t>
  </si>
  <si>
    <t>~40960%</t>
  </si>
  <si>
    <t>~40443%</t>
  </si>
  <si>
    <t>~40634%</t>
  </si>
  <si>
    <t>~42224%</t>
  </si>
  <si>
    <t>~40577%</t>
  </si>
  <si>
    <t>~42323%</t>
  </si>
  <si>
    <t>~41786%</t>
  </si>
  <si>
    <t>~40427%</t>
  </si>
  <si>
    <t>~40509%</t>
  </si>
  <si>
    <t>~41652%</t>
  </si>
  <si>
    <t>~42291%</t>
  </si>
  <si>
    <t>~41745%</t>
  </si>
  <si>
    <t>~41975%</t>
  </si>
  <si>
    <t>~41756%</t>
  </si>
  <si>
    <t>~41702%</t>
  </si>
  <si>
    <t>~41543%</t>
  </si>
  <si>
    <t>~40502%</t>
  </si>
  <si>
    <t>~40404%</t>
  </si>
  <si>
    <t>~41796%</t>
  </si>
  <si>
    <t>~41760%</t>
  </si>
  <si>
    <t>~42087%</t>
  </si>
  <si>
    <t>~41463%</t>
  </si>
  <si>
    <t>~41766%</t>
  </si>
  <si>
    <t>~41867%</t>
  </si>
  <si>
    <t>~42077%</t>
  </si>
  <si>
    <t>~42317%</t>
  </si>
  <si>
    <t>~42267%</t>
  </si>
  <si>
    <t>~40774%</t>
  </si>
  <si>
    <t>~42065%</t>
  </si>
  <si>
    <t>~42238%</t>
  </si>
  <si>
    <t>~40635%</t>
  </si>
  <si>
    <t>~42225%</t>
  </si>
  <si>
    <t>~40525%</t>
  </si>
  <si>
    <t>~41442%</t>
  </si>
  <si>
    <t>~42174%</t>
  </si>
  <si>
    <t>~42320%</t>
  </si>
  <si>
    <t>~41715%</t>
  </si>
  <si>
    <t>~41881%</t>
  </si>
  <si>
    <t>~40512%</t>
  </si>
  <si>
    <t>~42315%</t>
  </si>
  <si>
    <t>~41665%</t>
  </si>
  <si>
    <t>~40325%</t>
  </si>
  <si>
    <t>~41505%</t>
  </si>
  <si>
    <t>~40246%</t>
  </si>
  <si>
    <t>~40904%</t>
  </si>
  <si>
    <t>~41333%</t>
  </si>
  <si>
    <t>~41307%</t>
  </si>
  <si>
    <t>~40431%</t>
  </si>
  <si>
    <t>~41061%</t>
  </si>
  <si>
    <t>~41564%</t>
  </si>
  <si>
    <t>~40906%</t>
  </si>
  <si>
    <t>~41182%</t>
  </si>
  <si>
    <t>~41255%</t>
  </si>
  <si>
    <t>~41541%</t>
  </si>
  <si>
    <t>~42336%</t>
  </si>
  <si>
    <t>~40236%</t>
  </si>
  <si>
    <t>~41507%</t>
  </si>
  <si>
    <t>~42164%</t>
  </si>
  <si>
    <t>~41936%</t>
  </si>
  <si>
    <t>~40184%</t>
  </si>
  <si>
    <t>~41516%</t>
  </si>
  <si>
    <t>~40921%</t>
  </si>
  <si>
    <t>~42350%</t>
  </si>
  <si>
    <t>~41426%</t>
  </si>
  <si>
    <t>~40598%</t>
  </si>
  <si>
    <t>~41374%</t>
  </si>
  <si>
    <t>~41404%</t>
  </si>
  <si>
    <t>~40747%</t>
  </si>
  <si>
    <t>~40748%</t>
  </si>
  <si>
    <t>~40561%</t>
  </si>
  <si>
    <t>~40384%</t>
  </si>
  <si>
    <t>~42367%</t>
  </si>
  <si>
    <t>~41219%</t>
  </si>
  <si>
    <t>~41823%</t>
  </si>
  <si>
    <t>~42091%</t>
  </si>
  <si>
    <t>~42027%</t>
  </si>
  <si>
    <t>~41561%</t>
  </si>
  <si>
    <t>~40932%</t>
  </si>
  <si>
    <t>~41596%</t>
  </si>
  <si>
    <t>~40857%</t>
  </si>
  <si>
    <t>~40782%</t>
  </si>
  <si>
    <t>~41122%</t>
  </si>
  <si>
    <t>~41578%</t>
  </si>
  <si>
    <t>~40500%</t>
  </si>
  <si>
    <t>~40390%</t>
  </si>
  <si>
    <t>~41055%</t>
  </si>
  <si>
    <t>~41829%</t>
  </si>
  <si>
    <t>~41648%</t>
  </si>
  <si>
    <t>~40594%</t>
  </si>
  <si>
    <t>~41687%</t>
  </si>
  <si>
    <t>~40762%</t>
  </si>
  <si>
    <t>~40685%</t>
  </si>
  <si>
    <t>~41874%</t>
  </si>
  <si>
    <t>~41174%</t>
  </si>
  <si>
    <t>~41489%</t>
  </si>
  <si>
    <t>~41504%</t>
  </si>
  <si>
    <t>~41699%</t>
  </si>
  <si>
    <t>~40352%</t>
  </si>
  <si>
    <t>~41659%</t>
  </si>
  <si>
    <t>~42298%</t>
  </si>
  <si>
    <t>~41431%</t>
  </si>
  <si>
    <t>~42060%</t>
  </si>
  <si>
    <t>~41152%</t>
  </si>
  <si>
    <t>~41996%</t>
  </si>
  <si>
    <t>~41006%</t>
  </si>
  <si>
    <t>~41036%</t>
  </si>
  <si>
    <t>~42144%</t>
  </si>
  <si>
    <t>~41269%</t>
  </si>
  <si>
    <t>~40930%</t>
  </si>
  <si>
    <t>~41521%</t>
  </si>
  <si>
    <t>~40555%</t>
  </si>
  <si>
    <t>~40956%</t>
  </si>
  <si>
    <t>~41758%</t>
  </si>
  <si>
    <t>~41954%</t>
  </si>
  <si>
    <t>~40194%</t>
  </si>
  <si>
    <t>~41383%</t>
  </si>
  <si>
    <t>~40881%</t>
  </si>
  <si>
    <t>~40667%</t>
  </si>
  <si>
    <t>~41169%</t>
  </si>
  <si>
    <t>~41181%</t>
  </si>
  <si>
    <t>~40376%</t>
  </si>
  <si>
    <t>~40715%</t>
  </si>
  <si>
    <t>~41701%</t>
  </si>
  <si>
    <t>~41119%</t>
  </si>
  <si>
    <t>~40203%</t>
  </si>
  <si>
    <t>~40919%</t>
  </si>
  <si>
    <t>~41681%</t>
  </si>
  <si>
    <t>~41966%</t>
  </si>
  <si>
    <t>~40440%</t>
  </si>
  <si>
    <t>~41023%</t>
  </si>
  <si>
    <t>~40766%</t>
  </si>
  <si>
    <t>~40824%</t>
  </si>
  <si>
    <t>~41458%</t>
  </si>
  <si>
    <t>~40470%</t>
  </si>
  <si>
    <t>~41446%</t>
  </si>
  <si>
    <t>~41403%</t>
  </si>
  <si>
    <t>~41197%</t>
  </si>
  <si>
    <t>~42325%</t>
  </si>
  <si>
    <t>mid</t>
  </si>
  <si>
    <t>CleanedOrderDate</t>
  </si>
  <si>
    <t>Order_Cat</t>
  </si>
  <si>
    <t>Product</t>
  </si>
  <si>
    <t>OrderDate</t>
  </si>
  <si>
    <t>Price</t>
  </si>
  <si>
    <t xml:space="preserve">search </t>
  </si>
  <si>
    <t>Year</t>
  </si>
  <si>
    <t>Month</t>
  </si>
  <si>
    <t>Day</t>
  </si>
  <si>
    <t>Weekday</t>
  </si>
  <si>
    <t>CurrentDate</t>
  </si>
  <si>
    <t>YearDif</t>
  </si>
  <si>
    <t>cleanedCurrentDate</t>
  </si>
  <si>
    <t>MonthDif</t>
  </si>
  <si>
    <t>DayDif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</si>
</sst>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wrapText="1"/>
    </xf>
    <xf numFmtId="14" fontId="0" fillId="0" borderId="0" xfId="0" applyNumberFormat="1"/>
    <xf numFmtId="0" fontId="5" fillId="2" borderId="0" xfId="0" applyFont="1" applyFill="1" applyAlignment="1">
      <alignment wrapText="1"/>
    </xf>
    <xf numFmtId="164" fontId="5" fillId="2" borderId="0" xfId="0" applyNumberFormat="1" applyFont="1" applyFill="1"/>
    <xf numFmtId="0" fontId="1" fillId="0" borderId="0" xfId="0" applyFont="1"/>
    <xf numFmtId="2" fontId="2" fillId="0" borderId="0" xfId="0" applyNumberFormat="1" applyFont="1" applyAlignment="1">
      <alignment wrapText="1"/>
    </xf>
    <xf numFmtId="2" fontId="3" fillId="0" borderId="0" xfId="0" applyNumberFormat="1" applyFont="1" applyAlignment="1">
      <alignment wrapText="1"/>
    </xf>
    <xf numFmtId="2" fontId="0" fillId="0" borderId="0" xfId="0" applyNumberFormat="1"/>
    <xf numFmtId="1" fontId="3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2"/>
  <sheetViews>
    <sheetView topLeftCell="A50" zoomScale="150" zoomScaleNormal="150" workbookViewId="0">
      <selection activeCell="A11" sqref="A11:XFD13"/>
    </sheetView>
  </sheetViews>
  <sheetFormatPr baseColWidth="10" defaultColWidth="9" defaultRowHeight="16" x14ac:dyDescent="0.2"/>
  <cols>
    <col min="1" max="6" width="16.6640625" customWidth="1"/>
    <col min="7" max="7" width="21.83203125" customWidth="1"/>
  </cols>
  <sheetData>
    <row r="1" spans="1:12" x14ac:dyDescent="0.2">
      <c r="A1" s="1" t="s">
        <v>444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445</v>
      </c>
    </row>
    <row r="2" spans="1:12" x14ac:dyDescent="0.2">
      <c r="A2" s="2">
        <v>10001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t="str">
        <f>_xlfn.CONCAT(B2," ",C2)</f>
        <v>Cornelius Kujawa</v>
      </c>
      <c r="J2" t="s">
        <v>608</v>
      </c>
    </row>
    <row r="3" spans="1:12" x14ac:dyDescent="0.2">
      <c r="A3" s="2">
        <v>10002</v>
      </c>
      <c r="B3" s="6" t="s">
        <v>11</v>
      </c>
      <c r="C3" s="6" t="s">
        <v>12</v>
      </c>
      <c r="D3" s="6" t="s">
        <v>13</v>
      </c>
      <c r="E3" s="6" t="s">
        <v>14</v>
      </c>
      <c r="F3" s="6" t="s">
        <v>15</v>
      </c>
      <c r="G3" t="str">
        <f t="shared" ref="G3:G66" si="0">_xlfn.CONCAT(B3," ",C3)</f>
        <v>Patrica Courville</v>
      </c>
      <c r="J3" t="s">
        <v>609</v>
      </c>
    </row>
    <row r="4" spans="1:12" x14ac:dyDescent="0.2">
      <c r="A4" s="2">
        <v>10003</v>
      </c>
      <c r="B4" s="6" t="s">
        <v>16</v>
      </c>
      <c r="C4" s="6" t="s">
        <v>17</v>
      </c>
      <c r="D4" s="6" t="s">
        <v>8</v>
      </c>
      <c r="E4" s="6" t="s">
        <v>18</v>
      </c>
      <c r="F4" s="6" t="s">
        <v>19</v>
      </c>
      <c r="G4" t="str">
        <f t="shared" si="0"/>
        <v>Sanford Xiong</v>
      </c>
      <c r="J4" t="s">
        <v>610</v>
      </c>
      <c r="K4" t="s">
        <v>611</v>
      </c>
    </row>
    <row r="5" spans="1:12" x14ac:dyDescent="0.2">
      <c r="A5" s="2">
        <v>10004</v>
      </c>
      <c r="B5" s="6" t="s">
        <v>20</v>
      </c>
      <c r="C5" s="6" t="s">
        <v>21</v>
      </c>
      <c r="D5" s="6" t="s">
        <v>8</v>
      </c>
      <c r="E5" s="6" t="s">
        <v>22</v>
      </c>
      <c r="F5" s="6" t="s">
        <v>23</v>
      </c>
      <c r="G5" t="str">
        <f t="shared" si="0"/>
        <v>Allen Burrus</v>
      </c>
      <c r="J5" t="s">
        <v>49</v>
      </c>
      <c r="K5">
        <f>LEN(J5)</f>
        <v>7</v>
      </c>
    </row>
    <row r="6" spans="1:12" x14ac:dyDescent="0.2">
      <c r="A6" s="2">
        <v>10005</v>
      </c>
      <c r="B6" s="6" t="s">
        <v>24</v>
      </c>
      <c r="C6" s="6" t="s">
        <v>25</v>
      </c>
      <c r="D6" s="6" t="s">
        <v>13</v>
      </c>
      <c r="E6" s="6" t="s">
        <v>26</v>
      </c>
      <c r="F6" s="6" t="s">
        <v>27</v>
      </c>
      <c r="G6" t="str">
        <f t="shared" si="0"/>
        <v>Kathrine Fritzler</v>
      </c>
      <c r="J6" t="s">
        <v>38</v>
      </c>
      <c r="K6">
        <f>COUNTIF(F:F,J6)</f>
        <v>8</v>
      </c>
    </row>
    <row r="7" spans="1:12" x14ac:dyDescent="0.2">
      <c r="A7" s="2">
        <v>10006</v>
      </c>
      <c r="B7" s="6" t="s">
        <v>28</v>
      </c>
      <c r="C7" s="6" t="s">
        <v>29</v>
      </c>
      <c r="D7" s="6" t="s">
        <v>8</v>
      </c>
      <c r="E7" s="6" t="s">
        <v>30</v>
      </c>
      <c r="F7" s="6" t="s">
        <v>10</v>
      </c>
      <c r="G7" t="str">
        <f t="shared" si="0"/>
        <v>Colin Minter</v>
      </c>
    </row>
    <row r="8" spans="1:12" x14ac:dyDescent="0.2">
      <c r="A8" s="2">
        <v>10007</v>
      </c>
      <c r="B8" s="6" t="s">
        <v>31</v>
      </c>
      <c r="C8" s="6" t="s">
        <v>32</v>
      </c>
      <c r="D8" s="6" t="s">
        <v>13</v>
      </c>
      <c r="E8" s="6" t="s">
        <v>33</v>
      </c>
      <c r="F8" s="6" t="s">
        <v>34</v>
      </c>
      <c r="G8" t="str">
        <f t="shared" si="0"/>
        <v>Velda Kimberling</v>
      </c>
    </row>
    <row r="9" spans="1:12" x14ac:dyDescent="0.2">
      <c r="A9" s="2">
        <v>10008</v>
      </c>
      <c r="B9" s="6" t="s">
        <v>35</v>
      </c>
      <c r="C9" s="6" t="s">
        <v>36</v>
      </c>
      <c r="D9" s="6" t="s">
        <v>8</v>
      </c>
      <c r="E9" s="6" t="s">
        <v>37</v>
      </c>
      <c r="F9" s="6" t="s">
        <v>38</v>
      </c>
      <c r="G9" t="str">
        <f t="shared" si="0"/>
        <v>Vernon Addy</v>
      </c>
      <c r="J9" t="s">
        <v>38</v>
      </c>
      <c r="K9" t="s">
        <v>41</v>
      </c>
      <c r="L9">
        <f>COUNTIFS(F:F,J9,E:E,K9)</f>
        <v>3</v>
      </c>
    </row>
    <row r="10" spans="1:12" x14ac:dyDescent="0.2">
      <c r="A10" s="2">
        <v>10009</v>
      </c>
      <c r="B10" s="6" t="s">
        <v>39</v>
      </c>
      <c r="C10" s="6" t="s">
        <v>40</v>
      </c>
      <c r="D10" s="6" t="s">
        <v>13</v>
      </c>
      <c r="E10" s="6" t="s">
        <v>41</v>
      </c>
      <c r="F10" s="6" t="s">
        <v>38</v>
      </c>
      <c r="G10" t="str">
        <f t="shared" si="0"/>
        <v>Blythe Fleischer</v>
      </c>
    </row>
    <row r="11" spans="1:12" x14ac:dyDescent="0.2">
      <c r="A11" s="2">
        <v>10010</v>
      </c>
      <c r="B11" s="6" t="s">
        <v>42</v>
      </c>
      <c r="C11" s="6" t="s">
        <v>43</v>
      </c>
      <c r="D11" s="6" t="s">
        <v>8</v>
      </c>
      <c r="E11" s="6" t="s">
        <v>44</v>
      </c>
      <c r="F11" s="6" t="s">
        <v>45</v>
      </c>
      <c r="G11" t="str">
        <f t="shared" si="0"/>
        <v>Tad Hammack</v>
      </c>
    </row>
    <row r="12" spans="1:12" x14ac:dyDescent="0.2">
      <c r="A12" s="2">
        <v>10011</v>
      </c>
      <c r="B12" s="6" t="s">
        <v>46</v>
      </c>
      <c r="C12" s="6" t="s">
        <v>47</v>
      </c>
      <c r="D12" s="6" t="s">
        <v>13</v>
      </c>
      <c r="E12" s="6" t="s">
        <v>48</v>
      </c>
      <c r="F12" s="6" t="s">
        <v>49</v>
      </c>
      <c r="G12" t="str">
        <f t="shared" si="0"/>
        <v>Carlita Schroyer</v>
      </c>
    </row>
    <row r="13" spans="1:12" x14ac:dyDescent="0.2">
      <c r="A13" s="2">
        <v>10012</v>
      </c>
      <c r="B13" s="6" t="s">
        <v>50</v>
      </c>
      <c r="C13" s="6" t="s">
        <v>51</v>
      </c>
      <c r="D13" s="6" t="s">
        <v>13</v>
      </c>
      <c r="E13" s="6" t="s">
        <v>52</v>
      </c>
      <c r="F13" s="6" t="s">
        <v>38</v>
      </c>
      <c r="G13" t="str">
        <f t="shared" si="0"/>
        <v>Trisha Arter</v>
      </c>
    </row>
    <row r="14" spans="1:12" x14ac:dyDescent="0.2">
      <c r="A14" s="2">
        <v>10013</v>
      </c>
      <c r="B14" s="6" t="s">
        <v>53</v>
      </c>
      <c r="C14" s="6" t="s">
        <v>54</v>
      </c>
      <c r="D14" s="6" t="s">
        <v>13</v>
      </c>
      <c r="E14" s="6" t="s">
        <v>55</v>
      </c>
      <c r="F14" s="6" t="s">
        <v>56</v>
      </c>
      <c r="G14" t="str">
        <f t="shared" si="0"/>
        <v>Leigha Bouffard</v>
      </c>
    </row>
    <row r="15" spans="1:12" x14ac:dyDescent="0.2">
      <c r="A15" s="2">
        <v>10014</v>
      </c>
      <c r="B15" s="6" t="s">
        <v>57</v>
      </c>
      <c r="C15" s="6" t="s">
        <v>58</v>
      </c>
      <c r="D15" s="6" t="s">
        <v>13</v>
      </c>
      <c r="E15" s="6" t="s">
        <v>59</v>
      </c>
      <c r="F15" s="6" t="s">
        <v>15</v>
      </c>
      <c r="G15" t="str">
        <f t="shared" si="0"/>
        <v>Lola Schmidt</v>
      </c>
    </row>
    <row r="16" spans="1:12" x14ac:dyDescent="0.2">
      <c r="A16" s="2">
        <v>10015</v>
      </c>
      <c r="B16" s="6" t="s">
        <v>60</v>
      </c>
      <c r="C16" s="6" t="s">
        <v>61</v>
      </c>
      <c r="D16" s="6" t="s">
        <v>13</v>
      </c>
      <c r="E16" s="6" t="s">
        <v>62</v>
      </c>
      <c r="F16" s="6" t="s">
        <v>63</v>
      </c>
      <c r="G16" t="str">
        <f t="shared" si="0"/>
        <v>Bella Logan</v>
      </c>
    </row>
    <row r="17" spans="1:7" x14ac:dyDescent="0.2">
      <c r="A17" s="2">
        <v>10016</v>
      </c>
      <c r="B17" s="6" t="s">
        <v>64</v>
      </c>
      <c r="C17" s="6" t="s">
        <v>65</v>
      </c>
      <c r="D17" s="6" t="s">
        <v>13</v>
      </c>
      <c r="E17" s="6" t="s">
        <v>66</v>
      </c>
      <c r="F17" s="6" t="s">
        <v>19</v>
      </c>
      <c r="G17" t="str">
        <f t="shared" si="0"/>
        <v>Myung Koons</v>
      </c>
    </row>
    <row r="18" spans="1:7" x14ac:dyDescent="0.2">
      <c r="A18" s="2">
        <v>10017</v>
      </c>
      <c r="B18" s="6" t="s">
        <v>67</v>
      </c>
      <c r="C18" s="6" t="s">
        <v>68</v>
      </c>
      <c r="D18" s="6" t="s">
        <v>8</v>
      </c>
      <c r="E18" s="6" t="s">
        <v>69</v>
      </c>
      <c r="F18" s="6" t="s">
        <v>70</v>
      </c>
      <c r="G18" t="str">
        <f t="shared" si="0"/>
        <v>Genaro Knutson</v>
      </c>
    </row>
    <row r="19" spans="1:7" x14ac:dyDescent="0.2">
      <c r="A19" s="2">
        <v>10018</v>
      </c>
      <c r="B19" s="6" t="s">
        <v>71</v>
      </c>
      <c r="C19" s="6" t="s">
        <v>72</v>
      </c>
      <c r="D19" s="6" t="s">
        <v>8</v>
      </c>
      <c r="E19" s="6" t="s">
        <v>73</v>
      </c>
      <c r="F19" s="6" t="s">
        <v>74</v>
      </c>
      <c r="G19" t="str">
        <f t="shared" si="0"/>
        <v>Isaiah Chavarria</v>
      </c>
    </row>
    <row r="20" spans="1:7" x14ac:dyDescent="0.2">
      <c r="A20" s="2">
        <v>10019</v>
      </c>
      <c r="B20" s="6" t="s">
        <v>75</v>
      </c>
      <c r="C20" s="6" t="s">
        <v>76</v>
      </c>
      <c r="D20" s="6" t="s">
        <v>13</v>
      </c>
      <c r="E20" s="6" t="s">
        <v>77</v>
      </c>
      <c r="F20" s="6" t="s">
        <v>78</v>
      </c>
      <c r="G20" t="str">
        <f t="shared" si="0"/>
        <v>Thi Tipton</v>
      </c>
    </row>
    <row r="21" spans="1:7" x14ac:dyDescent="0.2">
      <c r="A21" s="2">
        <v>10020</v>
      </c>
      <c r="B21" s="6" t="s">
        <v>79</v>
      </c>
      <c r="C21" s="6" t="s">
        <v>80</v>
      </c>
      <c r="D21" s="6" t="s">
        <v>8</v>
      </c>
      <c r="E21" s="6" t="s">
        <v>81</v>
      </c>
      <c r="F21" s="6" t="s">
        <v>82</v>
      </c>
      <c r="G21" t="str">
        <f t="shared" si="0"/>
        <v>Erik Crinklaw</v>
      </c>
    </row>
    <row r="22" spans="1:7" x14ac:dyDescent="0.2">
      <c r="A22" s="2">
        <v>10021</v>
      </c>
      <c r="B22" s="6" t="s">
        <v>83</v>
      </c>
      <c r="C22" s="6" t="s">
        <v>84</v>
      </c>
      <c r="D22" s="6" t="s">
        <v>8</v>
      </c>
      <c r="E22" s="6" t="s">
        <v>9</v>
      </c>
      <c r="F22" s="6" t="s">
        <v>10</v>
      </c>
      <c r="G22" t="str">
        <f t="shared" si="0"/>
        <v>Jesus Dallas</v>
      </c>
    </row>
    <row r="23" spans="1:7" x14ac:dyDescent="0.2">
      <c r="A23" s="2">
        <v>10022</v>
      </c>
      <c r="B23" s="6" t="s">
        <v>85</v>
      </c>
      <c r="C23" s="6" t="s">
        <v>86</v>
      </c>
      <c r="D23" s="6" t="s">
        <v>13</v>
      </c>
      <c r="E23" s="6" t="s">
        <v>14</v>
      </c>
      <c r="F23" s="6" t="s">
        <v>15</v>
      </c>
      <c r="G23" t="str">
        <f t="shared" si="0"/>
        <v>Celeste Weidner</v>
      </c>
    </row>
    <row r="24" spans="1:7" x14ac:dyDescent="0.2">
      <c r="A24" s="2">
        <v>10023</v>
      </c>
      <c r="B24" s="6" t="s">
        <v>87</v>
      </c>
      <c r="C24" s="6" t="s">
        <v>32</v>
      </c>
      <c r="D24" s="6" t="s">
        <v>8</v>
      </c>
      <c r="E24" s="6" t="s">
        <v>18</v>
      </c>
      <c r="F24" s="6" t="s">
        <v>19</v>
      </c>
      <c r="G24" t="str">
        <f t="shared" si="0"/>
        <v>Richie Kimberling</v>
      </c>
    </row>
    <row r="25" spans="1:7" x14ac:dyDescent="0.2">
      <c r="A25" s="2">
        <v>10024</v>
      </c>
      <c r="B25" s="6" t="s">
        <v>88</v>
      </c>
      <c r="C25" s="6" t="s">
        <v>89</v>
      </c>
      <c r="D25" s="6" t="s">
        <v>13</v>
      </c>
      <c r="E25" s="6" t="s">
        <v>90</v>
      </c>
      <c r="F25" s="6" t="s">
        <v>91</v>
      </c>
      <c r="G25" t="str">
        <f t="shared" si="0"/>
        <v>Beata Smyth</v>
      </c>
    </row>
    <row r="26" spans="1:7" x14ac:dyDescent="0.2">
      <c r="A26" s="2">
        <v>10025</v>
      </c>
      <c r="B26" s="6" t="s">
        <v>92</v>
      </c>
      <c r="C26" s="6" t="s">
        <v>93</v>
      </c>
      <c r="D26" s="6" t="s">
        <v>8</v>
      </c>
      <c r="E26" s="6" t="s">
        <v>94</v>
      </c>
      <c r="F26" s="6" t="s">
        <v>95</v>
      </c>
      <c r="G26" t="str">
        <f t="shared" si="0"/>
        <v>Franklyn Brandenberger</v>
      </c>
    </row>
    <row r="27" spans="1:7" x14ac:dyDescent="0.2">
      <c r="A27" s="2">
        <v>10026</v>
      </c>
      <c r="B27" s="6" t="s">
        <v>96</v>
      </c>
      <c r="C27" s="6" t="s">
        <v>97</v>
      </c>
      <c r="D27" s="6" t="s">
        <v>8</v>
      </c>
      <c r="E27" s="6" t="s">
        <v>98</v>
      </c>
      <c r="F27" s="6" t="s">
        <v>74</v>
      </c>
      <c r="G27" t="str">
        <f t="shared" si="0"/>
        <v>Lennie Grasso</v>
      </c>
    </row>
    <row r="28" spans="1:7" x14ac:dyDescent="0.2">
      <c r="A28" s="2">
        <v>10027</v>
      </c>
      <c r="B28" s="6" t="s">
        <v>99</v>
      </c>
      <c r="C28" s="6" t="s">
        <v>100</v>
      </c>
      <c r="D28" s="6" t="s">
        <v>13</v>
      </c>
      <c r="E28" s="6" t="s">
        <v>101</v>
      </c>
      <c r="F28" s="6" t="s">
        <v>102</v>
      </c>
      <c r="G28" t="str">
        <f t="shared" si="0"/>
        <v>Leona Saia</v>
      </c>
    </row>
    <row r="29" spans="1:7" x14ac:dyDescent="0.2">
      <c r="A29" s="2">
        <v>10028</v>
      </c>
      <c r="B29" s="6" t="s">
        <v>103</v>
      </c>
      <c r="C29" s="6" t="s">
        <v>104</v>
      </c>
      <c r="D29" s="6" t="s">
        <v>13</v>
      </c>
      <c r="E29" s="6" t="s">
        <v>105</v>
      </c>
      <c r="F29" s="6" t="s">
        <v>106</v>
      </c>
      <c r="G29" t="str">
        <f t="shared" si="0"/>
        <v>Margery Farabee</v>
      </c>
    </row>
    <row r="30" spans="1:7" x14ac:dyDescent="0.2">
      <c r="A30" s="2">
        <v>10029</v>
      </c>
      <c r="B30" s="6" t="s">
        <v>107</v>
      </c>
      <c r="C30" s="6" t="s">
        <v>108</v>
      </c>
      <c r="D30" s="6" t="s">
        <v>13</v>
      </c>
      <c r="E30" s="6" t="s">
        <v>109</v>
      </c>
      <c r="F30" s="6" t="s">
        <v>110</v>
      </c>
      <c r="G30" t="str">
        <f t="shared" si="0"/>
        <v>Annabel Rawlings</v>
      </c>
    </row>
    <row r="31" spans="1:7" x14ac:dyDescent="0.2">
      <c r="A31" s="2">
        <v>10030</v>
      </c>
      <c r="B31" s="6" t="s">
        <v>111</v>
      </c>
      <c r="C31" s="6" t="s">
        <v>112</v>
      </c>
      <c r="D31" s="6" t="s">
        <v>13</v>
      </c>
      <c r="E31" s="6" t="s">
        <v>113</v>
      </c>
      <c r="F31" s="6" t="s">
        <v>114</v>
      </c>
      <c r="G31" t="str">
        <f t="shared" si="0"/>
        <v>Britni Baisden</v>
      </c>
    </row>
    <row r="32" spans="1:7" x14ac:dyDescent="0.2">
      <c r="A32" s="2">
        <v>10031</v>
      </c>
      <c r="B32" s="6" t="s">
        <v>115</v>
      </c>
      <c r="C32" s="6" t="s">
        <v>116</v>
      </c>
      <c r="D32" s="6" t="s">
        <v>13</v>
      </c>
      <c r="E32" s="6" t="s">
        <v>117</v>
      </c>
      <c r="F32" s="6" t="s">
        <v>118</v>
      </c>
      <c r="G32" t="str">
        <f t="shared" si="0"/>
        <v>Jeannine Clayton</v>
      </c>
    </row>
    <row r="33" spans="1:7" x14ac:dyDescent="0.2">
      <c r="A33" s="2">
        <v>10032</v>
      </c>
      <c r="B33" s="6" t="s">
        <v>119</v>
      </c>
      <c r="C33" s="6" t="s">
        <v>120</v>
      </c>
      <c r="D33" s="6" t="s">
        <v>8</v>
      </c>
      <c r="E33" s="6" t="s">
        <v>121</v>
      </c>
      <c r="F33" s="6" t="s">
        <v>122</v>
      </c>
      <c r="G33" t="str">
        <f t="shared" si="0"/>
        <v>Henry Steinmetz</v>
      </c>
    </row>
    <row r="34" spans="1:7" x14ac:dyDescent="0.2">
      <c r="A34" s="2">
        <v>10033</v>
      </c>
      <c r="B34" s="6" t="s">
        <v>123</v>
      </c>
      <c r="C34" s="6" t="s">
        <v>124</v>
      </c>
      <c r="D34" s="6" t="s">
        <v>13</v>
      </c>
      <c r="E34" s="6" t="s">
        <v>125</v>
      </c>
      <c r="F34" s="6" t="s">
        <v>126</v>
      </c>
      <c r="G34" t="str">
        <f t="shared" si="0"/>
        <v>Cherish Breland</v>
      </c>
    </row>
    <row r="35" spans="1:7" x14ac:dyDescent="0.2">
      <c r="A35" s="2">
        <v>10034</v>
      </c>
      <c r="B35" s="6" t="s">
        <v>127</v>
      </c>
      <c r="C35" s="6" t="s">
        <v>128</v>
      </c>
      <c r="D35" s="6" t="s">
        <v>13</v>
      </c>
      <c r="E35" s="6" t="s">
        <v>129</v>
      </c>
      <c r="F35" s="6" t="s">
        <v>15</v>
      </c>
      <c r="G35" t="str">
        <f t="shared" si="0"/>
        <v>Debi Mealy</v>
      </c>
    </row>
    <row r="36" spans="1:7" x14ac:dyDescent="0.2">
      <c r="A36" s="2">
        <v>10035</v>
      </c>
      <c r="B36" s="6" t="s">
        <v>130</v>
      </c>
      <c r="C36" s="6" t="s">
        <v>131</v>
      </c>
      <c r="D36" s="6" t="s">
        <v>8</v>
      </c>
      <c r="E36" s="6" t="s">
        <v>132</v>
      </c>
      <c r="F36" s="6" t="s">
        <v>133</v>
      </c>
      <c r="G36" t="str">
        <f t="shared" si="0"/>
        <v>Houston Gouin</v>
      </c>
    </row>
    <row r="37" spans="1:7" x14ac:dyDescent="0.2">
      <c r="A37" s="2">
        <v>10036</v>
      </c>
      <c r="B37" s="6" t="s">
        <v>134</v>
      </c>
      <c r="C37" s="6" t="s">
        <v>135</v>
      </c>
      <c r="D37" s="6" t="s">
        <v>13</v>
      </c>
      <c r="E37" s="6" t="s">
        <v>136</v>
      </c>
      <c r="F37" s="6" t="s">
        <v>137</v>
      </c>
      <c r="G37" t="str">
        <f t="shared" si="0"/>
        <v>Cathern Howey</v>
      </c>
    </row>
    <row r="38" spans="1:7" x14ac:dyDescent="0.2">
      <c r="A38" s="2">
        <v>10037</v>
      </c>
      <c r="B38" s="6" t="s">
        <v>138</v>
      </c>
      <c r="C38" s="6" t="s">
        <v>139</v>
      </c>
      <c r="D38" s="6" t="s">
        <v>13</v>
      </c>
      <c r="E38" s="6" t="s">
        <v>140</v>
      </c>
      <c r="F38" s="6" t="s">
        <v>141</v>
      </c>
      <c r="G38" t="str">
        <f t="shared" si="0"/>
        <v>Leonore Cloud</v>
      </c>
    </row>
    <row r="39" spans="1:7" x14ac:dyDescent="0.2">
      <c r="A39" s="2">
        <v>10038</v>
      </c>
      <c r="B39" s="6" t="s">
        <v>142</v>
      </c>
      <c r="C39" s="6" t="s">
        <v>143</v>
      </c>
      <c r="D39" s="6" t="s">
        <v>8</v>
      </c>
      <c r="E39" s="6" t="s">
        <v>144</v>
      </c>
      <c r="F39" s="6" t="s">
        <v>15</v>
      </c>
      <c r="G39" t="str">
        <f t="shared" si="0"/>
        <v>Desmond Bradfield</v>
      </c>
    </row>
    <row r="40" spans="1:7" x14ac:dyDescent="0.2">
      <c r="A40" s="2">
        <v>10039</v>
      </c>
      <c r="B40" s="6" t="s">
        <v>145</v>
      </c>
      <c r="C40" s="6" t="s">
        <v>146</v>
      </c>
      <c r="D40" s="6" t="s">
        <v>8</v>
      </c>
      <c r="E40" s="6" t="s">
        <v>147</v>
      </c>
      <c r="F40" s="6" t="s">
        <v>15</v>
      </c>
      <c r="G40" t="str">
        <f t="shared" si="0"/>
        <v>Jere Waters</v>
      </c>
    </row>
    <row r="41" spans="1:7" x14ac:dyDescent="0.2">
      <c r="A41" s="2">
        <v>10040</v>
      </c>
      <c r="B41" s="6" t="s">
        <v>148</v>
      </c>
      <c r="C41" s="6" t="s">
        <v>149</v>
      </c>
      <c r="D41" s="6" t="s">
        <v>13</v>
      </c>
      <c r="E41" s="6" t="s">
        <v>150</v>
      </c>
      <c r="F41" s="6" t="s">
        <v>151</v>
      </c>
      <c r="G41" t="str">
        <f t="shared" si="0"/>
        <v>Lenita Blankenship</v>
      </c>
    </row>
    <row r="42" spans="1:7" x14ac:dyDescent="0.2">
      <c r="A42" s="2">
        <v>10041</v>
      </c>
      <c r="B42" s="6" t="s">
        <v>152</v>
      </c>
      <c r="C42" s="6" t="s">
        <v>153</v>
      </c>
      <c r="D42" s="6" t="s">
        <v>8</v>
      </c>
      <c r="E42" s="6" t="s">
        <v>9</v>
      </c>
      <c r="F42" s="6" t="s">
        <v>10</v>
      </c>
      <c r="G42" t="str">
        <f t="shared" si="0"/>
        <v>Mattie Gebhardt</v>
      </c>
    </row>
    <row r="43" spans="1:7" x14ac:dyDescent="0.2">
      <c r="A43" s="2">
        <v>10042</v>
      </c>
      <c r="B43" s="6" t="s">
        <v>154</v>
      </c>
      <c r="C43" s="6" t="s">
        <v>155</v>
      </c>
      <c r="D43" s="6" t="s">
        <v>13</v>
      </c>
      <c r="E43" s="6" t="s">
        <v>14</v>
      </c>
      <c r="F43" s="6" t="s">
        <v>15</v>
      </c>
      <c r="G43" t="str">
        <f t="shared" si="0"/>
        <v>Lizette Minto</v>
      </c>
    </row>
    <row r="44" spans="1:7" x14ac:dyDescent="0.2">
      <c r="A44" s="2">
        <v>10043</v>
      </c>
      <c r="B44" s="6" t="s">
        <v>156</v>
      </c>
      <c r="C44" s="6" t="s">
        <v>157</v>
      </c>
      <c r="D44" s="6" t="s">
        <v>13</v>
      </c>
      <c r="E44" s="6" t="s">
        <v>18</v>
      </c>
      <c r="F44" s="6" t="s">
        <v>19</v>
      </c>
      <c r="G44" t="str">
        <f t="shared" si="0"/>
        <v>Lydia Geil</v>
      </c>
    </row>
    <row r="45" spans="1:7" x14ac:dyDescent="0.2">
      <c r="A45" s="2">
        <v>10044</v>
      </c>
      <c r="B45" s="6" t="s">
        <v>158</v>
      </c>
      <c r="C45" s="6" t="s">
        <v>159</v>
      </c>
      <c r="D45" s="6" t="s">
        <v>8</v>
      </c>
      <c r="E45" s="6" t="s">
        <v>90</v>
      </c>
      <c r="F45" s="6" t="s">
        <v>91</v>
      </c>
      <c r="G45" t="str">
        <f t="shared" si="0"/>
        <v>Jerrell Mccafferty</v>
      </c>
    </row>
    <row r="46" spans="1:7" x14ac:dyDescent="0.2">
      <c r="A46" s="2">
        <v>10045</v>
      </c>
      <c r="B46" s="6" t="s">
        <v>160</v>
      </c>
      <c r="C46" s="6" t="s">
        <v>161</v>
      </c>
      <c r="D46" s="6" t="s">
        <v>8</v>
      </c>
      <c r="E46" s="6" t="s">
        <v>94</v>
      </c>
      <c r="F46" s="6" t="s">
        <v>95</v>
      </c>
      <c r="G46" t="str">
        <f t="shared" si="0"/>
        <v>Foster Czaja</v>
      </c>
    </row>
    <row r="47" spans="1:7" x14ac:dyDescent="0.2">
      <c r="A47" s="2">
        <v>10046</v>
      </c>
      <c r="B47" s="6" t="s">
        <v>162</v>
      </c>
      <c r="C47" s="6" t="s">
        <v>163</v>
      </c>
      <c r="D47" s="6" t="s">
        <v>13</v>
      </c>
      <c r="E47" s="6" t="s">
        <v>98</v>
      </c>
      <c r="F47" s="6" t="s">
        <v>74</v>
      </c>
      <c r="G47" t="str">
        <f t="shared" si="0"/>
        <v>Jewell Kyser</v>
      </c>
    </row>
    <row r="48" spans="1:7" x14ac:dyDescent="0.2">
      <c r="A48" s="2">
        <v>10047</v>
      </c>
      <c r="B48" s="6" t="s">
        <v>164</v>
      </c>
      <c r="C48" s="6" t="s">
        <v>165</v>
      </c>
      <c r="D48" s="6" t="s">
        <v>8</v>
      </c>
      <c r="E48" s="6" t="s">
        <v>101</v>
      </c>
      <c r="F48" s="6" t="s">
        <v>102</v>
      </c>
      <c r="G48" t="str">
        <f t="shared" si="0"/>
        <v>Stewart Warthen</v>
      </c>
    </row>
    <row r="49" spans="1:7" x14ac:dyDescent="0.2">
      <c r="A49" s="2">
        <v>10048</v>
      </c>
      <c r="B49" s="6" t="s">
        <v>166</v>
      </c>
      <c r="C49" s="6" t="s">
        <v>167</v>
      </c>
      <c r="D49" s="6" t="s">
        <v>13</v>
      </c>
      <c r="E49" s="6" t="s">
        <v>105</v>
      </c>
      <c r="F49" s="6" t="s">
        <v>106</v>
      </c>
      <c r="G49" t="str">
        <f t="shared" si="0"/>
        <v>Clorinda Clemmer</v>
      </c>
    </row>
    <row r="50" spans="1:7" x14ac:dyDescent="0.2">
      <c r="A50" s="2">
        <v>10049</v>
      </c>
      <c r="B50" s="6" t="s">
        <v>168</v>
      </c>
      <c r="C50" s="6" t="s">
        <v>169</v>
      </c>
      <c r="D50" s="6" t="s">
        <v>13</v>
      </c>
      <c r="E50" s="6" t="s">
        <v>109</v>
      </c>
      <c r="F50" s="6" t="s">
        <v>110</v>
      </c>
      <c r="G50" t="str">
        <f t="shared" si="0"/>
        <v>Terresa Murrieta</v>
      </c>
    </row>
    <row r="51" spans="1:7" x14ac:dyDescent="0.2">
      <c r="A51" s="2">
        <v>10050</v>
      </c>
      <c r="B51" s="6" t="s">
        <v>170</v>
      </c>
      <c r="C51" s="6" t="s">
        <v>171</v>
      </c>
      <c r="D51" s="6" t="s">
        <v>13</v>
      </c>
      <c r="E51" s="6" t="s">
        <v>172</v>
      </c>
      <c r="F51" s="6" t="s">
        <v>74</v>
      </c>
      <c r="G51" t="str">
        <f t="shared" si="0"/>
        <v>Christen Donnelly</v>
      </c>
    </row>
    <row r="52" spans="1:7" x14ac:dyDescent="0.2">
      <c r="A52" s="2">
        <v>10051</v>
      </c>
      <c r="B52" s="6" t="s">
        <v>173</v>
      </c>
      <c r="C52" s="6" t="s">
        <v>174</v>
      </c>
      <c r="D52" s="6" t="s">
        <v>13</v>
      </c>
      <c r="E52" s="6" t="s">
        <v>84</v>
      </c>
      <c r="F52" s="6" t="s">
        <v>15</v>
      </c>
      <c r="G52" t="str">
        <f t="shared" si="0"/>
        <v>Madge Freudenthal</v>
      </c>
    </row>
    <row r="53" spans="1:7" x14ac:dyDescent="0.2">
      <c r="A53" s="2">
        <v>10052</v>
      </c>
      <c r="B53" s="6" t="s">
        <v>175</v>
      </c>
      <c r="C53" s="6" t="s">
        <v>176</v>
      </c>
      <c r="D53" s="6" t="s">
        <v>13</v>
      </c>
      <c r="E53" s="6" t="s">
        <v>177</v>
      </c>
      <c r="F53" s="6" t="s">
        <v>15</v>
      </c>
      <c r="G53" t="str">
        <f t="shared" si="0"/>
        <v>Precious Ellett</v>
      </c>
    </row>
    <row r="54" spans="1:7" x14ac:dyDescent="0.2">
      <c r="A54" s="2">
        <v>10053</v>
      </c>
      <c r="B54" s="6" t="s">
        <v>178</v>
      </c>
      <c r="C54" s="6" t="s">
        <v>179</v>
      </c>
      <c r="D54" s="6" t="s">
        <v>13</v>
      </c>
      <c r="E54" s="6" t="s">
        <v>180</v>
      </c>
      <c r="F54" s="6" t="s">
        <v>19</v>
      </c>
      <c r="G54" t="str">
        <f t="shared" si="0"/>
        <v>Sueann Oster</v>
      </c>
    </row>
    <row r="55" spans="1:7" x14ac:dyDescent="0.2">
      <c r="A55" s="2">
        <v>10054</v>
      </c>
      <c r="B55" s="6" t="s">
        <v>181</v>
      </c>
      <c r="C55" s="6" t="s">
        <v>182</v>
      </c>
      <c r="D55" s="6" t="s">
        <v>13</v>
      </c>
      <c r="E55" s="6" t="s">
        <v>183</v>
      </c>
      <c r="F55" s="6" t="s">
        <v>184</v>
      </c>
      <c r="G55" t="str">
        <f t="shared" si="0"/>
        <v>Gracie Linwood</v>
      </c>
    </row>
    <row r="56" spans="1:7" x14ac:dyDescent="0.2">
      <c r="A56" s="2">
        <v>10055</v>
      </c>
      <c r="B56" s="6" t="s">
        <v>185</v>
      </c>
      <c r="C56" s="6" t="s">
        <v>186</v>
      </c>
      <c r="D56" s="6" t="s">
        <v>8</v>
      </c>
      <c r="E56" s="6" t="s">
        <v>187</v>
      </c>
      <c r="F56" s="6" t="s">
        <v>133</v>
      </c>
      <c r="G56" t="str">
        <f t="shared" si="0"/>
        <v>Joshua Farone</v>
      </c>
    </row>
    <row r="57" spans="1:7" x14ac:dyDescent="0.2">
      <c r="A57" s="2">
        <v>10056</v>
      </c>
      <c r="B57" s="6" t="s">
        <v>188</v>
      </c>
      <c r="C57" s="6" t="s">
        <v>189</v>
      </c>
      <c r="D57" s="6" t="s">
        <v>13</v>
      </c>
      <c r="E57" s="6" t="s">
        <v>190</v>
      </c>
      <c r="F57" s="6" t="s">
        <v>190</v>
      </c>
      <c r="G57" t="str">
        <f t="shared" si="0"/>
        <v>Candra Derrick</v>
      </c>
    </row>
    <row r="58" spans="1:7" x14ac:dyDescent="0.2">
      <c r="A58" s="2">
        <v>10057</v>
      </c>
      <c r="B58" s="6" t="s">
        <v>191</v>
      </c>
      <c r="C58" s="6" t="s">
        <v>192</v>
      </c>
      <c r="D58" s="6" t="s">
        <v>8</v>
      </c>
      <c r="E58" s="6" t="s">
        <v>193</v>
      </c>
      <c r="F58" s="6" t="s">
        <v>15</v>
      </c>
      <c r="G58" t="str">
        <f t="shared" si="0"/>
        <v>Willis Brinks</v>
      </c>
    </row>
    <row r="59" spans="1:7" x14ac:dyDescent="0.2">
      <c r="A59" s="2">
        <v>10058</v>
      </c>
      <c r="B59" s="6" t="s">
        <v>194</v>
      </c>
      <c r="C59" s="6" t="s">
        <v>195</v>
      </c>
      <c r="D59" s="6" t="s">
        <v>13</v>
      </c>
      <c r="E59" s="6" t="s">
        <v>121</v>
      </c>
      <c r="F59" s="6" t="s">
        <v>122</v>
      </c>
      <c r="G59" t="str">
        <f t="shared" si="0"/>
        <v>Margy Gamet</v>
      </c>
    </row>
    <row r="60" spans="1:7" x14ac:dyDescent="0.2">
      <c r="A60" s="2">
        <v>10059</v>
      </c>
      <c r="B60" s="6" t="s">
        <v>196</v>
      </c>
      <c r="C60" s="6" t="s">
        <v>197</v>
      </c>
      <c r="D60" s="6" t="s">
        <v>13</v>
      </c>
      <c r="E60" s="6" t="s">
        <v>125</v>
      </c>
      <c r="F60" s="6" t="s">
        <v>126</v>
      </c>
      <c r="G60" t="str">
        <f t="shared" si="0"/>
        <v>Sharlene Rothschild</v>
      </c>
    </row>
    <row r="61" spans="1:7" x14ac:dyDescent="0.2">
      <c r="A61" s="2">
        <v>10060</v>
      </c>
      <c r="B61" s="6" t="s">
        <v>198</v>
      </c>
      <c r="C61" s="6" t="s">
        <v>199</v>
      </c>
      <c r="D61" s="6" t="s">
        <v>8</v>
      </c>
      <c r="E61" s="6" t="s">
        <v>129</v>
      </c>
      <c r="F61" s="6" t="s">
        <v>15</v>
      </c>
      <c r="G61" t="str">
        <f t="shared" si="0"/>
        <v>Solomon Mahurin</v>
      </c>
    </row>
    <row r="62" spans="1:7" x14ac:dyDescent="0.2">
      <c r="A62" s="2">
        <v>10061</v>
      </c>
      <c r="B62" s="6" t="s">
        <v>191</v>
      </c>
      <c r="C62" s="6" t="s">
        <v>200</v>
      </c>
      <c r="D62" s="6" t="s">
        <v>8</v>
      </c>
      <c r="E62" s="6" t="s">
        <v>132</v>
      </c>
      <c r="F62" s="6" t="s">
        <v>133</v>
      </c>
      <c r="G62" t="str">
        <f t="shared" si="0"/>
        <v>Willis Tolbert</v>
      </c>
    </row>
    <row r="63" spans="1:7" x14ac:dyDescent="0.2">
      <c r="A63" s="2">
        <v>10062</v>
      </c>
      <c r="B63" s="6" t="s">
        <v>201</v>
      </c>
      <c r="C63" s="6" t="s">
        <v>202</v>
      </c>
      <c r="D63" s="6" t="s">
        <v>8</v>
      </c>
      <c r="E63" s="6" t="s">
        <v>136</v>
      </c>
      <c r="F63" s="6" t="s">
        <v>137</v>
      </c>
      <c r="G63" t="str">
        <f t="shared" si="0"/>
        <v>Josefa Effinger</v>
      </c>
    </row>
    <row r="64" spans="1:7" x14ac:dyDescent="0.2">
      <c r="A64" s="2">
        <v>10063</v>
      </c>
      <c r="B64" s="6" t="s">
        <v>203</v>
      </c>
      <c r="C64" s="6" t="s">
        <v>204</v>
      </c>
      <c r="D64" s="6" t="s">
        <v>13</v>
      </c>
      <c r="E64" s="6" t="s">
        <v>140</v>
      </c>
      <c r="F64" s="6" t="s">
        <v>141</v>
      </c>
      <c r="G64" t="str">
        <f t="shared" si="0"/>
        <v>Vida Gayer</v>
      </c>
    </row>
    <row r="65" spans="1:7" x14ac:dyDescent="0.2">
      <c r="A65" s="2">
        <v>10064</v>
      </c>
      <c r="B65" s="6" t="s">
        <v>205</v>
      </c>
      <c r="C65" s="6" t="s">
        <v>206</v>
      </c>
      <c r="D65" s="6" t="s">
        <v>8</v>
      </c>
      <c r="E65" s="6" t="s">
        <v>144</v>
      </c>
      <c r="F65" s="6" t="s">
        <v>15</v>
      </c>
      <c r="G65" t="str">
        <f t="shared" si="0"/>
        <v>Damian Nedeau</v>
      </c>
    </row>
    <row r="66" spans="1:7" x14ac:dyDescent="0.2">
      <c r="A66" s="2">
        <v>10065</v>
      </c>
      <c r="B66" s="6" t="s">
        <v>207</v>
      </c>
      <c r="C66" s="6" t="s">
        <v>208</v>
      </c>
      <c r="D66" s="6" t="s">
        <v>8</v>
      </c>
      <c r="E66" s="6" t="s">
        <v>147</v>
      </c>
      <c r="F66" s="6" t="s">
        <v>15</v>
      </c>
      <c r="G66" t="str">
        <f t="shared" si="0"/>
        <v>Tracey Voyles</v>
      </c>
    </row>
    <row r="67" spans="1:7" x14ac:dyDescent="0.2">
      <c r="A67" s="2">
        <v>10066</v>
      </c>
      <c r="B67" s="6" t="s">
        <v>209</v>
      </c>
      <c r="C67" s="6" t="s">
        <v>210</v>
      </c>
      <c r="D67" s="6" t="s">
        <v>8</v>
      </c>
      <c r="E67" s="6" t="s">
        <v>150</v>
      </c>
      <c r="F67" s="6" t="s">
        <v>151</v>
      </c>
      <c r="G67" t="str">
        <f t="shared" ref="G67:G130" si="1">_xlfn.CONCAT(B67," ",C67)</f>
        <v>Berry Plumadore</v>
      </c>
    </row>
    <row r="68" spans="1:7" x14ac:dyDescent="0.2">
      <c r="A68" s="2">
        <v>10067</v>
      </c>
      <c r="B68" s="6" t="s">
        <v>211</v>
      </c>
      <c r="C68" s="6" t="s">
        <v>212</v>
      </c>
      <c r="D68" s="6" t="s">
        <v>13</v>
      </c>
      <c r="E68" s="6" t="s">
        <v>9</v>
      </c>
      <c r="F68" s="6" t="s">
        <v>10</v>
      </c>
      <c r="G68" t="str">
        <f t="shared" si="1"/>
        <v>Irina Roberge</v>
      </c>
    </row>
    <row r="69" spans="1:7" x14ac:dyDescent="0.2">
      <c r="A69" s="2">
        <v>10068</v>
      </c>
      <c r="B69" s="6" t="s">
        <v>213</v>
      </c>
      <c r="C69" s="6" t="s">
        <v>214</v>
      </c>
      <c r="D69" s="6" t="s">
        <v>13</v>
      </c>
      <c r="E69" s="6" t="s">
        <v>14</v>
      </c>
      <c r="F69" s="6" t="s">
        <v>15</v>
      </c>
      <c r="G69" t="str">
        <f t="shared" si="1"/>
        <v>Neda Asmus</v>
      </c>
    </row>
    <row r="70" spans="1:7" x14ac:dyDescent="0.2">
      <c r="A70" s="2">
        <v>10069</v>
      </c>
      <c r="B70" s="6" t="s">
        <v>215</v>
      </c>
      <c r="C70" s="6" t="s">
        <v>216</v>
      </c>
      <c r="D70" s="6" t="s">
        <v>13</v>
      </c>
      <c r="E70" s="6" t="s">
        <v>18</v>
      </c>
      <c r="F70" s="6" t="s">
        <v>19</v>
      </c>
      <c r="G70" t="str">
        <f t="shared" si="1"/>
        <v>Larissa Louviere</v>
      </c>
    </row>
    <row r="71" spans="1:7" x14ac:dyDescent="0.2">
      <c r="A71" s="2">
        <v>10070</v>
      </c>
      <c r="B71" s="6" t="s">
        <v>217</v>
      </c>
      <c r="C71" s="6" t="s">
        <v>218</v>
      </c>
      <c r="D71" s="6" t="s">
        <v>13</v>
      </c>
      <c r="E71" s="6" t="s">
        <v>219</v>
      </c>
      <c r="F71" s="6" t="s">
        <v>220</v>
      </c>
      <c r="G71" t="str">
        <f t="shared" si="1"/>
        <v>Lorina Shawgo</v>
      </c>
    </row>
    <row r="72" spans="1:7" x14ac:dyDescent="0.2">
      <c r="A72" s="2">
        <v>10071</v>
      </c>
      <c r="B72" s="6" t="s">
        <v>221</v>
      </c>
      <c r="C72" s="6" t="s">
        <v>222</v>
      </c>
      <c r="D72" s="6" t="s">
        <v>8</v>
      </c>
      <c r="E72" s="6" t="s">
        <v>223</v>
      </c>
      <c r="F72" s="6" t="s">
        <v>19</v>
      </c>
      <c r="G72" t="str">
        <f t="shared" si="1"/>
        <v>Alex Turnbull</v>
      </c>
    </row>
    <row r="73" spans="1:7" x14ac:dyDescent="0.2">
      <c r="A73" s="2">
        <v>10072</v>
      </c>
      <c r="B73" s="6" t="s">
        <v>224</v>
      </c>
      <c r="C73" s="6" t="s">
        <v>225</v>
      </c>
      <c r="D73" s="6" t="s">
        <v>8</v>
      </c>
      <c r="E73" s="6" t="s">
        <v>226</v>
      </c>
      <c r="F73" s="6" t="s">
        <v>15</v>
      </c>
      <c r="G73" t="str">
        <f t="shared" si="1"/>
        <v>Artie Mendoza</v>
      </c>
    </row>
    <row r="74" spans="1:7" x14ac:dyDescent="0.2">
      <c r="A74" s="2">
        <v>10073</v>
      </c>
      <c r="B74" s="6" t="s">
        <v>227</v>
      </c>
      <c r="C74" s="6" t="s">
        <v>228</v>
      </c>
      <c r="D74" s="6" t="s">
        <v>13</v>
      </c>
      <c r="E74" s="6" t="s">
        <v>229</v>
      </c>
      <c r="F74" s="6" t="s">
        <v>230</v>
      </c>
      <c r="G74" t="str">
        <f t="shared" si="1"/>
        <v>Danuta Hennig</v>
      </c>
    </row>
    <row r="75" spans="1:7" x14ac:dyDescent="0.2">
      <c r="A75" s="2">
        <v>10074</v>
      </c>
      <c r="B75" s="6" t="s">
        <v>231</v>
      </c>
      <c r="C75" s="6" t="s">
        <v>232</v>
      </c>
      <c r="D75" s="6" t="s">
        <v>8</v>
      </c>
      <c r="E75" s="6" t="s">
        <v>233</v>
      </c>
      <c r="F75" s="6" t="s">
        <v>19</v>
      </c>
      <c r="G75" t="str">
        <f t="shared" si="1"/>
        <v>Jewel Dumbleton</v>
      </c>
    </row>
    <row r="76" spans="1:7" x14ac:dyDescent="0.2">
      <c r="A76" s="2">
        <v>10075</v>
      </c>
      <c r="B76" s="6" t="s">
        <v>234</v>
      </c>
      <c r="C76" s="6" t="s">
        <v>235</v>
      </c>
      <c r="D76" s="6" t="s">
        <v>13</v>
      </c>
      <c r="E76" s="6" t="s">
        <v>236</v>
      </c>
      <c r="F76" s="6" t="s">
        <v>74</v>
      </c>
      <c r="G76" t="str">
        <f t="shared" si="1"/>
        <v>Evangeline Grandstaff</v>
      </c>
    </row>
    <row r="77" spans="1:7" x14ac:dyDescent="0.2">
      <c r="A77" s="2">
        <v>10076</v>
      </c>
      <c r="B77" s="6" t="s">
        <v>237</v>
      </c>
      <c r="C77" s="6" t="s">
        <v>238</v>
      </c>
      <c r="D77" s="6" t="s">
        <v>13</v>
      </c>
      <c r="E77" s="6" t="s">
        <v>239</v>
      </c>
      <c r="F77" s="6" t="s">
        <v>133</v>
      </c>
      <c r="G77" t="str">
        <f t="shared" si="1"/>
        <v>Flora Zuniga</v>
      </c>
    </row>
    <row r="78" spans="1:7" x14ac:dyDescent="0.2">
      <c r="A78" s="2">
        <v>10077</v>
      </c>
      <c r="B78" s="6" t="s">
        <v>240</v>
      </c>
      <c r="C78" s="6" t="s">
        <v>241</v>
      </c>
      <c r="D78" s="6" t="s">
        <v>13</v>
      </c>
      <c r="E78" s="6" t="s">
        <v>242</v>
      </c>
      <c r="F78" s="6" t="s">
        <v>15</v>
      </c>
      <c r="G78" t="str">
        <f t="shared" si="1"/>
        <v>Theresia Folk</v>
      </c>
    </row>
    <row r="79" spans="1:7" x14ac:dyDescent="0.2">
      <c r="A79" s="2">
        <v>10078</v>
      </c>
      <c r="B79" s="6" t="s">
        <v>61</v>
      </c>
      <c r="C79" s="6" t="s">
        <v>243</v>
      </c>
      <c r="D79" s="6" t="s">
        <v>8</v>
      </c>
      <c r="E79" s="6" t="s">
        <v>244</v>
      </c>
      <c r="F79" s="6" t="s">
        <v>230</v>
      </c>
      <c r="G79" t="str">
        <f t="shared" si="1"/>
        <v>Logan Schwan</v>
      </c>
    </row>
    <row r="80" spans="1:7" x14ac:dyDescent="0.2">
      <c r="A80" s="2">
        <v>10079</v>
      </c>
      <c r="B80" s="6" t="s">
        <v>245</v>
      </c>
      <c r="C80" s="6" t="s">
        <v>246</v>
      </c>
      <c r="D80" s="6" t="s">
        <v>13</v>
      </c>
      <c r="E80" s="6" t="s">
        <v>247</v>
      </c>
      <c r="F80" s="6" t="s">
        <v>15</v>
      </c>
      <c r="G80" t="str">
        <f t="shared" si="1"/>
        <v>Marilyn Wittner</v>
      </c>
    </row>
    <row r="81" spans="1:7" x14ac:dyDescent="0.2">
      <c r="A81" s="2">
        <v>10080</v>
      </c>
      <c r="B81" s="6" t="s">
        <v>248</v>
      </c>
      <c r="C81" s="6" t="s">
        <v>249</v>
      </c>
      <c r="D81" s="6" t="s">
        <v>8</v>
      </c>
      <c r="E81" s="6" t="s">
        <v>250</v>
      </c>
      <c r="F81" s="6" t="s">
        <v>19</v>
      </c>
      <c r="G81" t="str">
        <f t="shared" si="1"/>
        <v>Hue Beeson</v>
      </c>
    </row>
    <row r="82" spans="1:7" x14ac:dyDescent="0.2">
      <c r="A82" s="2">
        <v>10081</v>
      </c>
      <c r="B82" s="6" t="s">
        <v>251</v>
      </c>
      <c r="C82" s="6" t="s">
        <v>252</v>
      </c>
      <c r="D82" s="6" t="s">
        <v>13</v>
      </c>
      <c r="E82" s="6" t="s">
        <v>253</v>
      </c>
      <c r="F82" s="6" t="s">
        <v>19</v>
      </c>
      <c r="G82" t="str">
        <f t="shared" si="1"/>
        <v>Anya Tellez</v>
      </c>
    </row>
    <row r="83" spans="1:7" x14ac:dyDescent="0.2">
      <c r="A83" s="2">
        <v>10082</v>
      </c>
      <c r="B83" s="6" t="s">
        <v>254</v>
      </c>
      <c r="C83" s="6" t="s">
        <v>255</v>
      </c>
      <c r="D83" s="6" t="s">
        <v>8</v>
      </c>
      <c r="E83" s="6" t="s">
        <v>256</v>
      </c>
      <c r="F83" s="6" t="s">
        <v>110</v>
      </c>
      <c r="G83" t="str">
        <f t="shared" si="1"/>
        <v>Charles Ascencio</v>
      </c>
    </row>
    <row r="84" spans="1:7" x14ac:dyDescent="0.2">
      <c r="A84" s="2">
        <v>10082</v>
      </c>
      <c r="B84" s="6" t="s">
        <v>254</v>
      </c>
      <c r="C84" s="6" t="s">
        <v>255</v>
      </c>
      <c r="D84" s="6" t="s">
        <v>8</v>
      </c>
      <c r="E84" s="6" t="s">
        <v>256</v>
      </c>
      <c r="F84" s="6" t="s">
        <v>110</v>
      </c>
      <c r="G84" t="str">
        <f t="shared" si="1"/>
        <v>Charles Ascencio</v>
      </c>
    </row>
    <row r="85" spans="1:7" x14ac:dyDescent="0.2">
      <c r="A85" s="2">
        <v>10083</v>
      </c>
      <c r="B85" s="6" t="s">
        <v>257</v>
      </c>
      <c r="C85" s="6" t="s">
        <v>258</v>
      </c>
      <c r="D85" s="6" t="s">
        <v>8</v>
      </c>
      <c r="E85" s="6" t="s">
        <v>259</v>
      </c>
      <c r="F85" s="6" t="s">
        <v>110</v>
      </c>
      <c r="G85" t="str">
        <f t="shared" si="1"/>
        <v>Delta Seitz</v>
      </c>
    </row>
    <row r="86" spans="1:7" x14ac:dyDescent="0.2">
      <c r="A86" s="2">
        <v>10084</v>
      </c>
      <c r="B86" s="6" t="s">
        <v>260</v>
      </c>
      <c r="C86" s="6" t="s">
        <v>261</v>
      </c>
      <c r="D86" s="6" t="s">
        <v>8</v>
      </c>
      <c r="E86" s="6" t="s">
        <v>262</v>
      </c>
      <c r="F86" s="6" t="s">
        <v>15</v>
      </c>
      <c r="G86" t="str">
        <f t="shared" si="1"/>
        <v>Mauricio Thetford</v>
      </c>
    </row>
    <row r="87" spans="1:7" x14ac:dyDescent="0.2">
      <c r="A87" s="2">
        <v>10085</v>
      </c>
      <c r="B87" s="6" t="s">
        <v>85</v>
      </c>
      <c r="C87" s="6" t="s">
        <v>263</v>
      </c>
      <c r="D87" s="6" t="s">
        <v>13</v>
      </c>
      <c r="E87" s="6" t="s">
        <v>264</v>
      </c>
      <c r="F87" s="6" t="s">
        <v>265</v>
      </c>
      <c r="G87" t="str">
        <f t="shared" si="1"/>
        <v>Celeste Dorothy</v>
      </c>
    </row>
    <row r="88" spans="1:7" x14ac:dyDescent="0.2">
      <c r="A88" s="2">
        <v>10086</v>
      </c>
      <c r="B88" s="6" t="s">
        <v>266</v>
      </c>
      <c r="C88" s="6" t="s">
        <v>267</v>
      </c>
      <c r="D88" s="6" t="s">
        <v>13</v>
      </c>
      <c r="E88" s="6" t="s">
        <v>268</v>
      </c>
      <c r="F88" s="6" t="s">
        <v>269</v>
      </c>
      <c r="G88" t="str">
        <f t="shared" si="1"/>
        <v>Lisette Bowsher</v>
      </c>
    </row>
    <row r="89" spans="1:7" x14ac:dyDescent="0.2">
      <c r="A89" s="2">
        <v>10087</v>
      </c>
      <c r="B89" s="6" t="s">
        <v>270</v>
      </c>
      <c r="C89" s="6" t="s">
        <v>271</v>
      </c>
      <c r="D89" s="6" t="s">
        <v>13</v>
      </c>
      <c r="E89" s="6" t="s">
        <v>272</v>
      </c>
      <c r="F89" s="6" t="s">
        <v>273</v>
      </c>
      <c r="G89" t="str">
        <f t="shared" si="1"/>
        <v>Annamaria Valdovinos</v>
      </c>
    </row>
    <row r="90" spans="1:7" x14ac:dyDescent="0.2">
      <c r="A90" s="2">
        <v>10088</v>
      </c>
      <c r="B90" s="6" t="s">
        <v>274</v>
      </c>
      <c r="C90" s="6" t="s">
        <v>275</v>
      </c>
      <c r="D90" s="6" t="s">
        <v>13</v>
      </c>
      <c r="E90" s="6" t="s">
        <v>276</v>
      </c>
      <c r="F90" s="6" t="s">
        <v>277</v>
      </c>
      <c r="G90" t="str">
        <f t="shared" si="1"/>
        <v>Christene Kennell</v>
      </c>
    </row>
    <row r="91" spans="1:7" x14ac:dyDescent="0.2">
      <c r="A91" s="2">
        <v>10089</v>
      </c>
      <c r="B91" s="6" t="s">
        <v>278</v>
      </c>
      <c r="C91" s="6" t="s">
        <v>279</v>
      </c>
      <c r="D91" s="6" t="s">
        <v>8</v>
      </c>
      <c r="E91" s="6" t="s">
        <v>280</v>
      </c>
      <c r="F91" s="6" t="s">
        <v>269</v>
      </c>
      <c r="G91" t="str">
        <f t="shared" si="1"/>
        <v>Evan Maxie</v>
      </c>
    </row>
    <row r="92" spans="1:7" x14ac:dyDescent="0.2">
      <c r="A92" s="2">
        <v>10090</v>
      </c>
      <c r="B92" s="6" t="s">
        <v>281</v>
      </c>
      <c r="C92" s="6" t="s">
        <v>282</v>
      </c>
      <c r="D92" s="6" t="s">
        <v>13</v>
      </c>
      <c r="E92" s="6" t="s">
        <v>283</v>
      </c>
      <c r="F92" s="6" t="s">
        <v>284</v>
      </c>
      <c r="G92" t="str">
        <f t="shared" si="1"/>
        <v>Tiana Brigham</v>
      </c>
    </row>
    <row r="93" spans="1:7" x14ac:dyDescent="0.2">
      <c r="A93" s="2">
        <v>10091</v>
      </c>
      <c r="B93" s="6" t="s">
        <v>285</v>
      </c>
      <c r="C93" s="6" t="s">
        <v>286</v>
      </c>
      <c r="D93" s="6" t="s">
        <v>8</v>
      </c>
      <c r="E93" s="6" t="s">
        <v>287</v>
      </c>
      <c r="F93" s="6" t="s">
        <v>288</v>
      </c>
      <c r="G93" t="str">
        <f t="shared" si="1"/>
        <v>Milagros Colangelo</v>
      </c>
    </row>
    <row r="94" spans="1:7" x14ac:dyDescent="0.2">
      <c r="A94" s="2">
        <v>10092</v>
      </c>
      <c r="B94" s="6" t="s">
        <v>289</v>
      </c>
      <c r="C94" s="6" t="s">
        <v>290</v>
      </c>
      <c r="D94" s="6" t="s">
        <v>13</v>
      </c>
      <c r="E94" s="6" t="s">
        <v>291</v>
      </c>
      <c r="F94" s="6" t="s">
        <v>292</v>
      </c>
      <c r="G94" t="str">
        <f t="shared" si="1"/>
        <v>Percy Rizzuto</v>
      </c>
    </row>
    <row r="95" spans="1:7" x14ac:dyDescent="0.2">
      <c r="A95" s="2">
        <v>10093</v>
      </c>
      <c r="B95" s="6" t="s">
        <v>293</v>
      </c>
      <c r="C95" s="6" t="s">
        <v>294</v>
      </c>
      <c r="D95" s="6" t="s">
        <v>8</v>
      </c>
      <c r="E95" s="6" t="s">
        <v>295</v>
      </c>
      <c r="F95" s="6" t="s">
        <v>10</v>
      </c>
      <c r="G95" t="str">
        <f t="shared" si="1"/>
        <v>Jack Dimas</v>
      </c>
    </row>
    <row r="96" spans="1:7" x14ac:dyDescent="0.2">
      <c r="A96" s="2">
        <v>10094</v>
      </c>
      <c r="B96" s="6" t="s">
        <v>296</v>
      </c>
      <c r="C96" s="6" t="s">
        <v>297</v>
      </c>
      <c r="D96" s="6" t="s">
        <v>8</v>
      </c>
      <c r="E96" s="6" t="s">
        <v>298</v>
      </c>
      <c r="F96" s="6" t="s">
        <v>299</v>
      </c>
      <c r="G96" t="str">
        <f t="shared" si="1"/>
        <v>Cristobal Ritter</v>
      </c>
    </row>
    <row r="97" spans="1:7" x14ac:dyDescent="0.2">
      <c r="A97" s="2">
        <v>10095</v>
      </c>
      <c r="B97" s="6" t="s">
        <v>300</v>
      </c>
      <c r="C97" s="6" t="s">
        <v>301</v>
      </c>
      <c r="D97" s="6" t="s">
        <v>13</v>
      </c>
      <c r="E97" s="6" t="s">
        <v>302</v>
      </c>
      <c r="F97" s="6" t="s">
        <v>15</v>
      </c>
      <c r="G97" t="str">
        <f t="shared" si="1"/>
        <v>Camelia Korn</v>
      </c>
    </row>
    <row r="98" spans="1:7" x14ac:dyDescent="0.2">
      <c r="A98" s="2">
        <v>10096</v>
      </c>
      <c r="B98" s="6" t="s">
        <v>303</v>
      </c>
      <c r="C98" s="6" t="s">
        <v>304</v>
      </c>
      <c r="D98" s="6" t="s">
        <v>8</v>
      </c>
      <c r="E98" s="6" t="s">
        <v>305</v>
      </c>
      <c r="F98" s="6" t="s">
        <v>15</v>
      </c>
      <c r="G98" t="str">
        <f t="shared" si="1"/>
        <v>Edwin Mehr</v>
      </c>
    </row>
    <row r="99" spans="1:7" x14ac:dyDescent="0.2">
      <c r="A99" s="2">
        <v>10097</v>
      </c>
      <c r="B99" s="6" t="s">
        <v>306</v>
      </c>
      <c r="C99" s="6" t="s">
        <v>307</v>
      </c>
      <c r="D99" s="6" t="s">
        <v>13</v>
      </c>
      <c r="E99" s="6" t="s">
        <v>308</v>
      </c>
      <c r="F99" s="6" t="s">
        <v>10</v>
      </c>
      <c r="G99" t="str">
        <f t="shared" si="1"/>
        <v>Bulah Kaplan</v>
      </c>
    </row>
    <row r="100" spans="1:7" x14ac:dyDescent="0.2">
      <c r="A100" s="2">
        <v>10098</v>
      </c>
      <c r="B100" s="6" t="s">
        <v>309</v>
      </c>
      <c r="C100" s="6" t="s">
        <v>310</v>
      </c>
      <c r="D100" s="6" t="s">
        <v>13</v>
      </c>
      <c r="E100" s="6" t="s">
        <v>311</v>
      </c>
      <c r="F100" s="6" t="s">
        <v>15</v>
      </c>
      <c r="G100" t="str">
        <f t="shared" si="1"/>
        <v>Emerald Fernald</v>
      </c>
    </row>
    <row r="101" spans="1:7" x14ac:dyDescent="0.2">
      <c r="A101" s="2">
        <v>10099</v>
      </c>
      <c r="B101" s="6" t="s">
        <v>312</v>
      </c>
      <c r="C101" s="6" t="s">
        <v>313</v>
      </c>
      <c r="D101" s="6" t="s">
        <v>13</v>
      </c>
      <c r="E101" s="6" t="s">
        <v>314</v>
      </c>
      <c r="F101" s="6" t="s">
        <v>315</v>
      </c>
      <c r="G101" t="str">
        <f t="shared" si="1"/>
        <v>Cecille Holdridge</v>
      </c>
    </row>
    <row r="102" spans="1:7" x14ac:dyDescent="0.2">
      <c r="A102" s="2">
        <v>10100</v>
      </c>
      <c r="B102" s="6" t="s">
        <v>316</v>
      </c>
      <c r="C102" s="6" t="s">
        <v>317</v>
      </c>
      <c r="D102" s="6" t="s">
        <v>8</v>
      </c>
      <c r="E102" s="6" t="s">
        <v>318</v>
      </c>
      <c r="F102" s="6" t="s">
        <v>288</v>
      </c>
      <c r="G102" t="str">
        <f t="shared" si="1"/>
        <v>Patrick Manuel</v>
      </c>
    </row>
    <row r="103" spans="1:7" x14ac:dyDescent="0.2">
      <c r="A103" s="2">
        <v>10101</v>
      </c>
      <c r="B103" s="6" t="s">
        <v>319</v>
      </c>
      <c r="C103" s="6" t="s">
        <v>320</v>
      </c>
      <c r="D103" s="6" t="s">
        <v>8</v>
      </c>
      <c r="E103" s="6" t="s">
        <v>321</v>
      </c>
      <c r="F103" s="6" t="s">
        <v>15</v>
      </c>
      <c r="G103" t="str">
        <f t="shared" si="1"/>
        <v>Steve Meinhardt</v>
      </c>
    </row>
    <row r="104" spans="1:7" x14ac:dyDescent="0.2">
      <c r="A104" s="2">
        <v>10102</v>
      </c>
      <c r="B104" s="6" t="s">
        <v>322</v>
      </c>
      <c r="C104" s="6" t="s">
        <v>323</v>
      </c>
      <c r="D104" s="6" t="s">
        <v>13</v>
      </c>
      <c r="E104" s="6" t="s">
        <v>324</v>
      </c>
      <c r="F104" s="6" t="s">
        <v>273</v>
      </c>
      <c r="G104" t="str">
        <f t="shared" si="1"/>
        <v>Jonell Archibald</v>
      </c>
    </row>
    <row r="105" spans="1:7" x14ac:dyDescent="0.2">
      <c r="A105" s="2">
        <v>10103</v>
      </c>
      <c r="B105" s="6" t="s">
        <v>325</v>
      </c>
      <c r="C105" s="6" t="s">
        <v>326</v>
      </c>
      <c r="D105" s="6" t="s">
        <v>8</v>
      </c>
      <c r="E105" s="6" t="s">
        <v>327</v>
      </c>
      <c r="F105" s="6" t="s">
        <v>273</v>
      </c>
      <c r="G105" t="str">
        <f t="shared" si="1"/>
        <v>Kit Platner</v>
      </c>
    </row>
    <row r="106" spans="1:7" x14ac:dyDescent="0.2">
      <c r="A106" s="2">
        <v>10104</v>
      </c>
      <c r="B106" s="6" t="s">
        <v>328</v>
      </c>
      <c r="C106" s="6" t="s">
        <v>329</v>
      </c>
      <c r="D106" s="6" t="s">
        <v>8</v>
      </c>
      <c r="E106" s="6" t="s">
        <v>330</v>
      </c>
      <c r="F106" s="6" t="s">
        <v>331</v>
      </c>
      <c r="G106" t="str">
        <f t="shared" si="1"/>
        <v>Landon Zerr</v>
      </c>
    </row>
    <row r="107" spans="1:7" x14ac:dyDescent="0.2">
      <c r="A107" s="2">
        <v>10105</v>
      </c>
      <c r="B107" s="6" t="s">
        <v>332</v>
      </c>
      <c r="C107" s="6" t="s">
        <v>333</v>
      </c>
      <c r="D107" s="6" t="s">
        <v>8</v>
      </c>
      <c r="E107" s="6" t="s">
        <v>334</v>
      </c>
      <c r="F107" s="6" t="s">
        <v>230</v>
      </c>
      <c r="G107" t="str">
        <f t="shared" si="1"/>
        <v>Dave Shives</v>
      </c>
    </row>
    <row r="108" spans="1:7" x14ac:dyDescent="0.2">
      <c r="A108" s="2">
        <v>10106</v>
      </c>
      <c r="B108" s="6" t="s">
        <v>335</v>
      </c>
      <c r="C108" s="6" t="s">
        <v>336</v>
      </c>
      <c r="D108" s="6" t="s">
        <v>8</v>
      </c>
      <c r="E108" s="6" t="s">
        <v>337</v>
      </c>
      <c r="F108" s="6" t="s">
        <v>106</v>
      </c>
      <c r="G108" t="str">
        <f t="shared" si="1"/>
        <v>Ignacio Lucas</v>
      </c>
    </row>
    <row r="109" spans="1:7" x14ac:dyDescent="0.2">
      <c r="A109" s="2">
        <v>10107</v>
      </c>
      <c r="B109" s="6" t="s">
        <v>338</v>
      </c>
      <c r="C109" s="6" t="s">
        <v>339</v>
      </c>
      <c r="D109" s="6" t="s">
        <v>13</v>
      </c>
      <c r="E109" s="6" t="s">
        <v>340</v>
      </c>
      <c r="F109" s="6" t="s">
        <v>341</v>
      </c>
      <c r="G109" t="str">
        <f t="shared" si="1"/>
        <v>Teresita Schatz</v>
      </c>
    </row>
    <row r="110" spans="1:7" x14ac:dyDescent="0.2">
      <c r="A110" s="2">
        <v>10108</v>
      </c>
      <c r="B110" s="6" t="s">
        <v>342</v>
      </c>
      <c r="C110" s="6" t="s">
        <v>343</v>
      </c>
      <c r="D110" s="6" t="s">
        <v>13</v>
      </c>
      <c r="E110" s="6" t="s">
        <v>344</v>
      </c>
      <c r="F110" s="6" t="s">
        <v>345</v>
      </c>
      <c r="G110" t="str">
        <f t="shared" si="1"/>
        <v>Margit Gardenhire</v>
      </c>
    </row>
    <row r="111" spans="1:7" x14ac:dyDescent="0.2">
      <c r="A111" s="2">
        <v>10109</v>
      </c>
      <c r="B111" s="6" t="s">
        <v>346</v>
      </c>
      <c r="C111" s="6" t="s">
        <v>347</v>
      </c>
      <c r="D111" s="6" t="s">
        <v>8</v>
      </c>
      <c r="E111" s="6" t="s">
        <v>348</v>
      </c>
      <c r="F111" s="6" t="s">
        <v>15</v>
      </c>
      <c r="G111" t="str">
        <f t="shared" si="1"/>
        <v>Belen Sanden</v>
      </c>
    </row>
    <row r="112" spans="1:7" x14ac:dyDescent="0.2">
      <c r="A112" s="2">
        <v>10110</v>
      </c>
      <c r="B112" s="6" t="s">
        <v>349</v>
      </c>
      <c r="C112" s="6" t="s">
        <v>350</v>
      </c>
      <c r="D112" s="6" t="s">
        <v>8</v>
      </c>
      <c r="E112" s="6" t="s">
        <v>351</v>
      </c>
      <c r="F112" s="6" t="s">
        <v>15</v>
      </c>
      <c r="G112" t="str">
        <f t="shared" si="1"/>
        <v>Granville Core</v>
      </c>
    </row>
    <row r="113" spans="1:7" x14ac:dyDescent="0.2">
      <c r="A113" s="2">
        <v>10111</v>
      </c>
      <c r="B113" s="6" t="s">
        <v>352</v>
      </c>
      <c r="C113" s="6" t="s">
        <v>353</v>
      </c>
      <c r="D113" s="6" t="s">
        <v>8</v>
      </c>
      <c r="E113" s="6" t="s">
        <v>354</v>
      </c>
      <c r="F113" s="6" t="s">
        <v>19</v>
      </c>
      <c r="G113" t="str">
        <f t="shared" si="1"/>
        <v>Boris Hine</v>
      </c>
    </row>
    <row r="114" spans="1:7" x14ac:dyDescent="0.2">
      <c r="A114" s="2">
        <v>10112</v>
      </c>
      <c r="B114" s="6" t="s">
        <v>355</v>
      </c>
      <c r="C114" s="6" t="s">
        <v>356</v>
      </c>
      <c r="D114" s="6" t="s">
        <v>8</v>
      </c>
      <c r="E114" s="6" t="s">
        <v>357</v>
      </c>
      <c r="F114" s="6" t="s">
        <v>358</v>
      </c>
      <c r="G114" t="str">
        <f t="shared" si="1"/>
        <v>Dylan Beeks</v>
      </c>
    </row>
    <row r="115" spans="1:7" x14ac:dyDescent="0.2">
      <c r="A115" s="2">
        <v>10113</v>
      </c>
      <c r="B115" s="6" t="s">
        <v>359</v>
      </c>
      <c r="C115" s="6" t="s">
        <v>360</v>
      </c>
      <c r="D115" s="6" t="s">
        <v>13</v>
      </c>
      <c r="E115" s="6" t="s">
        <v>361</v>
      </c>
      <c r="F115" s="6" t="s">
        <v>19</v>
      </c>
      <c r="G115" t="str">
        <f t="shared" si="1"/>
        <v>Jenniffer Mangual</v>
      </c>
    </row>
    <row r="116" spans="1:7" x14ac:dyDescent="0.2">
      <c r="A116" s="2">
        <v>10114</v>
      </c>
      <c r="B116" s="6" t="s">
        <v>362</v>
      </c>
      <c r="C116" s="6" t="s">
        <v>363</v>
      </c>
      <c r="D116" s="6" t="s">
        <v>13</v>
      </c>
      <c r="E116" s="6" t="s">
        <v>364</v>
      </c>
      <c r="F116" s="6" t="s">
        <v>364</v>
      </c>
      <c r="G116" t="str">
        <f t="shared" si="1"/>
        <v>Lorri Brook</v>
      </c>
    </row>
    <row r="117" spans="1:7" x14ac:dyDescent="0.2">
      <c r="A117" s="2">
        <v>10115</v>
      </c>
      <c r="B117" s="6" t="s">
        <v>365</v>
      </c>
      <c r="C117" s="6" t="s">
        <v>366</v>
      </c>
      <c r="D117" s="6" t="s">
        <v>13</v>
      </c>
      <c r="E117" s="6" t="s">
        <v>367</v>
      </c>
      <c r="F117" s="6" t="s">
        <v>273</v>
      </c>
      <c r="G117" t="str">
        <f t="shared" si="1"/>
        <v>Krystle Spainhour</v>
      </c>
    </row>
    <row r="118" spans="1:7" x14ac:dyDescent="0.2">
      <c r="A118" s="2">
        <v>10116</v>
      </c>
      <c r="B118" s="6" t="s">
        <v>368</v>
      </c>
      <c r="C118" s="6" t="s">
        <v>369</v>
      </c>
      <c r="D118" s="6" t="s">
        <v>8</v>
      </c>
      <c r="E118" s="6" t="s">
        <v>370</v>
      </c>
      <c r="F118" s="6" t="s">
        <v>15</v>
      </c>
      <c r="G118" t="str">
        <f t="shared" si="1"/>
        <v>Michael Villareal</v>
      </c>
    </row>
    <row r="119" spans="1:7" x14ac:dyDescent="0.2">
      <c r="A119" s="2">
        <v>10117</v>
      </c>
      <c r="B119" s="6" t="s">
        <v>371</v>
      </c>
      <c r="C119" s="6" t="s">
        <v>372</v>
      </c>
      <c r="D119" s="6" t="s">
        <v>8</v>
      </c>
      <c r="E119" s="6" t="s">
        <v>121</v>
      </c>
      <c r="F119" s="6" t="s">
        <v>122</v>
      </c>
      <c r="G119" t="str">
        <f t="shared" si="1"/>
        <v>Anton Higuera</v>
      </c>
    </row>
    <row r="120" spans="1:7" x14ac:dyDescent="0.2">
      <c r="A120" s="2">
        <v>10118</v>
      </c>
      <c r="B120" s="6" t="s">
        <v>373</v>
      </c>
      <c r="C120" s="6" t="s">
        <v>374</v>
      </c>
      <c r="D120" s="6" t="s">
        <v>13</v>
      </c>
      <c r="E120" s="6" t="s">
        <v>125</v>
      </c>
      <c r="F120" s="6" t="s">
        <v>126</v>
      </c>
      <c r="G120" t="str">
        <f t="shared" si="1"/>
        <v>Therese Mcnellis</v>
      </c>
    </row>
    <row r="121" spans="1:7" x14ac:dyDescent="0.2">
      <c r="A121" s="2">
        <v>10119</v>
      </c>
      <c r="B121" s="6" t="s">
        <v>375</v>
      </c>
      <c r="C121" s="6" t="s">
        <v>376</v>
      </c>
      <c r="D121" s="6" t="s">
        <v>13</v>
      </c>
      <c r="E121" s="6" t="s">
        <v>129</v>
      </c>
      <c r="F121" s="6" t="s">
        <v>15</v>
      </c>
      <c r="G121" t="str">
        <f t="shared" si="1"/>
        <v>Beverlee Lawlor</v>
      </c>
    </row>
    <row r="122" spans="1:7" x14ac:dyDescent="0.2">
      <c r="A122" s="2">
        <v>10120</v>
      </c>
      <c r="B122" s="6" t="s">
        <v>377</v>
      </c>
      <c r="C122" s="6" t="s">
        <v>378</v>
      </c>
      <c r="D122" s="6" t="s">
        <v>13</v>
      </c>
      <c r="E122" s="6" t="s">
        <v>132</v>
      </c>
      <c r="F122" s="6" t="s">
        <v>133</v>
      </c>
      <c r="G122" t="str">
        <f t="shared" si="1"/>
        <v>Iris Delosantos</v>
      </c>
    </row>
    <row r="123" spans="1:7" x14ac:dyDescent="0.2">
      <c r="A123" s="2">
        <v>10121</v>
      </c>
      <c r="B123" s="6" t="s">
        <v>379</v>
      </c>
      <c r="C123" s="6" t="s">
        <v>380</v>
      </c>
      <c r="D123" s="6" t="s">
        <v>13</v>
      </c>
      <c r="E123" s="6" t="s">
        <v>136</v>
      </c>
      <c r="F123" s="6" t="s">
        <v>137</v>
      </c>
      <c r="G123" t="str">
        <f t="shared" si="1"/>
        <v>Dorris Bennetts</v>
      </c>
    </row>
    <row r="124" spans="1:7" x14ac:dyDescent="0.2">
      <c r="A124" s="2">
        <v>10122</v>
      </c>
      <c r="B124" s="6" t="s">
        <v>381</v>
      </c>
      <c r="C124" s="6" t="s">
        <v>382</v>
      </c>
      <c r="D124" s="6" t="s">
        <v>8</v>
      </c>
      <c r="E124" s="6" t="s">
        <v>140</v>
      </c>
      <c r="F124" s="6" t="s">
        <v>141</v>
      </c>
      <c r="G124" t="str">
        <f t="shared" si="1"/>
        <v>Mark Macy</v>
      </c>
    </row>
    <row r="125" spans="1:7" x14ac:dyDescent="0.2">
      <c r="A125" s="2">
        <v>10123</v>
      </c>
      <c r="B125" s="6" t="s">
        <v>383</v>
      </c>
      <c r="C125" s="6" t="s">
        <v>384</v>
      </c>
      <c r="D125" s="6" t="s">
        <v>13</v>
      </c>
      <c r="E125" s="6" t="s">
        <v>144</v>
      </c>
      <c r="F125" s="6" t="s">
        <v>15</v>
      </c>
      <c r="G125" t="str">
        <f t="shared" si="1"/>
        <v>Tamika Pritchett</v>
      </c>
    </row>
    <row r="126" spans="1:7" x14ac:dyDescent="0.2">
      <c r="A126" s="2">
        <v>10124</v>
      </c>
      <c r="B126" s="6" t="s">
        <v>385</v>
      </c>
      <c r="C126" s="6" t="s">
        <v>386</v>
      </c>
      <c r="D126" s="6" t="s">
        <v>13</v>
      </c>
      <c r="E126" s="6" t="s">
        <v>147</v>
      </c>
      <c r="F126" s="6" t="s">
        <v>15</v>
      </c>
      <c r="G126" t="str">
        <f t="shared" si="1"/>
        <v>Verda Pilot</v>
      </c>
    </row>
    <row r="127" spans="1:7" x14ac:dyDescent="0.2">
      <c r="A127" s="2">
        <v>10125</v>
      </c>
      <c r="B127" s="6" t="s">
        <v>387</v>
      </c>
      <c r="C127" s="6" t="s">
        <v>388</v>
      </c>
      <c r="D127" s="6" t="s">
        <v>13</v>
      </c>
      <c r="E127" s="6" t="s">
        <v>150</v>
      </c>
      <c r="F127" s="6" t="s">
        <v>151</v>
      </c>
      <c r="G127" t="str">
        <f t="shared" si="1"/>
        <v>Kyra Coffin</v>
      </c>
    </row>
    <row r="128" spans="1:7" x14ac:dyDescent="0.2">
      <c r="A128" s="2">
        <v>10126</v>
      </c>
      <c r="B128" s="6" t="s">
        <v>389</v>
      </c>
      <c r="C128" s="6" t="s">
        <v>390</v>
      </c>
      <c r="D128" s="6" t="s">
        <v>8</v>
      </c>
      <c r="E128" s="6" t="s">
        <v>9</v>
      </c>
      <c r="F128" s="6" t="s">
        <v>10</v>
      </c>
      <c r="G128" t="str">
        <f t="shared" si="1"/>
        <v>Roy Reber</v>
      </c>
    </row>
    <row r="129" spans="1:7" x14ac:dyDescent="0.2">
      <c r="A129" s="2">
        <v>10127</v>
      </c>
      <c r="B129" s="6" t="s">
        <v>391</v>
      </c>
      <c r="C129" s="6" t="s">
        <v>392</v>
      </c>
      <c r="D129" s="6" t="s">
        <v>13</v>
      </c>
      <c r="E129" s="6" t="s">
        <v>14</v>
      </c>
      <c r="F129" s="6" t="s">
        <v>15</v>
      </c>
      <c r="G129" t="str">
        <f t="shared" si="1"/>
        <v>Lyndsey Fagen</v>
      </c>
    </row>
    <row r="130" spans="1:7" x14ac:dyDescent="0.2">
      <c r="A130" s="2">
        <v>10128</v>
      </c>
      <c r="B130" s="6" t="s">
        <v>393</v>
      </c>
      <c r="C130" s="6" t="s">
        <v>394</v>
      </c>
      <c r="D130" s="6" t="s">
        <v>13</v>
      </c>
      <c r="E130" s="6" t="s">
        <v>18</v>
      </c>
      <c r="F130" s="6" t="s">
        <v>19</v>
      </c>
      <c r="G130" t="str">
        <f t="shared" si="1"/>
        <v>Tynisha Kyllonen</v>
      </c>
    </row>
    <row r="131" spans="1:7" x14ac:dyDescent="0.2">
      <c r="A131" s="2">
        <v>10129</v>
      </c>
      <c r="B131" s="6" t="s">
        <v>395</v>
      </c>
      <c r="C131" s="6" t="s">
        <v>396</v>
      </c>
      <c r="D131" s="6" t="s">
        <v>13</v>
      </c>
      <c r="E131" s="6" t="s">
        <v>22</v>
      </c>
      <c r="F131" s="6" t="s">
        <v>23</v>
      </c>
      <c r="G131" t="str">
        <f t="shared" ref="G131:G152" si="2">_xlfn.CONCAT(B131," ",C131)</f>
        <v>Corine Ashline</v>
      </c>
    </row>
    <row r="132" spans="1:7" x14ac:dyDescent="0.2">
      <c r="A132" s="2">
        <v>10130</v>
      </c>
      <c r="B132" s="6" t="s">
        <v>397</v>
      </c>
      <c r="C132" s="6" t="s">
        <v>398</v>
      </c>
      <c r="D132" s="6" t="s">
        <v>13</v>
      </c>
      <c r="E132" s="6" t="s">
        <v>26</v>
      </c>
      <c r="F132" s="6" t="s">
        <v>27</v>
      </c>
      <c r="G132" t="str">
        <f t="shared" si="2"/>
        <v>Omega Woolford</v>
      </c>
    </row>
    <row r="133" spans="1:7" x14ac:dyDescent="0.2">
      <c r="A133" s="2">
        <v>10131</v>
      </c>
      <c r="B133" s="6" t="s">
        <v>399</v>
      </c>
      <c r="C133" s="6" t="s">
        <v>400</v>
      </c>
      <c r="D133" s="6" t="s">
        <v>8</v>
      </c>
      <c r="E133" s="6" t="s">
        <v>30</v>
      </c>
      <c r="F133" s="6" t="s">
        <v>10</v>
      </c>
      <c r="G133" t="str">
        <f t="shared" si="2"/>
        <v>Wilmer Markert</v>
      </c>
    </row>
    <row r="134" spans="1:7" x14ac:dyDescent="0.2">
      <c r="A134" s="2">
        <v>10132</v>
      </c>
      <c r="B134" s="6" t="s">
        <v>401</v>
      </c>
      <c r="C134" s="6" t="s">
        <v>402</v>
      </c>
      <c r="D134" s="6" t="s">
        <v>8</v>
      </c>
      <c r="E134" s="6" t="s">
        <v>33</v>
      </c>
      <c r="F134" s="6" t="s">
        <v>34</v>
      </c>
      <c r="G134" t="str">
        <f t="shared" si="2"/>
        <v>Alden Overbey</v>
      </c>
    </row>
    <row r="135" spans="1:7" x14ac:dyDescent="0.2">
      <c r="A135" s="2">
        <v>10133</v>
      </c>
      <c r="B135" s="6" t="s">
        <v>403</v>
      </c>
      <c r="C135" s="6" t="s">
        <v>404</v>
      </c>
      <c r="D135" s="6" t="s">
        <v>8</v>
      </c>
      <c r="E135" s="6" t="s">
        <v>37</v>
      </c>
      <c r="F135" s="6" t="s">
        <v>38</v>
      </c>
      <c r="G135" t="str">
        <f t="shared" si="2"/>
        <v>Conrad Haggard</v>
      </c>
    </row>
    <row r="136" spans="1:7" x14ac:dyDescent="0.2">
      <c r="A136" s="2">
        <v>10134</v>
      </c>
      <c r="B136" s="6" t="s">
        <v>405</v>
      </c>
      <c r="C136" s="6" t="s">
        <v>406</v>
      </c>
      <c r="D136" s="6" t="s">
        <v>8</v>
      </c>
      <c r="E136" s="6" t="s">
        <v>41</v>
      </c>
      <c r="F136" s="6" t="s">
        <v>38</v>
      </c>
      <c r="G136" t="str">
        <f t="shared" si="2"/>
        <v>Marco Jacobo</v>
      </c>
    </row>
    <row r="137" spans="1:7" x14ac:dyDescent="0.2">
      <c r="A137" s="2">
        <v>10135</v>
      </c>
      <c r="B137" s="6" t="s">
        <v>407</v>
      </c>
      <c r="C137" s="6" t="s">
        <v>408</v>
      </c>
      <c r="D137" s="6" t="s">
        <v>8</v>
      </c>
      <c r="E137" s="6" t="s">
        <v>44</v>
      </c>
      <c r="F137" s="6" t="s">
        <v>45</v>
      </c>
      <c r="G137" t="str">
        <f t="shared" si="2"/>
        <v>Santiago Nold</v>
      </c>
    </row>
    <row r="138" spans="1:7" x14ac:dyDescent="0.2">
      <c r="A138" s="2">
        <v>10136</v>
      </c>
      <c r="B138" s="6" t="s">
        <v>409</v>
      </c>
      <c r="C138" s="6" t="s">
        <v>410</v>
      </c>
      <c r="D138" s="6" t="s">
        <v>13</v>
      </c>
      <c r="E138" s="6" t="s">
        <v>48</v>
      </c>
      <c r="F138" s="6" t="s">
        <v>49</v>
      </c>
      <c r="G138" t="str">
        <f t="shared" si="2"/>
        <v>Ela Omara</v>
      </c>
    </row>
    <row r="139" spans="1:7" x14ac:dyDescent="0.2">
      <c r="A139" s="2">
        <v>10137</v>
      </c>
      <c r="B139" s="6" t="s">
        <v>411</v>
      </c>
      <c r="C139" s="6" t="s">
        <v>412</v>
      </c>
      <c r="D139" s="6" t="s">
        <v>13</v>
      </c>
      <c r="E139" s="6" t="s">
        <v>52</v>
      </c>
      <c r="F139" s="6" t="s">
        <v>38</v>
      </c>
      <c r="G139" t="str">
        <f t="shared" si="2"/>
        <v>Gwyneth Goodsell</v>
      </c>
    </row>
    <row r="140" spans="1:7" x14ac:dyDescent="0.2">
      <c r="A140" s="2">
        <v>10138</v>
      </c>
      <c r="B140" s="6" t="s">
        <v>413</v>
      </c>
      <c r="C140" s="6" t="s">
        <v>414</v>
      </c>
      <c r="D140" s="6" t="s">
        <v>8</v>
      </c>
      <c r="E140" s="6" t="s">
        <v>55</v>
      </c>
      <c r="F140" s="6" t="s">
        <v>56</v>
      </c>
      <c r="G140" t="str">
        <f t="shared" si="2"/>
        <v>Jamel Biery</v>
      </c>
    </row>
    <row r="141" spans="1:7" x14ac:dyDescent="0.2">
      <c r="A141" s="2">
        <v>10139</v>
      </c>
      <c r="B141" s="6" t="s">
        <v>415</v>
      </c>
      <c r="C141" s="6" t="s">
        <v>416</v>
      </c>
      <c r="D141" s="6" t="s">
        <v>8</v>
      </c>
      <c r="E141" s="6" t="s">
        <v>101</v>
      </c>
      <c r="F141" s="6" t="s">
        <v>102</v>
      </c>
      <c r="G141" t="str">
        <f t="shared" si="2"/>
        <v>Federico Taliaferro</v>
      </c>
    </row>
    <row r="142" spans="1:7" x14ac:dyDescent="0.2">
      <c r="A142" s="2">
        <v>10140</v>
      </c>
      <c r="B142" s="6" t="s">
        <v>417</v>
      </c>
      <c r="C142" s="6" t="s">
        <v>418</v>
      </c>
      <c r="D142" s="6" t="s">
        <v>8</v>
      </c>
      <c r="E142" s="6" t="s">
        <v>105</v>
      </c>
      <c r="F142" s="6" t="s">
        <v>106</v>
      </c>
      <c r="G142" t="str">
        <f t="shared" si="2"/>
        <v>Gordon Lehr</v>
      </c>
    </row>
    <row r="143" spans="1:7" x14ac:dyDescent="0.2">
      <c r="A143" s="2">
        <v>10141</v>
      </c>
      <c r="B143" s="6" t="s">
        <v>419</v>
      </c>
      <c r="C143" s="6" t="s">
        <v>420</v>
      </c>
      <c r="D143" s="6" t="s">
        <v>13</v>
      </c>
      <c r="E143" s="6" t="s">
        <v>41</v>
      </c>
      <c r="F143" s="6" t="s">
        <v>38</v>
      </c>
      <c r="G143" t="str">
        <f t="shared" si="2"/>
        <v>Vanetta Eisenhower</v>
      </c>
    </row>
    <row r="144" spans="1:7" x14ac:dyDescent="0.2">
      <c r="A144" s="2">
        <v>10142</v>
      </c>
      <c r="B144" s="6" t="s">
        <v>421</v>
      </c>
      <c r="C144" s="6" t="s">
        <v>422</v>
      </c>
      <c r="D144" s="6" t="s">
        <v>8</v>
      </c>
      <c r="E144" s="6" t="s">
        <v>44</v>
      </c>
      <c r="F144" s="6" t="s">
        <v>45</v>
      </c>
      <c r="G144" t="str">
        <f t="shared" si="2"/>
        <v>Byron Flick</v>
      </c>
    </row>
    <row r="145" spans="1:7" x14ac:dyDescent="0.2">
      <c r="A145" s="2">
        <v>10143</v>
      </c>
      <c r="B145" s="6" t="s">
        <v>423</v>
      </c>
      <c r="C145" s="6" t="s">
        <v>424</v>
      </c>
      <c r="D145" s="6" t="s">
        <v>13</v>
      </c>
      <c r="E145" s="6" t="s">
        <v>48</v>
      </c>
      <c r="F145" s="6" t="s">
        <v>49</v>
      </c>
      <c r="G145" t="str">
        <f t="shared" si="2"/>
        <v>Gertude Neitzel</v>
      </c>
    </row>
    <row r="146" spans="1:7" x14ac:dyDescent="0.2">
      <c r="A146" s="2">
        <v>10144</v>
      </c>
      <c r="B146" s="6" t="s">
        <v>425</v>
      </c>
      <c r="C146" s="6" t="s">
        <v>426</v>
      </c>
      <c r="D146" s="6" t="s">
        <v>13</v>
      </c>
      <c r="E146" s="6" t="s">
        <v>52</v>
      </c>
      <c r="F146" s="6" t="s">
        <v>38</v>
      </c>
      <c r="G146" t="str">
        <f t="shared" si="2"/>
        <v>Mariella Lansford</v>
      </c>
    </row>
    <row r="147" spans="1:7" x14ac:dyDescent="0.2">
      <c r="A147" s="2">
        <v>10145</v>
      </c>
      <c r="B147" s="6" t="s">
        <v>427</v>
      </c>
      <c r="C147" s="6" t="s">
        <v>428</v>
      </c>
      <c r="D147" s="6" t="s">
        <v>13</v>
      </c>
      <c r="E147" s="6" t="s">
        <v>172</v>
      </c>
      <c r="F147" s="6" t="s">
        <v>74</v>
      </c>
      <c r="G147" t="str">
        <f t="shared" si="2"/>
        <v>Nicol Westerberg</v>
      </c>
    </row>
    <row r="148" spans="1:7" x14ac:dyDescent="0.2">
      <c r="A148" s="2">
        <v>10146</v>
      </c>
      <c r="B148" s="6" t="s">
        <v>429</v>
      </c>
      <c r="C148" s="6" t="s">
        <v>430</v>
      </c>
      <c r="D148" s="6" t="s">
        <v>8</v>
      </c>
      <c r="E148" s="6" t="s">
        <v>84</v>
      </c>
      <c r="F148" s="6" t="s">
        <v>15</v>
      </c>
      <c r="G148" t="str">
        <f t="shared" si="2"/>
        <v>Bobby Greening</v>
      </c>
    </row>
    <row r="149" spans="1:7" x14ac:dyDescent="0.2">
      <c r="A149" s="2">
        <v>10147</v>
      </c>
      <c r="B149" s="6" t="s">
        <v>431</v>
      </c>
      <c r="C149" s="6" t="s">
        <v>432</v>
      </c>
      <c r="D149" s="6" t="s">
        <v>8</v>
      </c>
      <c r="E149" s="6" t="s">
        <v>177</v>
      </c>
      <c r="F149" s="6" t="s">
        <v>15</v>
      </c>
      <c r="G149" t="str">
        <f t="shared" si="2"/>
        <v>Johnathon Haug</v>
      </c>
    </row>
    <row r="150" spans="1:7" x14ac:dyDescent="0.2">
      <c r="A150" s="2">
        <v>10148</v>
      </c>
      <c r="B150" s="6" t="s">
        <v>433</v>
      </c>
      <c r="C150" s="6" t="s">
        <v>434</v>
      </c>
      <c r="D150" s="6" t="s">
        <v>13</v>
      </c>
      <c r="E150" s="6" t="s">
        <v>180</v>
      </c>
      <c r="F150" s="6" t="s">
        <v>19</v>
      </c>
      <c r="G150" t="str">
        <f t="shared" si="2"/>
        <v>Etta Bosque</v>
      </c>
    </row>
    <row r="151" spans="1:7" x14ac:dyDescent="0.2">
      <c r="A151" s="2">
        <v>10149</v>
      </c>
      <c r="B151" s="6" t="s">
        <v>435</v>
      </c>
      <c r="C151" s="6" t="s">
        <v>436</v>
      </c>
      <c r="D151" s="6" t="s">
        <v>8</v>
      </c>
      <c r="E151" s="6" t="s">
        <v>183</v>
      </c>
      <c r="F151" s="6" t="s">
        <v>184</v>
      </c>
      <c r="G151" t="str">
        <f t="shared" si="2"/>
        <v>Tomas Coppinger</v>
      </c>
    </row>
    <row r="152" spans="1:7" x14ac:dyDescent="0.2">
      <c r="A152" s="2">
        <v>10150</v>
      </c>
      <c r="B152" s="6" t="s">
        <v>437</v>
      </c>
      <c r="C152" s="6" t="s">
        <v>438</v>
      </c>
      <c r="D152" s="6" t="s">
        <v>13</v>
      </c>
      <c r="E152" s="6" t="s">
        <v>187</v>
      </c>
      <c r="F152" s="6" t="s">
        <v>133</v>
      </c>
      <c r="G152" t="str">
        <f t="shared" si="2"/>
        <v>Nanci Bonier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501"/>
  <sheetViews>
    <sheetView tabSelected="1" topLeftCell="E1" zoomScale="150" zoomScaleNormal="150" workbookViewId="0">
      <selection activeCell="L12" sqref="L12"/>
    </sheetView>
  </sheetViews>
  <sheetFormatPr baseColWidth="10" defaultColWidth="9" defaultRowHeight="16" x14ac:dyDescent="0.2"/>
  <cols>
    <col min="1" max="1" width="16.83203125" customWidth="1"/>
    <col min="2" max="2" width="16.1640625" customWidth="1"/>
    <col min="3" max="6" width="16.1640625" style="13" customWidth="1"/>
    <col min="7" max="9" width="16.1640625" style="13" hidden="1" customWidth="1"/>
    <col min="10" max="10" width="16.1640625" style="13" customWidth="1"/>
    <col min="11" max="14" width="22.33203125" style="13" customWidth="1"/>
    <col min="15" max="15" width="16.33203125" customWidth="1"/>
    <col min="16" max="17" width="12.33203125" customWidth="1"/>
    <col min="18" max="20" width="15.5" customWidth="1"/>
    <col min="21" max="21" width="9" customWidth="1"/>
    <col min="22" max="22" width="17.83203125" style="5" customWidth="1"/>
    <col min="23" max="23" width="16.5" customWidth="1"/>
    <col min="24" max="28" width="21" customWidth="1"/>
    <col min="29" max="29" width="18.5" customWidth="1"/>
    <col min="30" max="30" width="11.33203125" customWidth="1"/>
    <col min="33" max="33" width="13.83203125" customWidth="1"/>
  </cols>
  <sheetData>
    <row r="1" spans="1:35" x14ac:dyDescent="0.2">
      <c r="A1" s="1" t="s">
        <v>617</v>
      </c>
      <c r="B1" s="1" t="s">
        <v>618</v>
      </c>
      <c r="C1" s="11" t="s">
        <v>439</v>
      </c>
      <c r="D1" s="11" t="s">
        <v>1061</v>
      </c>
      <c r="E1" s="11" t="s">
        <v>1062</v>
      </c>
      <c r="F1" s="11" t="s">
        <v>1068</v>
      </c>
      <c r="G1" s="11" t="s">
        <v>1069</v>
      </c>
      <c r="H1" s="11" t="s">
        <v>1070</v>
      </c>
      <c r="I1" s="11" t="s">
        <v>1071</v>
      </c>
      <c r="J1" s="11" t="s">
        <v>1072</v>
      </c>
      <c r="K1" s="11" t="s">
        <v>1074</v>
      </c>
      <c r="L1" s="11" t="s">
        <v>1073</v>
      </c>
      <c r="M1" s="11" t="s">
        <v>1075</v>
      </c>
      <c r="N1" s="11" t="s">
        <v>1076</v>
      </c>
      <c r="O1" s="1" t="s">
        <v>440</v>
      </c>
      <c r="P1" s="1" t="s">
        <v>441</v>
      </c>
      <c r="Q1" s="1" t="s">
        <v>442</v>
      </c>
      <c r="R1" s="1" t="s">
        <v>607</v>
      </c>
      <c r="S1" s="3" t="s">
        <v>443</v>
      </c>
      <c r="T1" s="3" t="s">
        <v>1063</v>
      </c>
      <c r="U1" s="1" t="s">
        <v>447</v>
      </c>
      <c r="V1" s="1" t="s">
        <v>616</v>
      </c>
      <c r="W1" s="1" t="s">
        <v>445</v>
      </c>
      <c r="X1" s="1" t="s">
        <v>619</v>
      </c>
      <c r="Y1" s="1"/>
      <c r="Z1" s="1"/>
      <c r="AA1" s="1"/>
      <c r="AB1" s="1"/>
      <c r="AC1" s="1"/>
    </row>
    <row r="2" spans="1:35" x14ac:dyDescent="0.2">
      <c r="A2" s="2">
        <v>101</v>
      </c>
      <c r="B2" s="2">
        <v>10127</v>
      </c>
      <c r="C2" s="12" t="s">
        <v>620</v>
      </c>
      <c r="D2" s="12" t="str">
        <f>MID(C2,2,5)</f>
        <v>42270</v>
      </c>
      <c r="E2" s="12" t="str">
        <f>TEXT(D2,"DD/MM/YYYY")</f>
        <v>23/09/2015</v>
      </c>
      <c r="F2" s="14">
        <f>YEAR(E2)</f>
        <v>2015</v>
      </c>
      <c r="G2" s="14">
        <f>MONTH(E2)</f>
        <v>9</v>
      </c>
      <c r="H2" s="14">
        <f>DAY(E2)</f>
        <v>23</v>
      </c>
      <c r="I2" s="14" t="str">
        <f>TEXT(E2,"DDDD")</f>
        <v>Wednesday</v>
      </c>
      <c r="J2" s="4">
        <f ca="1">TODAY()</f>
        <v>44878</v>
      </c>
      <c r="K2" s="4" t="str">
        <f ca="1">TEXT(J2,"DD/MM/YYYY")</f>
        <v>13/11/2022</v>
      </c>
      <c r="L2" s="14">
        <f ca="1">DATEDIF(E2,K2,"Y")</f>
        <v>7</v>
      </c>
      <c r="M2" s="14">
        <f ca="1">DATEDIF(E2,K2,"M")</f>
        <v>85</v>
      </c>
      <c r="N2" s="14">
        <f ca="1">DATEDIF(E2,K2,"D")</f>
        <v>2608</v>
      </c>
      <c r="O2" s="2" t="s">
        <v>458</v>
      </c>
      <c r="P2" s="2">
        <v>23</v>
      </c>
      <c r="Q2" s="5">
        <v>8</v>
      </c>
      <c r="R2" s="5">
        <f>P2*Q2</f>
        <v>184</v>
      </c>
      <c r="S2" s="6" t="s">
        <v>448</v>
      </c>
      <c r="T2" s="6" t="str">
        <f>IF(S2="Large Order", "Large", IF(OR(S2="Normal Order",S2="Small Order"),"Normal"))</f>
        <v>Large</v>
      </c>
      <c r="U2">
        <f>IF(AND(R2&gt;=0,R2&lt;200),0.2,IF(AND(R2&gt;=200,R2&lt;500),0.3,0.4))</f>
        <v>0.2</v>
      </c>
      <c r="V2" s="5">
        <f>R2 -(U2*R2)</f>
        <v>147.19999999999999</v>
      </c>
      <c r="W2" t="str">
        <f>VLOOKUP(B2,Customer!A:G,7,FALSE)</f>
        <v>Lyndsey Fagen</v>
      </c>
      <c r="X2">
        <f>VLOOKUP(B2,Customer!A:G,1,FALSE)</f>
        <v>10127</v>
      </c>
    </row>
    <row r="3" spans="1:35" x14ac:dyDescent="0.2">
      <c r="A3" s="2">
        <v>102</v>
      </c>
      <c r="B3" s="2">
        <v>10041</v>
      </c>
      <c r="C3" s="12" t="s">
        <v>621</v>
      </c>
      <c r="D3" s="12" t="str">
        <f>MID(C3,2,5)</f>
        <v>42318</v>
      </c>
      <c r="E3" s="12" t="str">
        <f t="shared" ref="E3:E66" si="0">TEXT(D3,"DD/MM/YYYY")</f>
        <v>10/11/2015</v>
      </c>
      <c r="F3" s="14">
        <f t="shared" ref="F3:F66" si="1">YEAR(E3)</f>
        <v>2015</v>
      </c>
      <c r="G3" s="14">
        <f t="shared" ref="G3:G66" si="2">MONTH(E3)</f>
        <v>11</v>
      </c>
      <c r="H3" s="14">
        <f t="shared" ref="H3:H66" si="3">DAY(E3)</f>
        <v>10</v>
      </c>
      <c r="I3" s="14" t="str">
        <f t="shared" ref="I3:I66" si="4">TEXT(E3,"DDDD")</f>
        <v>Tuesday</v>
      </c>
      <c r="J3" s="4">
        <f t="shared" ref="J3:J66" ca="1" si="5">TODAY()</f>
        <v>44878</v>
      </c>
      <c r="K3" s="4" t="str">
        <f t="shared" ref="K3:K66" ca="1" si="6">TEXT(J3,"DD/MM/YYYY")</f>
        <v>13/11/2022</v>
      </c>
      <c r="L3" s="14">
        <f t="shared" ref="L3:L66" ca="1" si="7">DATEDIF(E3,K3,"Y")</f>
        <v>7</v>
      </c>
      <c r="M3" s="14">
        <f t="shared" ref="M3:M66" ca="1" si="8">DATEDIF(E3,K3,"M")</f>
        <v>84</v>
      </c>
      <c r="N3" s="14">
        <f t="shared" ref="N3:N66" ca="1" si="9">DATEDIF(E3,K3,"D")</f>
        <v>2560</v>
      </c>
      <c r="O3" s="2" t="s">
        <v>449</v>
      </c>
      <c r="P3" s="2">
        <v>6</v>
      </c>
      <c r="Q3" s="5">
        <v>18</v>
      </c>
      <c r="R3" s="5">
        <f t="shared" ref="R3:R66" si="10">P3*Q3</f>
        <v>108</v>
      </c>
      <c r="S3" s="6" t="s">
        <v>450</v>
      </c>
      <c r="T3" s="6" t="str">
        <f>IF(S3="Large Order", "Large", IF(OR(S3="Normal Order",S3="Small Order"),"Normal"))</f>
        <v>Normal</v>
      </c>
      <c r="U3">
        <f>IF(AND(R3&gt;=0,R3&lt;200),0.2,IF(AND(R3&gt;=200,R3&lt;500),0.3,0.4))</f>
        <v>0.2</v>
      </c>
      <c r="V3" s="5">
        <f>R3 -(U3*R3)</f>
        <v>86.4</v>
      </c>
      <c r="W3" t="str">
        <f>VLOOKUP(B3,Customer!A:G,7,FALSE)</f>
        <v>Mattie Gebhardt</v>
      </c>
      <c r="X3">
        <f>VLOOKUP(B3,Customer!A:G,1,FALSE)</f>
        <v>10041</v>
      </c>
    </row>
    <row r="4" spans="1:35" x14ac:dyDescent="0.2">
      <c r="A4" s="2">
        <v>103</v>
      </c>
      <c r="B4" s="2">
        <v>10044</v>
      </c>
      <c r="C4" s="12" t="s">
        <v>622</v>
      </c>
      <c r="D4" s="12" t="str">
        <f>MID(C4,2,5)</f>
        <v>40266</v>
      </c>
      <c r="E4" s="12" t="str">
        <f t="shared" si="0"/>
        <v>29/03/2010</v>
      </c>
      <c r="F4" s="14">
        <f t="shared" si="1"/>
        <v>2010</v>
      </c>
      <c r="G4" s="14">
        <f t="shared" si="2"/>
        <v>3</v>
      </c>
      <c r="H4" s="14">
        <f t="shared" si="3"/>
        <v>29</v>
      </c>
      <c r="I4" s="14" t="str">
        <f t="shared" si="4"/>
        <v>Monday</v>
      </c>
      <c r="J4" s="4">
        <f t="shared" ca="1" si="5"/>
        <v>44878</v>
      </c>
      <c r="K4" s="4" t="str">
        <f t="shared" ca="1" si="6"/>
        <v>13/11/2022</v>
      </c>
      <c r="L4" s="14">
        <f t="shared" ca="1" si="7"/>
        <v>12</v>
      </c>
      <c r="M4" s="14">
        <f t="shared" ca="1" si="8"/>
        <v>151</v>
      </c>
      <c r="N4" s="14">
        <f t="shared" ca="1" si="9"/>
        <v>4612</v>
      </c>
      <c r="O4" s="2" t="s">
        <v>451</v>
      </c>
      <c r="P4" s="2">
        <v>19</v>
      </c>
      <c r="Q4" s="5">
        <v>13</v>
      </c>
      <c r="R4" s="5">
        <f t="shared" si="10"/>
        <v>247</v>
      </c>
      <c r="S4" s="6" t="s">
        <v>448</v>
      </c>
      <c r="T4" s="6" t="str">
        <f t="shared" ref="T4:T66" si="11">IF(S4="Large Order", "Large", IF(OR(S4="Normal Order",S4="Small Order"),"Normal"))</f>
        <v>Large</v>
      </c>
      <c r="U4">
        <f>IF(AND(R4&gt;=0,R4&lt;200),0.2,IF(AND(R4&gt;=200,R4&lt;500),0.3,0.4))</f>
        <v>0.3</v>
      </c>
      <c r="V4" s="5">
        <f>R4 -(U4*R4)</f>
        <v>172.9</v>
      </c>
      <c r="W4" t="str">
        <f>VLOOKUP(B4,Customer!A:G,7,FALSE)</f>
        <v>Jerrell Mccafferty</v>
      </c>
      <c r="X4">
        <f>VLOOKUP(B4,Customer!A:G,1,FALSE)</f>
        <v>10044</v>
      </c>
      <c r="Z4" s="10"/>
      <c r="AA4" s="10"/>
    </row>
    <row r="5" spans="1:35" x14ac:dyDescent="0.2">
      <c r="A5" s="2">
        <v>104</v>
      </c>
      <c r="B5" s="2">
        <v>10125</v>
      </c>
      <c r="C5" s="12" t="s">
        <v>623</v>
      </c>
      <c r="D5" s="12" t="str">
        <f>MID(C5,2,5)</f>
        <v>41792</v>
      </c>
      <c r="E5" s="12" t="str">
        <f t="shared" si="0"/>
        <v>02/06/2014</v>
      </c>
      <c r="F5" s="14">
        <f t="shared" si="1"/>
        <v>2014</v>
      </c>
      <c r="G5" s="14">
        <f t="shared" si="2"/>
        <v>6</v>
      </c>
      <c r="H5" s="14">
        <f t="shared" si="3"/>
        <v>2</v>
      </c>
      <c r="I5" s="14" t="str">
        <f t="shared" si="4"/>
        <v>Monday</v>
      </c>
      <c r="J5" s="4">
        <f t="shared" ca="1" si="5"/>
        <v>44878</v>
      </c>
      <c r="K5" s="4" t="str">
        <f t="shared" ca="1" si="6"/>
        <v>13/11/2022</v>
      </c>
      <c r="L5" s="14">
        <f t="shared" ca="1" si="7"/>
        <v>8</v>
      </c>
      <c r="M5" s="14">
        <f t="shared" ca="1" si="8"/>
        <v>101</v>
      </c>
      <c r="N5" s="14">
        <f t="shared" ca="1" si="9"/>
        <v>3086</v>
      </c>
      <c r="O5" s="2" t="s">
        <v>452</v>
      </c>
      <c r="P5" s="2">
        <v>29</v>
      </c>
      <c r="Q5" s="5">
        <v>4</v>
      </c>
      <c r="R5" s="5">
        <f t="shared" si="10"/>
        <v>116</v>
      </c>
      <c r="S5" s="6" t="s">
        <v>448</v>
      </c>
      <c r="T5" s="6" t="str">
        <f t="shared" si="11"/>
        <v>Large</v>
      </c>
      <c r="U5">
        <f>IF(AND(R5&gt;=0,R5&lt;200),0.2,IF(AND(R5&gt;=200,R5&lt;500),0.3,0.4))</f>
        <v>0.2</v>
      </c>
      <c r="V5" s="5">
        <f>R5 -(U5*R5)</f>
        <v>92.8</v>
      </c>
      <c r="W5" t="str">
        <f>VLOOKUP(B5,Customer!A:G,7,FALSE)</f>
        <v>Kyra Coffin</v>
      </c>
      <c r="X5">
        <f>VLOOKUP(B5,Customer!A:G,1,FALSE)</f>
        <v>10125</v>
      </c>
    </row>
    <row r="6" spans="1:35" x14ac:dyDescent="0.2">
      <c r="A6" s="2">
        <v>105</v>
      </c>
      <c r="B6" s="2">
        <v>10034</v>
      </c>
      <c r="C6" s="12" t="s">
        <v>624</v>
      </c>
      <c r="D6" s="12" t="str">
        <f>MID(C6,2,5)</f>
        <v>40837</v>
      </c>
      <c r="E6" s="12" t="str">
        <f t="shared" si="0"/>
        <v>21/10/2011</v>
      </c>
      <c r="F6" s="14">
        <f t="shared" si="1"/>
        <v>2011</v>
      </c>
      <c r="G6" s="14">
        <f t="shared" si="2"/>
        <v>10</v>
      </c>
      <c r="H6" s="14">
        <f t="shared" si="3"/>
        <v>21</v>
      </c>
      <c r="I6" s="14" t="str">
        <f t="shared" si="4"/>
        <v>Friday</v>
      </c>
      <c r="J6" s="4">
        <f t="shared" ca="1" si="5"/>
        <v>44878</v>
      </c>
      <c r="K6" s="4" t="str">
        <f t="shared" ca="1" si="6"/>
        <v>13/11/2022</v>
      </c>
      <c r="L6" s="14">
        <f t="shared" ca="1" si="7"/>
        <v>11</v>
      </c>
      <c r="M6" s="14">
        <f t="shared" ca="1" si="8"/>
        <v>132</v>
      </c>
      <c r="N6" s="14">
        <f t="shared" ca="1" si="9"/>
        <v>4041</v>
      </c>
      <c r="O6" s="2" t="s">
        <v>452</v>
      </c>
      <c r="P6" s="2">
        <v>30</v>
      </c>
      <c r="Q6" s="5">
        <v>4</v>
      </c>
      <c r="R6" s="5">
        <f t="shared" si="10"/>
        <v>120</v>
      </c>
      <c r="S6" s="6" t="s">
        <v>448</v>
      </c>
      <c r="T6" s="6" t="str">
        <f t="shared" si="11"/>
        <v>Large</v>
      </c>
      <c r="U6">
        <f>IF(AND(R6&gt;=0,R6&lt;200),0.2,IF(AND(R6&gt;=200,R6&lt;500),0.3,0.4))</f>
        <v>0.2</v>
      </c>
      <c r="V6" s="5">
        <f>R6 -(U6*R6)</f>
        <v>96</v>
      </c>
      <c r="W6" t="str">
        <f>VLOOKUP(B6,Customer!A:G,7,FALSE)</f>
        <v>Debi Mealy</v>
      </c>
      <c r="X6">
        <f>VLOOKUP(B6,Customer!A:G,1,FALSE)</f>
        <v>10034</v>
      </c>
      <c r="AE6" t="s">
        <v>613</v>
      </c>
      <c r="AF6" t="s">
        <v>441</v>
      </c>
      <c r="AG6" t="s">
        <v>614</v>
      </c>
    </row>
    <row r="7" spans="1:35" x14ac:dyDescent="0.2">
      <c r="A7" s="2">
        <v>106</v>
      </c>
      <c r="B7" s="2">
        <v>10054</v>
      </c>
      <c r="C7" s="12" t="s">
        <v>625</v>
      </c>
      <c r="D7" s="12" t="str">
        <f>MID(C7,2,5)</f>
        <v>41510</v>
      </c>
      <c r="E7" s="12" t="str">
        <f t="shared" si="0"/>
        <v>24/08/2013</v>
      </c>
      <c r="F7" s="14">
        <f t="shared" si="1"/>
        <v>2013</v>
      </c>
      <c r="G7" s="14">
        <f t="shared" si="2"/>
        <v>8</v>
      </c>
      <c r="H7" s="14">
        <f t="shared" si="3"/>
        <v>24</v>
      </c>
      <c r="I7" s="14" t="str">
        <f t="shared" si="4"/>
        <v>Saturday</v>
      </c>
      <c r="J7" s="4">
        <f t="shared" ca="1" si="5"/>
        <v>44878</v>
      </c>
      <c r="K7" s="4" t="str">
        <f t="shared" ca="1" si="6"/>
        <v>13/11/2022</v>
      </c>
      <c r="L7" s="14">
        <f t="shared" ca="1" si="7"/>
        <v>9</v>
      </c>
      <c r="M7" s="14">
        <f t="shared" ca="1" si="8"/>
        <v>110</v>
      </c>
      <c r="N7" s="14">
        <f t="shared" ca="1" si="9"/>
        <v>3368</v>
      </c>
      <c r="O7" s="2" t="s">
        <v>453</v>
      </c>
      <c r="P7" s="2">
        <v>30</v>
      </c>
      <c r="Q7" s="5">
        <v>12</v>
      </c>
      <c r="R7" s="5">
        <f t="shared" si="10"/>
        <v>360</v>
      </c>
      <c r="S7" s="6" t="s">
        <v>448</v>
      </c>
      <c r="T7" s="6" t="str">
        <f t="shared" si="11"/>
        <v>Large</v>
      </c>
      <c r="U7">
        <f>IF(AND(R7&gt;=0,R7&lt;200),0.2,IF(AND(R7&gt;=200,R7&lt;500),0.3,0.4))</f>
        <v>0.3</v>
      </c>
      <c r="V7" s="5">
        <f>R7 -(U7*R7)</f>
        <v>252</v>
      </c>
      <c r="W7" t="str">
        <f>VLOOKUP(B7,Customer!A:G,7,FALSE)</f>
        <v>Gracie Linwood</v>
      </c>
      <c r="X7">
        <f>VLOOKUP(B7,Customer!A:G,1,FALSE)</f>
        <v>10054</v>
      </c>
      <c r="Z7" s="10" t="s">
        <v>1067</v>
      </c>
      <c r="AA7">
        <f>MATCH(AA8,B:B,0)</f>
        <v>2</v>
      </c>
      <c r="AD7" t="s">
        <v>449</v>
      </c>
      <c r="AE7">
        <f>COUNTIF(O:O,AD7)</f>
        <v>57</v>
      </c>
      <c r="AF7">
        <f>SUMIF(O:O,AD7,P:P)</f>
        <v>865</v>
      </c>
      <c r="AG7" s="5">
        <f>SUMIFS(R:R,O:O,AD7)</f>
        <v>15570</v>
      </c>
    </row>
    <row r="8" spans="1:35" x14ac:dyDescent="0.2">
      <c r="A8" s="2">
        <v>107</v>
      </c>
      <c r="B8" s="2">
        <v>10075</v>
      </c>
      <c r="C8" s="12" t="s">
        <v>626</v>
      </c>
      <c r="D8" s="12" t="str">
        <f>MID(C8,2,5)</f>
        <v>40970</v>
      </c>
      <c r="E8" s="12" t="str">
        <f t="shared" si="0"/>
        <v>02/03/2012</v>
      </c>
      <c r="F8" s="14">
        <f t="shared" si="1"/>
        <v>2012</v>
      </c>
      <c r="G8" s="14">
        <f t="shared" si="2"/>
        <v>3</v>
      </c>
      <c r="H8" s="14">
        <f t="shared" si="3"/>
        <v>2</v>
      </c>
      <c r="I8" s="14" t="str">
        <f t="shared" si="4"/>
        <v>Friday</v>
      </c>
      <c r="J8" s="4">
        <f t="shared" ca="1" si="5"/>
        <v>44878</v>
      </c>
      <c r="K8" s="4" t="str">
        <f t="shared" ca="1" si="6"/>
        <v>13/11/2022</v>
      </c>
      <c r="L8" s="14">
        <f t="shared" ca="1" si="7"/>
        <v>10</v>
      </c>
      <c r="M8" s="14">
        <f t="shared" ca="1" si="8"/>
        <v>128</v>
      </c>
      <c r="N8" s="14">
        <f t="shared" ca="1" si="9"/>
        <v>3908</v>
      </c>
      <c r="O8" s="2" t="s">
        <v>454</v>
      </c>
      <c r="P8" s="2">
        <v>24</v>
      </c>
      <c r="Q8" s="5">
        <v>12</v>
      </c>
      <c r="R8" s="5">
        <f t="shared" si="10"/>
        <v>288</v>
      </c>
      <c r="S8" s="6" t="s">
        <v>448</v>
      </c>
      <c r="T8" s="6" t="str">
        <f t="shared" si="11"/>
        <v>Large</v>
      </c>
      <c r="U8">
        <f>IF(AND(R8&gt;=0,R8&lt;200),0.2,IF(AND(R8&gt;=200,R8&lt;500),0.3,0.4))</f>
        <v>0.3</v>
      </c>
      <c r="V8" s="5">
        <f>R8 -(U8*R8)</f>
        <v>201.60000000000002</v>
      </c>
      <c r="W8" t="str">
        <f>VLOOKUP(B8,Customer!A:G,7,FALSE)</f>
        <v>Evangeline Grandstaff</v>
      </c>
      <c r="X8">
        <f>VLOOKUP(B8,Customer!A:G,1,FALSE)</f>
        <v>10075</v>
      </c>
      <c r="Z8" s="10" t="s">
        <v>444</v>
      </c>
      <c r="AA8">
        <v>10127</v>
      </c>
      <c r="AD8" t="s">
        <v>456</v>
      </c>
      <c r="AE8">
        <f>COUNTIF(O:O,AD8)</f>
        <v>54</v>
      </c>
      <c r="AF8">
        <f>SUMIF(O:O,AD8,P:P)</f>
        <v>716</v>
      </c>
      <c r="AG8" s="5">
        <f>SUMIFS(R:R,O:O,AD8)</f>
        <v>8592</v>
      </c>
    </row>
    <row r="9" spans="1:35" x14ac:dyDescent="0.2">
      <c r="A9" s="2">
        <v>108</v>
      </c>
      <c r="B9" s="2">
        <v>10123</v>
      </c>
      <c r="C9" s="12" t="s">
        <v>627</v>
      </c>
      <c r="D9" s="12" t="str">
        <f>MID(C9,2,5)</f>
        <v>40817</v>
      </c>
      <c r="E9" s="12" t="str">
        <f t="shared" si="0"/>
        <v>01/10/2011</v>
      </c>
      <c r="F9" s="14">
        <f t="shared" si="1"/>
        <v>2011</v>
      </c>
      <c r="G9" s="14">
        <f t="shared" si="2"/>
        <v>10</v>
      </c>
      <c r="H9" s="14">
        <f t="shared" si="3"/>
        <v>1</v>
      </c>
      <c r="I9" s="14" t="str">
        <f t="shared" si="4"/>
        <v>Saturday</v>
      </c>
      <c r="J9" s="4">
        <f t="shared" ca="1" si="5"/>
        <v>44878</v>
      </c>
      <c r="K9" s="4" t="str">
        <f t="shared" ca="1" si="6"/>
        <v>13/11/2022</v>
      </c>
      <c r="L9" s="14">
        <f t="shared" ca="1" si="7"/>
        <v>11</v>
      </c>
      <c r="M9" s="14">
        <f t="shared" ca="1" si="8"/>
        <v>133</v>
      </c>
      <c r="N9" s="14">
        <f t="shared" ca="1" si="9"/>
        <v>4061</v>
      </c>
      <c r="O9" s="2" t="s">
        <v>455</v>
      </c>
      <c r="P9" s="2">
        <v>16</v>
      </c>
      <c r="Q9" s="5">
        <v>9</v>
      </c>
      <c r="R9" s="5">
        <f t="shared" si="10"/>
        <v>144</v>
      </c>
      <c r="S9" s="6" t="s">
        <v>448</v>
      </c>
      <c r="T9" s="6" t="str">
        <f t="shared" si="11"/>
        <v>Large</v>
      </c>
      <c r="U9">
        <f>IF(AND(R9&gt;=0,R9&lt;200),0.2,IF(AND(R9&gt;=200,R9&lt;500),0.3,0.4))</f>
        <v>0.2</v>
      </c>
      <c r="V9" s="5">
        <f>R9 -(U9*R9)</f>
        <v>115.2</v>
      </c>
      <c r="W9" t="str">
        <f>VLOOKUP(B9,Customer!A:G,7,FALSE)</f>
        <v>Tamika Pritchett</v>
      </c>
      <c r="X9">
        <f>VLOOKUP(B9,Customer!A:G,1,FALSE)</f>
        <v>10123</v>
      </c>
      <c r="Z9" s="10" t="s">
        <v>445</v>
      </c>
      <c r="AA9" t="str">
        <f>INDEX(W:W,AA7)</f>
        <v>Lyndsey Fagen</v>
      </c>
      <c r="AD9" t="s">
        <v>454</v>
      </c>
      <c r="AE9">
        <f>COUNTIF(O:O,AD9)</f>
        <v>60</v>
      </c>
      <c r="AF9">
        <f>SUMIF(O:O,AD9,P:P)</f>
        <v>861</v>
      </c>
      <c r="AG9" s="5">
        <f>SUMIFS(R:R,O:O,AD9)</f>
        <v>10332</v>
      </c>
      <c r="AH9" s="3"/>
      <c r="AI9" s="7"/>
    </row>
    <row r="10" spans="1:35" x14ac:dyDescent="0.2">
      <c r="A10" s="2">
        <v>109</v>
      </c>
      <c r="B10" s="2">
        <v>10036</v>
      </c>
      <c r="C10" s="12" t="s">
        <v>628</v>
      </c>
      <c r="D10" s="12" t="str">
        <f>MID(C10,2,5)</f>
        <v>41606</v>
      </c>
      <c r="E10" s="12" t="str">
        <f t="shared" si="0"/>
        <v>28/11/2013</v>
      </c>
      <c r="F10" s="14">
        <f t="shared" si="1"/>
        <v>2013</v>
      </c>
      <c r="G10" s="14">
        <f t="shared" si="2"/>
        <v>11</v>
      </c>
      <c r="H10" s="14">
        <f t="shared" si="3"/>
        <v>28</v>
      </c>
      <c r="I10" s="14" t="str">
        <f t="shared" si="4"/>
        <v>Thursday</v>
      </c>
      <c r="J10" s="4">
        <f t="shared" ca="1" si="5"/>
        <v>44878</v>
      </c>
      <c r="K10" s="4" t="str">
        <f t="shared" ca="1" si="6"/>
        <v>13/11/2022</v>
      </c>
      <c r="L10" s="14">
        <f t="shared" ca="1" si="7"/>
        <v>8</v>
      </c>
      <c r="M10" s="14">
        <f t="shared" ca="1" si="8"/>
        <v>107</v>
      </c>
      <c r="N10" s="14">
        <f t="shared" ca="1" si="9"/>
        <v>3272</v>
      </c>
      <c r="O10" s="2" t="s">
        <v>454</v>
      </c>
      <c r="P10" s="2">
        <v>13</v>
      </c>
      <c r="Q10" s="5">
        <v>12</v>
      </c>
      <c r="R10" s="5">
        <f t="shared" si="10"/>
        <v>156</v>
      </c>
      <c r="S10" s="6" t="s">
        <v>450</v>
      </c>
      <c r="T10" s="6" t="str">
        <f t="shared" si="11"/>
        <v>Normal</v>
      </c>
      <c r="U10">
        <f>IF(AND(R10&gt;=0,R10&lt;200),0.2,IF(AND(R10&gt;=200,R10&lt;500),0.3,0.4))</f>
        <v>0.2</v>
      </c>
      <c r="V10" s="5">
        <f>R10 -(U10*R10)</f>
        <v>124.8</v>
      </c>
      <c r="W10" t="str">
        <f>VLOOKUP(B10,Customer!A:G,7,FALSE)</f>
        <v>Cathern Howey</v>
      </c>
      <c r="X10">
        <f>VLOOKUP(B10,Customer!A:G,1,FALSE)</f>
        <v>10036</v>
      </c>
      <c r="Z10" s="10" t="s">
        <v>1064</v>
      </c>
      <c r="AA10" t="str">
        <f>INDEX(O:O,AA7)</f>
        <v>Product 8</v>
      </c>
      <c r="AD10" t="s">
        <v>460</v>
      </c>
      <c r="AE10">
        <f>COUNTIF(O:O,AD10)</f>
        <v>51</v>
      </c>
      <c r="AF10">
        <f>SUMIF(O:O,AD10,P:P)</f>
        <v>810</v>
      </c>
      <c r="AG10" s="5">
        <f>SUMIFS(R:R,O:O,AD10)</f>
        <v>1620</v>
      </c>
    </row>
    <row r="11" spans="1:35" x14ac:dyDescent="0.2">
      <c r="A11" s="2">
        <v>110</v>
      </c>
      <c r="B11" s="2">
        <v>10017</v>
      </c>
      <c r="C11" s="12" t="s">
        <v>629</v>
      </c>
      <c r="D11" s="12" t="str">
        <f>MID(C11,2,5)</f>
        <v>42245</v>
      </c>
      <c r="E11" s="12" t="str">
        <f t="shared" si="0"/>
        <v>29/08/2015</v>
      </c>
      <c r="F11" s="14">
        <f t="shared" si="1"/>
        <v>2015</v>
      </c>
      <c r="G11" s="14">
        <f t="shared" si="2"/>
        <v>8</v>
      </c>
      <c r="H11" s="14">
        <f t="shared" si="3"/>
        <v>29</v>
      </c>
      <c r="I11" s="14" t="str">
        <f t="shared" si="4"/>
        <v>Saturday</v>
      </c>
      <c r="J11" s="4">
        <f t="shared" ca="1" si="5"/>
        <v>44878</v>
      </c>
      <c r="K11" s="4" t="str">
        <f t="shared" ca="1" si="6"/>
        <v>13/11/2022</v>
      </c>
      <c r="L11" s="14">
        <f t="shared" ca="1" si="7"/>
        <v>7</v>
      </c>
      <c r="M11" s="14">
        <f t="shared" ca="1" si="8"/>
        <v>86</v>
      </c>
      <c r="N11" s="14">
        <f t="shared" ca="1" si="9"/>
        <v>2633</v>
      </c>
      <c r="O11" s="2" t="s">
        <v>455</v>
      </c>
      <c r="P11" s="2">
        <v>17</v>
      </c>
      <c r="Q11" s="5">
        <v>9</v>
      </c>
      <c r="R11" s="5">
        <f t="shared" si="10"/>
        <v>153</v>
      </c>
      <c r="S11" s="6" t="s">
        <v>448</v>
      </c>
      <c r="T11" s="6" t="str">
        <f t="shared" si="11"/>
        <v>Large</v>
      </c>
      <c r="U11">
        <f>IF(AND(R11&gt;=0,R11&lt;200),0.2,IF(AND(R11&gt;=200,R11&lt;500),0.3,0.4))</f>
        <v>0.2</v>
      </c>
      <c r="V11" s="5">
        <f>R11 -(U11*R11)</f>
        <v>122.4</v>
      </c>
      <c r="W11" t="str">
        <f>VLOOKUP(B11,Customer!A:G,7,FALSE)</f>
        <v>Genaro Knutson</v>
      </c>
      <c r="X11">
        <f>VLOOKUP(B11,Customer!A:G,1,FALSE)</f>
        <v>10017</v>
      </c>
      <c r="Z11" s="10" t="s">
        <v>1065</v>
      </c>
      <c r="AA11" t="str">
        <f>INDEX(E:E,AA7)</f>
        <v>23/09/2015</v>
      </c>
      <c r="AD11" t="s">
        <v>453</v>
      </c>
      <c r="AE11">
        <f>COUNTIF(O:O,AD11)</f>
        <v>46</v>
      </c>
      <c r="AF11">
        <f>SUMIF(O:O,AD11,P:P)</f>
        <v>735</v>
      </c>
      <c r="AG11" s="5">
        <f>SUMIFS(R:R,O:O,AD11)</f>
        <v>8820</v>
      </c>
      <c r="AH11" s="1"/>
    </row>
    <row r="12" spans="1:35" x14ac:dyDescent="0.2">
      <c r="A12" s="2">
        <v>111</v>
      </c>
      <c r="B12" s="2">
        <v>10041</v>
      </c>
      <c r="C12" s="12" t="s">
        <v>630</v>
      </c>
      <c r="D12" s="12" t="str">
        <f>MID(C12,2,5)</f>
        <v>42346</v>
      </c>
      <c r="E12" s="12" t="str">
        <f t="shared" si="0"/>
        <v>08/12/2015</v>
      </c>
      <c r="F12" s="14">
        <f t="shared" si="1"/>
        <v>2015</v>
      </c>
      <c r="G12" s="14">
        <f t="shared" si="2"/>
        <v>12</v>
      </c>
      <c r="H12" s="14">
        <f t="shared" si="3"/>
        <v>8</v>
      </c>
      <c r="I12" s="14" t="str">
        <f t="shared" si="4"/>
        <v>Tuesday</v>
      </c>
      <c r="J12" s="4">
        <f t="shared" ca="1" si="5"/>
        <v>44878</v>
      </c>
      <c r="K12" s="4" t="str">
        <f t="shared" ca="1" si="6"/>
        <v>13/11/2022</v>
      </c>
      <c r="L12" s="14">
        <f t="shared" ca="1" si="7"/>
        <v>6</v>
      </c>
      <c r="M12" s="14">
        <f t="shared" ca="1" si="8"/>
        <v>83</v>
      </c>
      <c r="N12" s="14">
        <f t="shared" ca="1" si="9"/>
        <v>2532</v>
      </c>
      <c r="O12" s="2" t="s">
        <v>456</v>
      </c>
      <c r="P12" s="2">
        <v>7</v>
      </c>
      <c r="Q12" s="5">
        <v>12</v>
      </c>
      <c r="R12" s="5">
        <f t="shared" si="10"/>
        <v>84</v>
      </c>
      <c r="S12" s="6" t="s">
        <v>450</v>
      </c>
      <c r="T12" s="6" t="str">
        <f t="shared" si="11"/>
        <v>Normal</v>
      </c>
      <c r="U12">
        <f>IF(AND(R12&gt;=0,R12&lt;200),0.2,IF(AND(R12&gt;=200,R12&lt;500),0.3,0.4))</f>
        <v>0.2</v>
      </c>
      <c r="V12" s="5">
        <f>R12 -(U12*R12)</f>
        <v>67.2</v>
      </c>
      <c r="W12" t="str">
        <f>VLOOKUP(B12,Customer!A:G,7,FALSE)</f>
        <v>Mattie Gebhardt</v>
      </c>
      <c r="X12">
        <f>VLOOKUP(B12,Customer!A:G,1,FALSE)</f>
        <v>10041</v>
      </c>
      <c r="Z12" s="10" t="s">
        <v>1066</v>
      </c>
      <c r="AA12">
        <f>INDEX(V:V,AA7)</f>
        <v>147.19999999999999</v>
      </c>
      <c r="AD12" t="s">
        <v>452</v>
      </c>
      <c r="AE12">
        <f>COUNTIF(O:O,AD12)</f>
        <v>42</v>
      </c>
      <c r="AF12">
        <f>SUMIF(O:O,AD12,P:P)</f>
        <v>771</v>
      </c>
      <c r="AG12" s="5">
        <f>SUMIFS(R:R,O:O,AD12)</f>
        <v>3084</v>
      </c>
      <c r="AH12" s="1"/>
    </row>
    <row r="13" spans="1:35" x14ac:dyDescent="0.2">
      <c r="A13" s="2">
        <v>112</v>
      </c>
      <c r="B13" s="2">
        <v>10051</v>
      </c>
      <c r="C13" s="12" t="s">
        <v>631</v>
      </c>
      <c r="D13" s="12" t="str">
        <f>MID(C13,2,5)</f>
        <v>40364</v>
      </c>
      <c r="E13" s="12" t="str">
        <f t="shared" si="0"/>
        <v>05/07/2010</v>
      </c>
      <c r="F13" s="14">
        <f t="shared" si="1"/>
        <v>2010</v>
      </c>
      <c r="G13" s="14">
        <f t="shared" si="2"/>
        <v>7</v>
      </c>
      <c r="H13" s="14">
        <f t="shared" si="3"/>
        <v>5</v>
      </c>
      <c r="I13" s="14" t="str">
        <f t="shared" si="4"/>
        <v>Monday</v>
      </c>
      <c r="J13" s="4">
        <f t="shared" ca="1" si="5"/>
        <v>44878</v>
      </c>
      <c r="K13" s="4" t="str">
        <f t="shared" ca="1" si="6"/>
        <v>13/11/2022</v>
      </c>
      <c r="L13" s="14">
        <f t="shared" ca="1" si="7"/>
        <v>12</v>
      </c>
      <c r="M13" s="14">
        <f t="shared" ca="1" si="8"/>
        <v>148</v>
      </c>
      <c r="N13" s="14">
        <f t="shared" ca="1" si="9"/>
        <v>4514</v>
      </c>
      <c r="O13" s="2" t="s">
        <v>453</v>
      </c>
      <c r="P13" s="2">
        <v>22</v>
      </c>
      <c r="Q13" s="5">
        <v>12</v>
      </c>
      <c r="R13" s="5">
        <f t="shared" si="10"/>
        <v>264</v>
      </c>
      <c r="S13" s="6" t="s">
        <v>448</v>
      </c>
      <c r="T13" s="6" t="str">
        <f t="shared" si="11"/>
        <v>Large</v>
      </c>
      <c r="U13">
        <f>IF(AND(R13&gt;=0,R13&lt;200),0.2,IF(AND(R13&gt;=200,R13&lt;500),0.3,0.4))</f>
        <v>0.3</v>
      </c>
      <c r="V13" s="5">
        <f>R13 -(U13*R13)</f>
        <v>184.8</v>
      </c>
      <c r="W13" t="str">
        <f>VLOOKUP(B13,Customer!A:G,7,FALSE)</f>
        <v>Madge Freudenthal</v>
      </c>
      <c r="X13">
        <f>VLOOKUP(B13,Customer!A:G,1,FALSE)</f>
        <v>10051</v>
      </c>
      <c r="Z13" s="10" t="s">
        <v>441</v>
      </c>
      <c r="AA13">
        <f>INDEX(P:P,AA7)</f>
        <v>23</v>
      </c>
      <c r="AD13" t="s">
        <v>455</v>
      </c>
      <c r="AE13">
        <f>COUNTIF(O:O,AD13)</f>
        <v>48</v>
      </c>
      <c r="AF13">
        <f>SUMIF(O:O,AD13,P:P)</f>
        <v>787</v>
      </c>
      <c r="AG13" s="5">
        <f>SUMIFS(R:R,O:O,AD13)</f>
        <v>7083</v>
      </c>
      <c r="AH13" s="1"/>
    </row>
    <row r="14" spans="1:35" x14ac:dyDescent="0.2">
      <c r="A14" s="2">
        <v>113</v>
      </c>
      <c r="B14" s="2">
        <v>10057</v>
      </c>
      <c r="C14" s="12" t="s">
        <v>632</v>
      </c>
      <c r="D14" s="12" t="str">
        <f>MID(C14,2,5)</f>
        <v>40939</v>
      </c>
      <c r="E14" s="12" t="str">
        <f t="shared" si="0"/>
        <v>31/01/2012</v>
      </c>
      <c r="F14" s="14">
        <f t="shared" si="1"/>
        <v>2012</v>
      </c>
      <c r="G14" s="14">
        <f t="shared" si="2"/>
        <v>1</v>
      </c>
      <c r="H14" s="14">
        <f t="shared" si="3"/>
        <v>31</v>
      </c>
      <c r="I14" s="14" t="str">
        <f t="shared" si="4"/>
        <v>Tuesday</v>
      </c>
      <c r="J14" s="4">
        <f t="shared" ca="1" si="5"/>
        <v>44878</v>
      </c>
      <c r="K14" s="4" t="str">
        <f t="shared" ca="1" si="6"/>
        <v>13/11/2022</v>
      </c>
      <c r="L14" s="14">
        <f t="shared" ca="1" si="7"/>
        <v>10</v>
      </c>
      <c r="M14" s="14">
        <f t="shared" ca="1" si="8"/>
        <v>129</v>
      </c>
      <c r="N14" s="14">
        <f t="shared" ca="1" si="9"/>
        <v>3939</v>
      </c>
      <c r="O14" s="2" t="s">
        <v>454</v>
      </c>
      <c r="P14" s="2">
        <v>25</v>
      </c>
      <c r="Q14" s="5">
        <v>12</v>
      </c>
      <c r="R14" s="5">
        <f t="shared" si="10"/>
        <v>300</v>
      </c>
      <c r="S14" s="6" t="s">
        <v>448</v>
      </c>
      <c r="T14" s="6" t="str">
        <f t="shared" si="11"/>
        <v>Large</v>
      </c>
      <c r="U14">
        <f>IF(AND(R14&gt;=0,R14&lt;200),0.2,IF(AND(R14&gt;=200,R14&lt;500),0.3,0.4))</f>
        <v>0.3</v>
      </c>
      <c r="V14" s="5">
        <f>R14 -(U14*R14)</f>
        <v>210</v>
      </c>
      <c r="W14" t="str">
        <f>VLOOKUP(B14,Customer!A:G,7,FALSE)</f>
        <v>Willis Brinks</v>
      </c>
      <c r="X14">
        <f>VLOOKUP(B14,Customer!A:G,1,FALSE)</f>
        <v>10057</v>
      </c>
      <c r="AD14" t="s">
        <v>458</v>
      </c>
      <c r="AE14">
        <f>COUNTIF(O:O,AD14)</f>
        <v>50</v>
      </c>
      <c r="AF14">
        <f>SUMIF(O:O,AD14,P:P)</f>
        <v>789</v>
      </c>
      <c r="AG14" s="5">
        <f>SUMIFS(R:R,O:O,AD14)</f>
        <v>6312</v>
      </c>
      <c r="AH14" s="1"/>
    </row>
    <row r="15" spans="1:35" x14ac:dyDescent="0.2">
      <c r="A15" s="2">
        <v>114</v>
      </c>
      <c r="B15" s="2">
        <v>10113</v>
      </c>
      <c r="C15" s="12" t="s">
        <v>633</v>
      </c>
      <c r="D15" s="12" t="str">
        <f>MID(C15,2,5)</f>
        <v>40878</v>
      </c>
      <c r="E15" s="12" t="str">
        <f t="shared" si="0"/>
        <v>01/12/2011</v>
      </c>
      <c r="F15" s="14">
        <f t="shared" si="1"/>
        <v>2011</v>
      </c>
      <c r="G15" s="14">
        <f t="shared" si="2"/>
        <v>12</v>
      </c>
      <c r="H15" s="14">
        <f t="shared" si="3"/>
        <v>1</v>
      </c>
      <c r="I15" s="14" t="str">
        <f t="shared" si="4"/>
        <v>Thursday</v>
      </c>
      <c r="J15" s="4">
        <f t="shared" ca="1" si="5"/>
        <v>44878</v>
      </c>
      <c r="K15" s="4" t="str">
        <f t="shared" ca="1" si="6"/>
        <v>13/11/2022</v>
      </c>
      <c r="L15" s="14">
        <f t="shared" ca="1" si="7"/>
        <v>10</v>
      </c>
      <c r="M15" s="14">
        <f t="shared" ca="1" si="8"/>
        <v>131</v>
      </c>
      <c r="N15" s="14">
        <f t="shared" ca="1" si="9"/>
        <v>4000</v>
      </c>
      <c r="O15" s="2" t="s">
        <v>449</v>
      </c>
      <c r="P15" s="2">
        <v>29</v>
      </c>
      <c r="Q15" s="5">
        <v>18</v>
      </c>
      <c r="R15" s="5">
        <f t="shared" si="10"/>
        <v>522</v>
      </c>
      <c r="S15" s="6" t="s">
        <v>448</v>
      </c>
      <c r="T15" s="6" t="str">
        <f t="shared" si="11"/>
        <v>Large</v>
      </c>
      <c r="U15">
        <f>IF(AND(R15&gt;=0,R15&lt;200),0.2,IF(AND(R15&gt;=200,R15&lt;500),0.3,0.4))</f>
        <v>0.4</v>
      </c>
      <c r="V15" s="5">
        <f>R15 -(U15*R15)</f>
        <v>313.2</v>
      </c>
      <c r="W15" t="str">
        <f>VLOOKUP(B15,Customer!A:G,7,FALSE)</f>
        <v>Jenniffer Mangual</v>
      </c>
      <c r="X15">
        <f>VLOOKUP(B15,Customer!A:G,1,FALSE)</f>
        <v>10113</v>
      </c>
      <c r="AD15" t="s">
        <v>457</v>
      </c>
      <c r="AE15">
        <f>COUNTIF(O:O,AD15)</f>
        <v>52</v>
      </c>
      <c r="AF15">
        <f>SUMIF(O:O,AD15,P:P)</f>
        <v>753</v>
      </c>
      <c r="AG15" s="5">
        <f>SUMIFS(R:R,O:O,AD15)</f>
        <v>1506</v>
      </c>
      <c r="AH15" s="1"/>
    </row>
    <row r="16" spans="1:35" x14ac:dyDescent="0.2">
      <c r="A16" s="2">
        <v>115</v>
      </c>
      <c r="B16" s="2">
        <v>10123</v>
      </c>
      <c r="C16" s="12" t="s">
        <v>634</v>
      </c>
      <c r="D16" s="12" t="str">
        <f>MID(C16,2,5)</f>
        <v>41492</v>
      </c>
      <c r="E16" s="12" t="str">
        <f t="shared" si="0"/>
        <v>06/08/2013</v>
      </c>
      <c r="F16" s="14">
        <f t="shared" si="1"/>
        <v>2013</v>
      </c>
      <c r="G16" s="14">
        <f t="shared" si="2"/>
        <v>8</v>
      </c>
      <c r="H16" s="14">
        <f t="shared" si="3"/>
        <v>6</v>
      </c>
      <c r="I16" s="14" t="str">
        <f t="shared" si="4"/>
        <v>Tuesday</v>
      </c>
      <c r="J16" s="4">
        <f t="shared" ca="1" si="5"/>
        <v>44878</v>
      </c>
      <c r="K16" s="4" t="str">
        <f t="shared" ca="1" si="6"/>
        <v>13/11/2022</v>
      </c>
      <c r="L16" s="14">
        <f t="shared" ca="1" si="7"/>
        <v>9</v>
      </c>
      <c r="M16" s="14">
        <f t="shared" ca="1" si="8"/>
        <v>111</v>
      </c>
      <c r="N16" s="14">
        <f t="shared" ca="1" si="9"/>
        <v>3386</v>
      </c>
      <c r="O16" s="2" t="s">
        <v>452</v>
      </c>
      <c r="P16" s="2">
        <v>17</v>
      </c>
      <c r="Q16" s="5">
        <v>4</v>
      </c>
      <c r="R16" s="5">
        <f t="shared" si="10"/>
        <v>68</v>
      </c>
      <c r="S16" s="6" t="s">
        <v>448</v>
      </c>
      <c r="T16" s="6" t="str">
        <f t="shared" si="11"/>
        <v>Large</v>
      </c>
      <c r="U16">
        <f>IF(AND(R16&gt;=0,R16&lt;200),0.2,IF(AND(R16&gt;=200,R16&lt;500),0.3,0.4))</f>
        <v>0.2</v>
      </c>
      <c r="V16" s="5">
        <f>R16 -(U16*R16)</f>
        <v>54.4</v>
      </c>
      <c r="W16" t="str">
        <f>VLOOKUP(B16,Customer!A:G,7,FALSE)</f>
        <v>Tamika Pritchett</v>
      </c>
      <c r="X16">
        <f>VLOOKUP(B16,Customer!A:G,1,FALSE)</f>
        <v>10123</v>
      </c>
      <c r="AD16" t="s">
        <v>451</v>
      </c>
      <c r="AE16">
        <f>COUNTIF(O:O,AD16)</f>
        <v>40</v>
      </c>
      <c r="AF16">
        <f>SUMIF(O:O,AD16,P:P)</f>
        <v>625</v>
      </c>
      <c r="AG16" s="5">
        <f>SUMIFS(R:R,O:O,AD16)</f>
        <v>8125</v>
      </c>
      <c r="AH16" s="1"/>
    </row>
    <row r="17" spans="1:33" x14ac:dyDescent="0.2">
      <c r="A17" s="2">
        <v>116</v>
      </c>
      <c r="B17" s="2">
        <v>10104</v>
      </c>
      <c r="C17" s="12" t="s">
        <v>635</v>
      </c>
      <c r="D17" s="12" t="str">
        <f>MID(C17,2,5)</f>
        <v>42337</v>
      </c>
      <c r="E17" s="12" t="str">
        <f t="shared" si="0"/>
        <v>29/11/2015</v>
      </c>
      <c r="F17" s="14">
        <f t="shared" si="1"/>
        <v>2015</v>
      </c>
      <c r="G17" s="14">
        <f t="shared" si="2"/>
        <v>11</v>
      </c>
      <c r="H17" s="14">
        <f t="shared" si="3"/>
        <v>29</v>
      </c>
      <c r="I17" s="14" t="str">
        <f t="shared" si="4"/>
        <v>Sunday</v>
      </c>
      <c r="J17" s="4">
        <f t="shared" ca="1" si="5"/>
        <v>44878</v>
      </c>
      <c r="K17" s="4" t="str">
        <f t="shared" ca="1" si="6"/>
        <v>13/11/2022</v>
      </c>
      <c r="L17" s="14">
        <f t="shared" ca="1" si="7"/>
        <v>6</v>
      </c>
      <c r="M17" s="14">
        <f t="shared" ca="1" si="8"/>
        <v>83</v>
      </c>
      <c r="N17" s="14">
        <f t="shared" ca="1" si="9"/>
        <v>2541</v>
      </c>
      <c r="O17" s="2" t="s">
        <v>457</v>
      </c>
      <c r="P17" s="2">
        <v>29</v>
      </c>
      <c r="Q17" s="5">
        <v>2</v>
      </c>
      <c r="R17" s="5">
        <f t="shared" si="10"/>
        <v>58</v>
      </c>
      <c r="S17" s="6" t="s">
        <v>448</v>
      </c>
      <c r="T17" s="6" t="str">
        <f t="shared" si="11"/>
        <v>Large</v>
      </c>
      <c r="U17">
        <f>IF(AND(R17&gt;=0,R17&lt;200),0.2,IF(AND(R17&gt;=200,R17&lt;500),0.3,0.4))</f>
        <v>0.2</v>
      </c>
      <c r="V17" s="5">
        <f>R17 -(U17*R17)</f>
        <v>46.4</v>
      </c>
      <c r="W17" t="str">
        <f>VLOOKUP(B17,Customer!A:G,7,FALSE)</f>
        <v>Landon Zerr</v>
      </c>
      <c r="X17">
        <f>VLOOKUP(B17,Customer!A:G,1,FALSE)</f>
        <v>10104</v>
      </c>
    </row>
    <row r="18" spans="1:33" x14ac:dyDescent="0.2">
      <c r="A18" s="2">
        <v>117</v>
      </c>
      <c r="B18" s="2">
        <v>10083</v>
      </c>
      <c r="C18" s="12" t="s">
        <v>636</v>
      </c>
      <c r="D18" s="12" t="str">
        <f>MID(C18,2,5)</f>
        <v>42021</v>
      </c>
      <c r="E18" s="12" t="str">
        <f t="shared" si="0"/>
        <v>17/01/2015</v>
      </c>
      <c r="F18" s="14">
        <f t="shared" si="1"/>
        <v>2015</v>
      </c>
      <c r="G18" s="14">
        <f t="shared" si="2"/>
        <v>1</v>
      </c>
      <c r="H18" s="14">
        <f t="shared" si="3"/>
        <v>17</v>
      </c>
      <c r="I18" s="14" t="str">
        <f t="shared" si="4"/>
        <v>Saturday</v>
      </c>
      <c r="J18" s="4">
        <f t="shared" ca="1" si="5"/>
        <v>44878</v>
      </c>
      <c r="K18" s="4" t="str">
        <f t="shared" ca="1" si="6"/>
        <v>13/11/2022</v>
      </c>
      <c r="L18" s="14">
        <f t="shared" ca="1" si="7"/>
        <v>7</v>
      </c>
      <c r="M18" s="14">
        <f t="shared" ca="1" si="8"/>
        <v>93</v>
      </c>
      <c r="N18" s="14">
        <f t="shared" ca="1" si="9"/>
        <v>2857</v>
      </c>
      <c r="O18" s="2" t="s">
        <v>458</v>
      </c>
      <c r="P18" s="2">
        <v>1</v>
      </c>
      <c r="Q18" s="5">
        <v>8</v>
      </c>
      <c r="R18" s="5">
        <f t="shared" si="10"/>
        <v>8</v>
      </c>
      <c r="S18" s="6" t="s">
        <v>459</v>
      </c>
      <c r="T18" s="6" t="str">
        <f t="shared" si="11"/>
        <v>Normal</v>
      </c>
      <c r="U18">
        <f>IF(AND(R18&gt;=0,R18&lt;200),0.2,IF(AND(R18&gt;=200,R18&lt;500),0.3,0.4))</f>
        <v>0.2</v>
      </c>
      <c r="V18" s="5">
        <f>R18 -(U18*R18)</f>
        <v>6.4</v>
      </c>
      <c r="W18" t="str">
        <f>VLOOKUP(B18,Customer!A:G,7,FALSE)</f>
        <v>Delta Seitz</v>
      </c>
      <c r="X18">
        <f>VLOOKUP(B18,Customer!A:G,1,FALSE)</f>
        <v>10083</v>
      </c>
      <c r="AD18" t="s">
        <v>612</v>
      </c>
      <c r="AE18">
        <f>SUM(AE7:AE16)</f>
        <v>500</v>
      </c>
      <c r="AF18">
        <f>SUM(AF7:AF16)</f>
        <v>7712</v>
      </c>
      <c r="AG18" s="5">
        <f>SUM(AG7:AG16)</f>
        <v>71044</v>
      </c>
    </row>
    <row r="19" spans="1:33" x14ac:dyDescent="0.2">
      <c r="A19" s="2">
        <v>118</v>
      </c>
      <c r="B19" s="2">
        <v>10050</v>
      </c>
      <c r="C19" s="12" t="s">
        <v>637</v>
      </c>
      <c r="D19" s="12" t="str">
        <f>MID(C19,2,5)</f>
        <v>40262</v>
      </c>
      <c r="E19" s="12" t="str">
        <f t="shared" si="0"/>
        <v>25/03/2010</v>
      </c>
      <c r="F19" s="14">
        <f t="shared" si="1"/>
        <v>2010</v>
      </c>
      <c r="G19" s="14">
        <f t="shared" si="2"/>
        <v>3</v>
      </c>
      <c r="H19" s="14">
        <f t="shared" si="3"/>
        <v>25</v>
      </c>
      <c r="I19" s="14" t="str">
        <f t="shared" si="4"/>
        <v>Thursday</v>
      </c>
      <c r="J19" s="4">
        <f t="shared" ca="1" si="5"/>
        <v>44878</v>
      </c>
      <c r="K19" s="4" t="str">
        <f t="shared" ca="1" si="6"/>
        <v>13/11/2022</v>
      </c>
      <c r="L19" s="14">
        <f t="shared" ca="1" si="7"/>
        <v>12</v>
      </c>
      <c r="M19" s="14">
        <f t="shared" ca="1" si="8"/>
        <v>151</v>
      </c>
      <c r="N19" s="14">
        <f t="shared" ca="1" si="9"/>
        <v>4616</v>
      </c>
      <c r="O19" s="2" t="s">
        <v>454</v>
      </c>
      <c r="P19" s="2">
        <v>2</v>
      </c>
      <c r="Q19" s="5">
        <v>12</v>
      </c>
      <c r="R19" s="5">
        <f t="shared" si="10"/>
        <v>24</v>
      </c>
      <c r="S19" s="6" t="s">
        <v>459</v>
      </c>
      <c r="T19" s="6" t="str">
        <f t="shared" si="11"/>
        <v>Normal</v>
      </c>
      <c r="U19">
        <f>IF(AND(R19&gt;=0,R19&lt;200),0.2,IF(AND(R19&gt;=200,R19&lt;500),0.3,0.4))</f>
        <v>0.2</v>
      </c>
      <c r="V19" s="5">
        <f>R19 -(U19*R19)</f>
        <v>19.2</v>
      </c>
      <c r="W19" t="str">
        <f>VLOOKUP(B19,Customer!A:G,7,FALSE)</f>
        <v>Christen Donnelly</v>
      </c>
      <c r="X19">
        <f>VLOOKUP(B19,Customer!A:G,1,FALSE)</f>
        <v>10050</v>
      </c>
      <c r="AG19" s="5"/>
    </row>
    <row r="20" spans="1:33" ht="17" x14ac:dyDescent="0.2">
      <c r="A20" s="2">
        <v>119</v>
      </c>
      <c r="B20" s="2">
        <v>10063</v>
      </c>
      <c r="C20" s="12" t="s">
        <v>638</v>
      </c>
      <c r="D20" s="12" t="str">
        <f>MID(C20,2,5)</f>
        <v>42310</v>
      </c>
      <c r="E20" s="12" t="str">
        <f t="shared" si="0"/>
        <v>02/11/2015</v>
      </c>
      <c r="F20" s="14">
        <f t="shared" si="1"/>
        <v>2015</v>
      </c>
      <c r="G20" s="14">
        <f t="shared" si="2"/>
        <v>11</v>
      </c>
      <c r="H20" s="14">
        <f t="shared" si="3"/>
        <v>2</v>
      </c>
      <c r="I20" s="14" t="str">
        <f t="shared" si="4"/>
        <v>Monday</v>
      </c>
      <c r="J20" s="4">
        <f t="shared" ca="1" si="5"/>
        <v>44878</v>
      </c>
      <c r="K20" s="4" t="str">
        <f t="shared" ca="1" si="6"/>
        <v>13/11/2022</v>
      </c>
      <c r="L20" s="14">
        <f t="shared" ca="1" si="7"/>
        <v>7</v>
      </c>
      <c r="M20" s="14">
        <f t="shared" ca="1" si="8"/>
        <v>84</v>
      </c>
      <c r="N20" s="14">
        <f t="shared" ca="1" si="9"/>
        <v>2568</v>
      </c>
      <c r="O20" s="2" t="s">
        <v>453</v>
      </c>
      <c r="P20" s="2">
        <v>25</v>
      </c>
      <c r="Q20" s="5">
        <v>12</v>
      </c>
      <c r="R20" s="5">
        <f t="shared" si="10"/>
        <v>300</v>
      </c>
      <c r="S20" s="6" t="s">
        <v>448</v>
      </c>
      <c r="T20" s="6" t="str">
        <f t="shared" si="11"/>
        <v>Large</v>
      </c>
      <c r="U20">
        <f>IF(AND(R20&gt;=0,R20&lt;200),0.2,IF(AND(R20&gt;=200,R20&lt;500),0.3,0.4))</f>
        <v>0.3</v>
      </c>
      <c r="V20" s="5">
        <f>R20 -(U20*R20)</f>
        <v>210</v>
      </c>
      <c r="W20" t="str">
        <f>VLOOKUP(B20,Customer!A:G,7,FALSE)</f>
        <v>Vida Gayer</v>
      </c>
      <c r="X20">
        <f>VLOOKUP(B20,Customer!A:G,1,FALSE)</f>
        <v>10063</v>
      </c>
      <c r="AC20" s="8" t="s">
        <v>615</v>
      </c>
      <c r="AD20" s="9">
        <f>SUM(R2:R501)</f>
        <v>71044</v>
      </c>
      <c r="AG20" s="5"/>
    </row>
    <row r="21" spans="1:33" x14ac:dyDescent="0.2">
      <c r="A21" s="2">
        <v>120</v>
      </c>
      <c r="B21" s="2">
        <v>10040</v>
      </c>
      <c r="C21" s="12" t="s">
        <v>639</v>
      </c>
      <c r="D21" s="12" t="str">
        <f>MID(C21,2,5)</f>
        <v>41598</v>
      </c>
      <c r="E21" s="12" t="str">
        <f t="shared" si="0"/>
        <v>20/11/2013</v>
      </c>
      <c r="F21" s="14">
        <f t="shared" si="1"/>
        <v>2013</v>
      </c>
      <c r="G21" s="14">
        <f t="shared" si="2"/>
        <v>11</v>
      </c>
      <c r="H21" s="14">
        <f t="shared" si="3"/>
        <v>20</v>
      </c>
      <c r="I21" s="14" t="str">
        <f t="shared" si="4"/>
        <v>Wednesday</v>
      </c>
      <c r="J21" s="4">
        <f t="shared" ca="1" si="5"/>
        <v>44878</v>
      </c>
      <c r="K21" s="4" t="str">
        <f t="shared" ca="1" si="6"/>
        <v>13/11/2022</v>
      </c>
      <c r="L21" s="14">
        <f t="shared" ca="1" si="7"/>
        <v>8</v>
      </c>
      <c r="M21" s="14">
        <f t="shared" ca="1" si="8"/>
        <v>107</v>
      </c>
      <c r="N21" s="14">
        <f t="shared" ca="1" si="9"/>
        <v>3280</v>
      </c>
      <c r="O21" s="2" t="s">
        <v>455</v>
      </c>
      <c r="P21" s="2">
        <v>23</v>
      </c>
      <c r="Q21" s="5">
        <v>9</v>
      </c>
      <c r="R21" s="5">
        <f t="shared" si="10"/>
        <v>207</v>
      </c>
      <c r="S21" s="6" t="s">
        <v>448</v>
      </c>
      <c r="T21" s="6" t="str">
        <f t="shared" si="11"/>
        <v>Large</v>
      </c>
      <c r="U21">
        <f>IF(AND(R21&gt;=0,R21&lt;200),0.2,IF(AND(R21&gt;=200,R21&lt;500),0.3,0.4))</f>
        <v>0.3</v>
      </c>
      <c r="V21" s="5">
        <f>R21 -(U21*R21)</f>
        <v>144.9</v>
      </c>
      <c r="W21" t="str">
        <f>VLOOKUP(B21,Customer!A:G,7,FALSE)</f>
        <v>Lenita Blankenship</v>
      </c>
      <c r="X21">
        <f>VLOOKUP(B21,Customer!A:G,1,FALSE)</f>
        <v>10040</v>
      </c>
      <c r="AG21" s="5"/>
    </row>
    <row r="22" spans="1:33" x14ac:dyDescent="0.2">
      <c r="A22" s="2">
        <v>121</v>
      </c>
      <c r="B22" s="2">
        <v>10017</v>
      </c>
      <c r="C22" s="12" t="s">
        <v>640</v>
      </c>
      <c r="D22" s="12" t="str">
        <f>MID(C22,2,5)</f>
        <v>41958</v>
      </c>
      <c r="E22" s="12" t="str">
        <f t="shared" si="0"/>
        <v>15/11/2014</v>
      </c>
      <c r="F22" s="14">
        <f t="shared" si="1"/>
        <v>2014</v>
      </c>
      <c r="G22" s="14">
        <f t="shared" si="2"/>
        <v>11</v>
      </c>
      <c r="H22" s="14">
        <f t="shared" si="3"/>
        <v>15</v>
      </c>
      <c r="I22" s="14" t="str">
        <f t="shared" si="4"/>
        <v>Saturday</v>
      </c>
      <c r="J22" s="4">
        <f t="shared" ca="1" si="5"/>
        <v>44878</v>
      </c>
      <c r="K22" s="4" t="str">
        <f t="shared" ca="1" si="6"/>
        <v>13/11/2022</v>
      </c>
      <c r="L22" s="14">
        <f t="shared" ca="1" si="7"/>
        <v>7</v>
      </c>
      <c r="M22" s="14">
        <f t="shared" ca="1" si="8"/>
        <v>95</v>
      </c>
      <c r="N22" s="14">
        <f t="shared" ca="1" si="9"/>
        <v>2920</v>
      </c>
      <c r="O22" s="2" t="s">
        <v>460</v>
      </c>
      <c r="P22" s="2">
        <v>19</v>
      </c>
      <c r="Q22" s="5">
        <v>2</v>
      </c>
      <c r="R22" s="5">
        <f t="shared" si="10"/>
        <v>38</v>
      </c>
      <c r="S22" s="6" t="s">
        <v>448</v>
      </c>
      <c r="T22" s="6" t="str">
        <f t="shared" si="11"/>
        <v>Large</v>
      </c>
      <c r="U22">
        <f>IF(AND(R22&gt;=0,R22&lt;200),0.2,IF(AND(R22&gt;=200,R22&lt;500),0.3,0.4))</f>
        <v>0.2</v>
      </c>
      <c r="V22" s="5">
        <f>R22 -(U22*R22)</f>
        <v>30.4</v>
      </c>
      <c r="W22" t="str">
        <f>VLOOKUP(B22,Customer!A:G,7,FALSE)</f>
        <v>Genaro Knutson</v>
      </c>
      <c r="X22">
        <f>VLOOKUP(B22,Customer!A:G,1,FALSE)</f>
        <v>10017</v>
      </c>
      <c r="AG22" s="5"/>
    </row>
    <row r="23" spans="1:33" x14ac:dyDescent="0.2">
      <c r="A23" s="2">
        <v>122</v>
      </c>
      <c r="B23" s="2">
        <v>10078</v>
      </c>
      <c r="C23" s="12" t="s">
        <v>641</v>
      </c>
      <c r="D23" s="12" t="str">
        <f>MID(C23,2,5)</f>
        <v>40416</v>
      </c>
      <c r="E23" s="12" t="str">
        <f t="shared" si="0"/>
        <v>26/08/2010</v>
      </c>
      <c r="F23" s="14">
        <f t="shared" si="1"/>
        <v>2010</v>
      </c>
      <c r="G23" s="14">
        <f t="shared" si="2"/>
        <v>8</v>
      </c>
      <c r="H23" s="14">
        <f t="shared" si="3"/>
        <v>26</v>
      </c>
      <c r="I23" s="14" t="str">
        <f t="shared" si="4"/>
        <v>Thursday</v>
      </c>
      <c r="J23" s="4">
        <f t="shared" ca="1" si="5"/>
        <v>44878</v>
      </c>
      <c r="K23" s="4" t="str">
        <f t="shared" ca="1" si="6"/>
        <v>13/11/2022</v>
      </c>
      <c r="L23" s="14">
        <f t="shared" ca="1" si="7"/>
        <v>12</v>
      </c>
      <c r="M23" s="14">
        <f t="shared" ca="1" si="8"/>
        <v>146</v>
      </c>
      <c r="N23" s="14">
        <f t="shared" ca="1" si="9"/>
        <v>4462</v>
      </c>
      <c r="O23" s="2" t="s">
        <v>460</v>
      </c>
      <c r="P23" s="2">
        <v>18</v>
      </c>
      <c r="Q23" s="5">
        <v>2</v>
      </c>
      <c r="R23" s="5">
        <f t="shared" si="10"/>
        <v>36</v>
      </c>
      <c r="S23" s="6" t="s">
        <v>448</v>
      </c>
      <c r="T23" s="6" t="str">
        <f t="shared" si="11"/>
        <v>Large</v>
      </c>
      <c r="U23">
        <f>IF(AND(R23&gt;=0,R23&lt;200),0.2,IF(AND(R23&gt;=200,R23&lt;500),0.3,0.4))</f>
        <v>0.2</v>
      </c>
      <c r="V23" s="5">
        <f>R23 -(U23*R23)</f>
        <v>28.8</v>
      </c>
      <c r="W23" t="str">
        <f>VLOOKUP(B23,Customer!A:G,7,FALSE)</f>
        <v>Logan Schwan</v>
      </c>
      <c r="X23">
        <f>VLOOKUP(B23,Customer!A:G,1,FALSE)</f>
        <v>10078</v>
      </c>
      <c r="AG23" s="5"/>
    </row>
    <row r="24" spans="1:33" x14ac:dyDescent="0.2">
      <c r="A24" s="2">
        <v>123</v>
      </c>
      <c r="B24" s="2">
        <v>10028</v>
      </c>
      <c r="C24" s="12" t="s">
        <v>642</v>
      </c>
      <c r="D24" s="12" t="str">
        <f>MID(C24,2,5)</f>
        <v>40459</v>
      </c>
      <c r="E24" s="12" t="str">
        <f t="shared" si="0"/>
        <v>08/10/2010</v>
      </c>
      <c r="F24" s="14">
        <f t="shared" si="1"/>
        <v>2010</v>
      </c>
      <c r="G24" s="14">
        <f t="shared" si="2"/>
        <v>10</v>
      </c>
      <c r="H24" s="14">
        <f t="shared" si="3"/>
        <v>8</v>
      </c>
      <c r="I24" s="14" t="str">
        <f t="shared" si="4"/>
        <v>Friday</v>
      </c>
      <c r="J24" s="4">
        <f t="shared" ca="1" si="5"/>
        <v>44878</v>
      </c>
      <c r="K24" s="4" t="str">
        <f t="shared" ca="1" si="6"/>
        <v>13/11/2022</v>
      </c>
      <c r="L24" s="14">
        <f t="shared" ca="1" si="7"/>
        <v>12</v>
      </c>
      <c r="M24" s="14">
        <f t="shared" ca="1" si="8"/>
        <v>145</v>
      </c>
      <c r="N24" s="14">
        <f t="shared" ca="1" si="9"/>
        <v>4419</v>
      </c>
      <c r="O24" s="2" t="s">
        <v>456</v>
      </c>
      <c r="P24" s="2">
        <v>20</v>
      </c>
      <c r="Q24" s="5">
        <v>12</v>
      </c>
      <c r="R24" s="5">
        <f t="shared" si="10"/>
        <v>240</v>
      </c>
      <c r="S24" s="6" t="s">
        <v>448</v>
      </c>
      <c r="T24" s="6" t="str">
        <f t="shared" si="11"/>
        <v>Large</v>
      </c>
      <c r="U24">
        <f>IF(AND(R24&gt;=0,R24&lt;200),0.2,IF(AND(R24&gt;=200,R24&lt;500),0.3,0.4))</f>
        <v>0.3</v>
      </c>
      <c r="V24" s="5">
        <f>R24 -(U24*R24)</f>
        <v>168</v>
      </c>
      <c r="W24" t="str">
        <f>VLOOKUP(B24,Customer!A:G,7,FALSE)</f>
        <v>Margery Farabee</v>
      </c>
      <c r="X24">
        <f>VLOOKUP(B24,Customer!A:G,1,FALSE)</f>
        <v>10028</v>
      </c>
      <c r="AG24" s="5"/>
    </row>
    <row r="25" spans="1:33" x14ac:dyDescent="0.2">
      <c r="A25" s="2">
        <v>124</v>
      </c>
      <c r="B25" s="2">
        <v>10047</v>
      </c>
      <c r="C25" s="12" t="s">
        <v>643</v>
      </c>
      <c r="D25" s="12" t="str">
        <f>MID(C25,2,5)</f>
        <v>41390</v>
      </c>
      <c r="E25" s="12" t="str">
        <f t="shared" si="0"/>
        <v>26/04/2013</v>
      </c>
      <c r="F25" s="14">
        <f t="shared" si="1"/>
        <v>2013</v>
      </c>
      <c r="G25" s="14">
        <f t="shared" si="2"/>
        <v>4</v>
      </c>
      <c r="H25" s="14">
        <f t="shared" si="3"/>
        <v>26</v>
      </c>
      <c r="I25" s="14" t="str">
        <f t="shared" si="4"/>
        <v>Friday</v>
      </c>
      <c r="J25" s="4">
        <f t="shared" ca="1" si="5"/>
        <v>44878</v>
      </c>
      <c r="K25" s="4" t="str">
        <f t="shared" ca="1" si="6"/>
        <v>13/11/2022</v>
      </c>
      <c r="L25" s="14">
        <f t="shared" ca="1" si="7"/>
        <v>9</v>
      </c>
      <c r="M25" s="14">
        <f t="shared" ca="1" si="8"/>
        <v>114</v>
      </c>
      <c r="N25" s="14">
        <f t="shared" ca="1" si="9"/>
        <v>3488</v>
      </c>
      <c r="O25" s="2" t="s">
        <v>449</v>
      </c>
      <c r="P25" s="2">
        <v>17</v>
      </c>
      <c r="Q25" s="5">
        <v>18</v>
      </c>
      <c r="R25" s="5">
        <f t="shared" si="10"/>
        <v>306</v>
      </c>
      <c r="S25" s="6" t="s">
        <v>448</v>
      </c>
      <c r="T25" s="6" t="str">
        <f t="shared" si="11"/>
        <v>Large</v>
      </c>
      <c r="U25">
        <f>IF(AND(R25&gt;=0,R25&lt;200),0.2,IF(AND(R25&gt;=200,R25&lt;500),0.3,0.4))</f>
        <v>0.3</v>
      </c>
      <c r="V25" s="5">
        <f>R25 -(U25*R25)</f>
        <v>214.2</v>
      </c>
      <c r="W25" t="str">
        <f>VLOOKUP(B25,Customer!A:G,7,FALSE)</f>
        <v>Stewart Warthen</v>
      </c>
      <c r="X25">
        <f>VLOOKUP(B25,Customer!A:G,1,FALSE)</f>
        <v>10047</v>
      </c>
      <c r="AG25" s="5"/>
    </row>
    <row r="26" spans="1:33" x14ac:dyDescent="0.2">
      <c r="A26" s="2">
        <v>125</v>
      </c>
      <c r="B26" s="2">
        <v>10076</v>
      </c>
      <c r="C26" s="12" t="s">
        <v>644</v>
      </c>
      <c r="D26" s="12" t="str">
        <f>MID(C26,2,5)</f>
        <v>42086</v>
      </c>
      <c r="E26" s="12" t="str">
        <f t="shared" si="0"/>
        <v>23/03/2015</v>
      </c>
      <c r="F26" s="14">
        <f t="shared" si="1"/>
        <v>2015</v>
      </c>
      <c r="G26" s="14">
        <f t="shared" si="2"/>
        <v>3</v>
      </c>
      <c r="H26" s="14">
        <f t="shared" si="3"/>
        <v>23</v>
      </c>
      <c r="I26" s="14" t="str">
        <f t="shared" si="4"/>
        <v>Monday</v>
      </c>
      <c r="J26" s="4">
        <f t="shared" ca="1" si="5"/>
        <v>44878</v>
      </c>
      <c r="K26" s="4" t="str">
        <f t="shared" ca="1" si="6"/>
        <v>13/11/2022</v>
      </c>
      <c r="L26" s="14">
        <f t="shared" ca="1" si="7"/>
        <v>7</v>
      </c>
      <c r="M26" s="14">
        <f t="shared" ca="1" si="8"/>
        <v>91</v>
      </c>
      <c r="N26" s="14">
        <f t="shared" ca="1" si="9"/>
        <v>2792</v>
      </c>
      <c r="O26" s="2" t="s">
        <v>458</v>
      </c>
      <c r="P26" s="2">
        <v>18</v>
      </c>
      <c r="Q26" s="5">
        <v>8</v>
      </c>
      <c r="R26" s="5">
        <f t="shared" si="10"/>
        <v>144</v>
      </c>
      <c r="S26" s="6" t="s">
        <v>448</v>
      </c>
      <c r="T26" s="6" t="str">
        <f t="shared" si="11"/>
        <v>Large</v>
      </c>
      <c r="U26">
        <f>IF(AND(R26&gt;=0,R26&lt;200),0.2,IF(AND(R26&gt;=200,R26&lt;500),0.3,0.4))</f>
        <v>0.2</v>
      </c>
      <c r="V26" s="5">
        <f>R26 -(U26*R26)</f>
        <v>115.2</v>
      </c>
      <c r="W26" t="str">
        <f>VLOOKUP(B26,Customer!A:G,7,FALSE)</f>
        <v>Flora Zuniga</v>
      </c>
      <c r="X26">
        <f>VLOOKUP(B26,Customer!A:G,1,FALSE)</f>
        <v>10076</v>
      </c>
      <c r="AG26" s="5"/>
    </row>
    <row r="27" spans="1:33" x14ac:dyDescent="0.2">
      <c r="A27" s="2">
        <v>126</v>
      </c>
      <c r="B27" s="2">
        <v>10102</v>
      </c>
      <c r="C27" s="12" t="s">
        <v>645</v>
      </c>
      <c r="D27" s="12" t="str">
        <f>MID(C27,2,5)</f>
        <v>41395</v>
      </c>
      <c r="E27" s="12" t="str">
        <f t="shared" si="0"/>
        <v>01/05/2013</v>
      </c>
      <c r="F27" s="14">
        <f t="shared" si="1"/>
        <v>2013</v>
      </c>
      <c r="G27" s="14">
        <f t="shared" si="2"/>
        <v>5</v>
      </c>
      <c r="H27" s="14">
        <f t="shared" si="3"/>
        <v>1</v>
      </c>
      <c r="I27" s="14" t="str">
        <f t="shared" si="4"/>
        <v>Wednesday</v>
      </c>
      <c r="J27" s="4">
        <f t="shared" ca="1" si="5"/>
        <v>44878</v>
      </c>
      <c r="K27" s="4" t="str">
        <f t="shared" ca="1" si="6"/>
        <v>13/11/2022</v>
      </c>
      <c r="L27" s="14">
        <f t="shared" ca="1" si="7"/>
        <v>9</v>
      </c>
      <c r="M27" s="14">
        <f t="shared" ca="1" si="8"/>
        <v>114</v>
      </c>
      <c r="N27" s="14">
        <f t="shared" ca="1" si="9"/>
        <v>3483</v>
      </c>
      <c r="O27" s="2" t="s">
        <v>452</v>
      </c>
      <c r="P27" s="2">
        <v>28</v>
      </c>
      <c r="Q27" s="5">
        <v>4</v>
      </c>
      <c r="R27" s="5">
        <f t="shared" si="10"/>
        <v>112</v>
      </c>
      <c r="S27" s="6" t="s">
        <v>448</v>
      </c>
      <c r="T27" s="6" t="str">
        <f t="shared" si="11"/>
        <v>Large</v>
      </c>
      <c r="U27">
        <f>IF(AND(R27&gt;=0,R27&lt;200),0.2,IF(AND(R27&gt;=200,R27&lt;500),0.3,0.4))</f>
        <v>0.2</v>
      </c>
      <c r="V27" s="5">
        <f>R27 -(U27*R27)</f>
        <v>89.6</v>
      </c>
      <c r="W27" t="str">
        <f>VLOOKUP(B27,Customer!A:G,7,FALSE)</f>
        <v>Jonell Archibald</v>
      </c>
      <c r="X27">
        <f>VLOOKUP(B27,Customer!A:G,1,FALSE)</f>
        <v>10102</v>
      </c>
      <c r="AG27" s="5"/>
    </row>
    <row r="28" spans="1:33" x14ac:dyDescent="0.2">
      <c r="A28" s="2">
        <v>127</v>
      </c>
      <c r="B28" s="2">
        <v>10033</v>
      </c>
      <c r="C28" s="12" t="s">
        <v>646</v>
      </c>
      <c r="D28" s="12" t="str">
        <f>MID(C28,2,5)</f>
        <v>41799</v>
      </c>
      <c r="E28" s="12" t="str">
        <f t="shared" si="0"/>
        <v>09/06/2014</v>
      </c>
      <c r="F28" s="14">
        <f t="shared" si="1"/>
        <v>2014</v>
      </c>
      <c r="G28" s="14">
        <f t="shared" si="2"/>
        <v>6</v>
      </c>
      <c r="H28" s="14">
        <f t="shared" si="3"/>
        <v>9</v>
      </c>
      <c r="I28" s="14" t="str">
        <f t="shared" si="4"/>
        <v>Monday</v>
      </c>
      <c r="J28" s="4">
        <f t="shared" ca="1" si="5"/>
        <v>44878</v>
      </c>
      <c r="K28" s="4" t="str">
        <f t="shared" ca="1" si="6"/>
        <v>13/11/2022</v>
      </c>
      <c r="L28" s="14">
        <f t="shared" ca="1" si="7"/>
        <v>8</v>
      </c>
      <c r="M28" s="14">
        <f t="shared" ca="1" si="8"/>
        <v>101</v>
      </c>
      <c r="N28" s="14">
        <f t="shared" ca="1" si="9"/>
        <v>3079</v>
      </c>
      <c r="O28" s="2" t="s">
        <v>454</v>
      </c>
      <c r="P28" s="2">
        <v>23</v>
      </c>
      <c r="Q28" s="5">
        <v>12</v>
      </c>
      <c r="R28" s="5">
        <f t="shared" si="10"/>
        <v>276</v>
      </c>
      <c r="S28" s="6" t="s">
        <v>448</v>
      </c>
      <c r="T28" s="6" t="str">
        <f t="shared" si="11"/>
        <v>Large</v>
      </c>
      <c r="U28">
        <f>IF(AND(R28&gt;=0,R28&lt;200),0.2,IF(AND(R28&gt;=200,R28&lt;500),0.3,0.4))</f>
        <v>0.3</v>
      </c>
      <c r="V28" s="5">
        <f>R28 -(U28*R28)</f>
        <v>193.2</v>
      </c>
      <c r="W28" t="str">
        <f>VLOOKUP(B28,Customer!A:G,7,FALSE)</f>
        <v>Cherish Breland</v>
      </c>
      <c r="X28">
        <f>VLOOKUP(B28,Customer!A:G,1,FALSE)</f>
        <v>10033</v>
      </c>
    </row>
    <row r="29" spans="1:33" x14ac:dyDescent="0.2">
      <c r="A29" s="2">
        <v>128</v>
      </c>
      <c r="B29" s="2">
        <v>10102</v>
      </c>
      <c r="C29" s="12" t="s">
        <v>647</v>
      </c>
      <c r="D29" s="12" t="str">
        <f>MID(C29,2,5)</f>
        <v>40332</v>
      </c>
      <c r="E29" s="12" t="str">
        <f t="shared" si="0"/>
        <v>03/06/2010</v>
      </c>
      <c r="F29" s="14">
        <f t="shared" si="1"/>
        <v>2010</v>
      </c>
      <c r="G29" s="14">
        <f t="shared" si="2"/>
        <v>6</v>
      </c>
      <c r="H29" s="14">
        <f t="shared" si="3"/>
        <v>3</v>
      </c>
      <c r="I29" s="14" t="str">
        <f t="shared" si="4"/>
        <v>Thursday</v>
      </c>
      <c r="J29" s="4">
        <f t="shared" ca="1" si="5"/>
        <v>44878</v>
      </c>
      <c r="K29" s="4" t="str">
        <f t="shared" ca="1" si="6"/>
        <v>13/11/2022</v>
      </c>
      <c r="L29" s="14">
        <f t="shared" ca="1" si="7"/>
        <v>12</v>
      </c>
      <c r="M29" s="14">
        <f t="shared" ca="1" si="8"/>
        <v>149</v>
      </c>
      <c r="N29" s="14">
        <f t="shared" ca="1" si="9"/>
        <v>4546</v>
      </c>
      <c r="O29" s="2" t="s">
        <v>456</v>
      </c>
      <c r="P29" s="2">
        <v>18</v>
      </c>
      <c r="Q29" s="5">
        <v>12</v>
      </c>
      <c r="R29" s="5">
        <f t="shared" si="10"/>
        <v>216</v>
      </c>
      <c r="S29" s="6" t="s">
        <v>448</v>
      </c>
      <c r="T29" s="6" t="str">
        <f t="shared" si="11"/>
        <v>Large</v>
      </c>
      <c r="U29">
        <f>IF(AND(R29&gt;=0,R29&lt;200),0.2,IF(AND(R29&gt;=200,R29&lt;500),0.3,0.4))</f>
        <v>0.3</v>
      </c>
      <c r="V29" s="5">
        <f>R29 -(U29*R29)</f>
        <v>151.19999999999999</v>
      </c>
      <c r="W29" t="str">
        <f>VLOOKUP(B29,Customer!A:G,7,FALSE)</f>
        <v>Jonell Archibald</v>
      </c>
      <c r="X29">
        <f>VLOOKUP(B29,Customer!A:G,1,FALSE)</f>
        <v>10102</v>
      </c>
    </row>
    <row r="30" spans="1:33" x14ac:dyDescent="0.2">
      <c r="A30" s="2">
        <v>129</v>
      </c>
      <c r="B30" s="2">
        <v>10131</v>
      </c>
      <c r="C30" s="12" t="s">
        <v>648</v>
      </c>
      <c r="D30" s="12" t="str">
        <f>MID(C30,2,5)</f>
        <v>40959</v>
      </c>
      <c r="E30" s="12" t="str">
        <f t="shared" si="0"/>
        <v>20/02/2012</v>
      </c>
      <c r="F30" s="14">
        <f t="shared" si="1"/>
        <v>2012</v>
      </c>
      <c r="G30" s="14">
        <f t="shared" si="2"/>
        <v>2</v>
      </c>
      <c r="H30" s="14">
        <f t="shared" si="3"/>
        <v>20</v>
      </c>
      <c r="I30" s="14" t="str">
        <f t="shared" si="4"/>
        <v>Monday</v>
      </c>
      <c r="J30" s="4">
        <f t="shared" ca="1" si="5"/>
        <v>44878</v>
      </c>
      <c r="K30" s="4" t="str">
        <f t="shared" ca="1" si="6"/>
        <v>13/11/2022</v>
      </c>
      <c r="L30" s="14">
        <f t="shared" ca="1" si="7"/>
        <v>10</v>
      </c>
      <c r="M30" s="14">
        <f t="shared" ca="1" si="8"/>
        <v>128</v>
      </c>
      <c r="N30" s="14">
        <f t="shared" ca="1" si="9"/>
        <v>3919</v>
      </c>
      <c r="O30" s="2" t="s">
        <v>456</v>
      </c>
      <c r="P30" s="2">
        <v>30</v>
      </c>
      <c r="Q30" s="5">
        <v>12</v>
      </c>
      <c r="R30" s="5">
        <f t="shared" si="10"/>
        <v>360</v>
      </c>
      <c r="S30" s="6" t="s">
        <v>448</v>
      </c>
      <c r="T30" s="6" t="str">
        <f t="shared" si="11"/>
        <v>Large</v>
      </c>
      <c r="U30">
        <f>IF(AND(R30&gt;=0,R30&lt;200),0.2,IF(AND(R30&gt;=200,R30&lt;500),0.3,0.4))</f>
        <v>0.3</v>
      </c>
      <c r="V30" s="5">
        <f>R30 -(U30*R30)</f>
        <v>252</v>
      </c>
      <c r="W30" t="str">
        <f>VLOOKUP(B30,Customer!A:G,7,FALSE)</f>
        <v>Wilmer Markert</v>
      </c>
      <c r="X30">
        <f>VLOOKUP(B30,Customer!A:G,1,FALSE)</f>
        <v>10131</v>
      </c>
    </row>
    <row r="31" spans="1:33" x14ac:dyDescent="0.2">
      <c r="A31" s="2">
        <v>130</v>
      </c>
      <c r="B31" s="2">
        <v>10022</v>
      </c>
      <c r="C31" s="12" t="s">
        <v>649</v>
      </c>
      <c r="D31" s="12" t="str">
        <f>MID(C31,2,5)</f>
        <v>40963</v>
      </c>
      <c r="E31" s="12" t="str">
        <f t="shared" si="0"/>
        <v>24/02/2012</v>
      </c>
      <c r="F31" s="14">
        <f t="shared" si="1"/>
        <v>2012</v>
      </c>
      <c r="G31" s="14">
        <f t="shared" si="2"/>
        <v>2</v>
      </c>
      <c r="H31" s="14">
        <f t="shared" si="3"/>
        <v>24</v>
      </c>
      <c r="I31" s="14" t="str">
        <f t="shared" si="4"/>
        <v>Friday</v>
      </c>
      <c r="J31" s="4">
        <f t="shared" ca="1" si="5"/>
        <v>44878</v>
      </c>
      <c r="K31" s="4" t="str">
        <f t="shared" ca="1" si="6"/>
        <v>13/11/2022</v>
      </c>
      <c r="L31" s="14">
        <f t="shared" ca="1" si="7"/>
        <v>10</v>
      </c>
      <c r="M31" s="14">
        <f t="shared" ca="1" si="8"/>
        <v>128</v>
      </c>
      <c r="N31" s="14">
        <f t="shared" ca="1" si="9"/>
        <v>3915</v>
      </c>
      <c r="O31" s="2" t="s">
        <v>455</v>
      </c>
      <c r="P31" s="2">
        <v>8</v>
      </c>
      <c r="Q31" s="5">
        <v>9</v>
      </c>
      <c r="R31" s="5">
        <f t="shared" si="10"/>
        <v>72</v>
      </c>
      <c r="S31" s="6" t="s">
        <v>450</v>
      </c>
      <c r="T31" s="6" t="str">
        <f t="shared" si="11"/>
        <v>Normal</v>
      </c>
      <c r="U31">
        <f>IF(AND(R31&gt;=0,R31&lt;200),0.2,IF(AND(R31&gt;=200,R31&lt;500),0.3,0.4))</f>
        <v>0.2</v>
      </c>
      <c r="V31" s="5">
        <f>R31 -(U31*R31)</f>
        <v>57.6</v>
      </c>
      <c r="W31" t="str">
        <f>VLOOKUP(B31,Customer!A:G,7,FALSE)</f>
        <v>Celeste Weidner</v>
      </c>
      <c r="X31">
        <f>VLOOKUP(B31,Customer!A:G,1,FALSE)</f>
        <v>10022</v>
      </c>
    </row>
    <row r="32" spans="1:33" x14ac:dyDescent="0.2">
      <c r="A32" s="2">
        <v>131</v>
      </c>
      <c r="B32" s="2">
        <v>10140</v>
      </c>
      <c r="C32" s="12" t="s">
        <v>650</v>
      </c>
      <c r="D32" s="12" t="str">
        <f>MID(C32,2,5)</f>
        <v>40801</v>
      </c>
      <c r="E32" s="12" t="str">
        <f t="shared" si="0"/>
        <v>15/09/2011</v>
      </c>
      <c r="F32" s="14">
        <f t="shared" si="1"/>
        <v>2011</v>
      </c>
      <c r="G32" s="14">
        <f t="shared" si="2"/>
        <v>9</v>
      </c>
      <c r="H32" s="14">
        <f t="shared" si="3"/>
        <v>15</v>
      </c>
      <c r="I32" s="14" t="str">
        <f t="shared" si="4"/>
        <v>Thursday</v>
      </c>
      <c r="J32" s="4">
        <f t="shared" ca="1" si="5"/>
        <v>44878</v>
      </c>
      <c r="K32" s="4" t="str">
        <f t="shared" ca="1" si="6"/>
        <v>13/11/2022</v>
      </c>
      <c r="L32" s="14">
        <f t="shared" ca="1" si="7"/>
        <v>11</v>
      </c>
      <c r="M32" s="14">
        <f t="shared" ca="1" si="8"/>
        <v>133</v>
      </c>
      <c r="N32" s="14">
        <f t="shared" ca="1" si="9"/>
        <v>4077</v>
      </c>
      <c r="O32" s="2" t="s">
        <v>454</v>
      </c>
      <c r="P32" s="2">
        <v>16</v>
      </c>
      <c r="Q32" s="5">
        <v>12</v>
      </c>
      <c r="R32" s="5">
        <f t="shared" si="10"/>
        <v>192</v>
      </c>
      <c r="S32" s="6" t="s">
        <v>448</v>
      </c>
      <c r="T32" s="6" t="str">
        <f t="shared" si="11"/>
        <v>Large</v>
      </c>
      <c r="U32">
        <f>IF(AND(R32&gt;=0,R32&lt;200),0.2,IF(AND(R32&gt;=200,R32&lt;500),0.3,0.4))</f>
        <v>0.2</v>
      </c>
      <c r="V32" s="5">
        <f>R32 -(U32*R32)</f>
        <v>153.6</v>
      </c>
      <c r="W32" t="str">
        <f>VLOOKUP(B32,Customer!A:G,7,FALSE)</f>
        <v>Gordon Lehr</v>
      </c>
      <c r="X32">
        <f>VLOOKUP(B32,Customer!A:G,1,FALSE)</f>
        <v>10140</v>
      </c>
    </row>
    <row r="33" spans="1:24" x14ac:dyDescent="0.2">
      <c r="A33" s="2">
        <v>132</v>
      </c>
      <c r="B33" s="2">
        <v>10143</v>
      </c>
      <c r="C33" s="12" t="s">
        <v>651</v>
      </c>
      <c r="D33" s="12" t="str">
        <f>MID(C33,2,5)</f>
        <v>40535</v>
      </c>
      <c r="E33" s="12" t="str">
        <f t="shared" si="0"/>
        <v>23/12/2010</v>
      </c>
      <c r="F33" s="14">
        <f t="shared" si="1"/>
        <v>2010</v>
      </c>
      <c r="G33" s="14">
        <f t="shared" si="2"/>
        <v>12</v>
      </c>
      <c r="H33" s="14">
        <f t="shared" si="3"/>
        <v>23</v>
      </c>
      <c r="I33" s="14" t="str">
        <f t="shared" si="4"/>
        <v>Thursday</v>
      </c>
      <c r="J33" s="4">
        <f t="shared" ca="1" si="5"/>
        <v>44878</v>
      </c>
      <c r="K33" s="4" t="str">
        <f t="shared" ca="1" si="6"/>
        <v>13/11/2022</v>
      </c>
      <c r="L33" s="14">
        <f t="shared" ca="1" si="7"/>
        <v>11</v>
      </c>
      <c r="M33" s="14">
        <f t="shared" ca="1" si="8"/>
        <v>142</v>
      </c>
      <c r="N33" s="14">
        <f t="shared" ca="1" si="9"/>
        <v>4343</v>
      </c>
      <c r="O33" s="2" t="s">
        <v>449</v>
      </c>
      <c r="P33" s="2">
        <v>1</v>
      </c>
      <c r="Q33" s="5">
        <v>18</v>
      </c>
      <c r="R33" s="5">
        <f t="shared" si="10"/>
        <v>18</v>
      </c>
      <c r="S33" s="6" t="s">
        <v>459</v>
      </c>
      <c r="T33" s="6" t="str">
        <f t="shared" si="11"/>
        <v>Normal</v>
      </c>
      <c r="U33">
        <f>IF(AND(R33&gt;=0,R33&lt;200),0.2,IF(AND(R33&gt;=200,R33&lt;500),0.3,0.4))</f>
        <v>0.2</v>
      </c>
      <c r="V33" s="5">
        <f>R33 -(U33*R33)</f>
        <v>14.4</v>
      </c>
      <c r="W33" t="str">
        <f>VLOOKUP(B33,Customer!A:G,7,FALSE)</f>
        <v>Gertude Neitzel</v>
      </c>
      <c r="X33">
        <f>VLOOKUP(B33,Customer!A:G,1,FALSE)</f>
        <v>10143</v>
      </c>
    </row>
    <row r="34" spans="1:24" x14ac:dyDescent="0.2">
      <c r="A34" s="2">
        <v>133</v>
      </c>
      <c r="B34" s="2">
        <v>10133</v>
      </c>
      <c r="C34" s="12" t="s">
        <v>652</v>
      </c>
      <c r="D34" s="12" t="str">
        <f>MID(C34,2,5)</f>
        <v>41514</v>
      </c>
      <c r="E34" s="12" t="str">
        <f t="shared" si="0"/>
        <v>28/08/2013</v>
      </c>
      <c r="F34" s="14">
        <f t="shared" si="1"/>
        <v>2013</v>
      </c>
      <c r="G34" s="14">
        <f t="shared" si="2"/>
        <v>8</v>
      </c>
      <c r="H34" s="14">
        <f t="shared" si="3"/>
        <v>28</v>
      </c>
      <c r="I34" s="14" t="str">
        <f t="shared" si="4"/>
        <v>Wednesday</v>
      </c>
      <c r="J34" s="4">
        <f t="shared" ca="1" si="5"/>
        <v>44878</v>
      </c>
      <c r="K34" s="4" t="str">
        <f t="shared" ca="1" si="6"/>
        <v>13/11/2022</v>
      </c>
      <c r="L34" s="14">
        <f t="shared" ca="1" si="7"/>
        <v>9</v>
      </c>
      <c r="M34" s="14">
        <f t="shared" ca="1" si="8"/>
        <v>110</v>
      </c>
      <c r="N34" s="14">
        <f t="shared" ca="1" si="9"/>
        <v>3364</v>
      </c>
      <c r="O34" s="2" t="s">
        <v>451</v>
      </c>
      <c r="P34" s="2">
        <v>18</v>
      </c>
      <c r="Q34" s="5">
        <v>13</v>
      </c>
      <c r="R34" s="5">
        <f t="shared" si="10"/>
        <v>234</v>
      </c>
      <c r="S34" s="6" t="s">
        <v>448</v>
      </c>
      <c r="T34" s="6" t="str">
        <f t="shared" si="11"/>
        <v>Large</v>
      </c>
      <c r="U34">
        <f>IF(AND(R34&gt;=0,R34&lt;200),0.2,IF(AND(R34&gt;=200,R34&lt;500),0.3,0.4))</f>
        <v>0.3</v>
      </c>
      <c r="V34" s="5">
        <f>R34 -(U34*R34)</f>
        <v>163.80000000000001</v>
      </c>
      <c r="W34" t="str">
        <f>VLOOKUP(B34,Customer!A:G,7,FALSE)</f>
        <v>Conrad Haggard</v>
      </c>
      <c r="X34">
        <f>VLOOKUP(B34,Customer!A:G,1,FALSE)</f>
        <v>10133</v>
      </c>
    </row>
    <row r="35" spans="1:24" x14ac:dyDescent="0.2">
      <c r="A35" s="2">
        <v>134</v>
      </c>
      <c r="B35" s="2">
        <v>10127</v>
      </c>
      <c r="C35" s="12" t="s">
        <v>653</v>
      </c>
      <c r="D35" s="12" t="str">
        <f>MID(C35,2,5)</f>
        <v>41675</v>
      </c>
      <c r="E35" s="12" t="str">
        <f t="shared" si="0"/>
        <v>05/02/2014</v>
      </c>
      <c r="F35" s="14">
        <f t="shared" si="1"/>
        <v>2014</v>
      </c>
      <c r="G35" s="14">
        <f t="shared" si="2"/>
        <v>2</v>
      </c>
      <c r="H35" s="14">
        <f t="shared" si="3"/>
        <v>5</v>
      </c>
      <c r="I35" s="14" t="str">
        <f t="shared" si="4"/>
        <v>Wednesday</v>
      </c>
      <c r="J35" s="4">
        <f t="shared" ca="1" si="5"/>
        <v>44878</v>
      </c>
      <c r="K35" s="4" t="str">
        <f t="shared" ca="1" si="6"/>
        <v>13/11/2022</v>
      </c>
      <c r="L35" s="14">
        <f t="shared" ca="1" si="7"/>
        <v>8</v>
      </c>
      <c r="M35" s="14">
        <f t="shared" ca="1" si="8"/>
        <v>105</v>
      </c>
      <c r="N35" s="14">
        <f t="shared" ca="1" si="9"/>
        <v>3203</v>
      </c>
      <c r="O35" s="2" t="s">
        <v>455</v>
      </c>
      <c r="P35" s="2">
        <v>26</v>
      </c>
      <c r="Q35" s="5">
        <v>9</v>
      </c>
      <c r="R35" s="5">
        <f t="shared" si="10"/>
        <v>234</v>
      </c>
      <c r="S35" s="6" t="s">
        <v>448</v>
      </c>
      <c r="T35" s="6" t="str">
        <f t="shared" si="11"/>
        <v>Large</v>
      </c>
      <c r="U35">
        <f>IF(AND(R35&gt;=0,R35&lt;200),0.2,IF(AND(R35&gt;=200,R35&lt;500),0.3,0.4))</f>
        <v>0.3</v>
      </c>
      <c r="V35" s="5">
        <f>R35 -(U35*R35)</f>
        <v>163.80000000000001</v>
      </c>
      <c r="W35" t="str">
        <f>VLOOKUP(B35,Customer!A:G,7,FALSE)</f>
        <v>Lyndsey Fagen</v>
      </c>
      <c r="X35">
        <f>VLOOKUP(B35,Customer!A:G,1,FALSE)</f>
        <v>10127</v>
      </c>
    </row>
    <row r="36" spans="1:24" x14ac:dyDescent="0.2">
      <c r="A36" s="2">
        <v>135</v>
      </c>
      <c r="B36" s="2">
        <v>10090</v>
      </c>
      <c r="C36" s="12" t="s">
        <v>654</v>
      </c>
      <c r="D36" s="12" t="str">
        <f>MID(C36,2,5)</f>
        <v>41441</v>
      </c>
      <c r="E36" s="12" t="str">
        <f t="shared" si="0"/>
        <v>16/06/2013</v>
      </c>
      <c r="F36" s="14">
        <f t="shared" si="1"/>
        <v>2013</v>
      </c>
      <c r="G36" s="14">
        <f t="shared" si="2"/>
        <v>6</v>
      </c>
      <c r="H36" s="14">
        <f t="shared" si="3"/>
        <v>16</v>
      </c>
      <c r="I36" s="14" t="str">
        <f t="shared" si="4"/>
        <v>Sunday</v>
      </c>
      <c r="J36" s="4">
        <f t="shared" ca="1" si="5"/>
        <v>44878</v>
      </c>
      <c r="K36" s="4" t="str">
        <f t="shared" ca="1" si="6"/>
        <v>13/11/2022</v>
      </c>
      <c r="L36" s="14">
        <f t="shared" ca="1" si="7"/>
        <v>9</v>
      </c>
      <c r="M36" s="14">
        <f t="shared" ca="1" si="8"/>
        <v>112</v>
      </c>
      <c r="N36" s="14">
        <f t="shared" ca="1" si="9"/>
        <v>3437</v>
      </c>
      <c r="O36" s="2" t="s">
        <v>449</v>
      </c>
      <c r="P36" s="2">
        <v>25</v>
      </c>
      <c r="Q36" s="5">
        <v>18</v>
      </c>
      <c r="R36" s="5">
        <f t="shared" si="10"/>
        <v>450</v>
      </c>
      <c r="S36" s="6" t="s">
        <v>448</v>
      </c>
      <c r="T36" s="6" t="str">
        <f t="shared" si="11"/>
        <v>Large</v>
      </c>
      <c r="U36">
        <f>IF(AND(R36&gt;=0,R36&lt;200),0.2,IF(AND(R36&gt;=200,R36&lt;500),0.3,0.4))</f>
        <v>0.3</v>
      </c>
      <c r="V36" s="5">
        <f>R36 -(U36*R36)</f>
        <v>315</v>
      </c>
      <c r="W36" t="str">
        <f>VLOOKUP(B36,Customer!A:G,7,FALSE)</f>
        <v>Tiana Brigham</v>
      </c>
      <c r="X36">
        <f>VLOOKUP(B36,Customer!A:G,1,FALSE)</f>
        <v>10090</v>
      </c>
    </row>
    <row r="37" spans="1:24" x14ac:dyDescent="0.2">
      <c r="A37" s="2">
        <v>136</v>
      </c>
      <c r="B37" s="2">
        <v>10036</v>
      </c>
      <c r="C37" s="12" t="s">
        <v>655</v>
      </c>
      <c r="D37" s="12" t="str">
        <f>MID(C37,2,5)</f>
        <v>41548</v>
      </c>
      <c r="E37" s="12" t="str">
        <f t="shared" si="0"/>
        <v>01/10/2013</v>
      </c>
      <c r="F37" s="14">
        <f t="shared" si="1"/>
        <v>2013</v>
      </c>
      <c r="G37" s="14">
        <f t="shared" si="2"/>
        <v>10</v>
      </c>
      <c r="H37" s="14">
        <f t="shared" si="3"/>
        <v>1</v>
      </c>
      <c r="I37" s="14" t="str">
        <f t="shared" si="4"/>
        <v>Tuesday</v>
      </c>
      <c r="J37" s="4">
        <f t="shared" ca="1" si="5"/>
        <v>44878</v>
      </c>
      <c r="K37" s="4" t="str">
        <f t="shared" ca="1" si="6"/>
        <v>13/11/2022</v>
      </c>
      <c r="L37" s="14">
        <f t="shared" ca="1" si="7"/>
        <v>9</v>
      </c>
      <c r="M37" s="14">
        <f t="shared" ca="1" si="8"/>
        <v>109</v>
      </c>
      <c r="N37" s="14">
        <f t="shared" ca="1" si="9"/>
        <v>3330</v>
      </c>
      <c r="O37" s="2" t="s">
        <v>455</v>
      </c>
      <c r="P37" s="2">
        <v>13</v>
      </c>
      <c r="Q37" s="5">
        <v>9</v>
      </c>
      <c r="R37" s="5">
        <f t="shared" si="10"/>
        <v>117</v>
      </c>
      <c r="S37" s="6" t="s">
        <v>450</v>
      </c>
      <c r="T37" s="6" t="str">
        <f t="shared" si="11"/>
        <v>Normal</v>
      </c>
      <c r="U37">
        <f>IF(AND(R37&gt;=0,R37&lt;200),0.2,IF(AND(R37&gt;=200,R37&lt;500),0.3,0.4))</f>
        <v>0.2</v>
      </c>
      <c r="V37" s="5">
        <f>R37 -(U37*R37)</f>
        <v>93.6</v>
      </c>
      <c r="W37" t="str">
        <f>VLOOKUP(B37,Customer!A:G,7,FALSE)</f>
        <v>Cathern Howey</v>
      </c>
      <c r="X37">
        <f>VLOOKUP(B37,Customer!A:G,1,FALSE)</f>
        <v>10036</v>
      </c>
    </row>
    <row r="38" spans="1:24" x14ac:dyDescent="0.2">
      <c r="A38" s="2">
        <v>137</v>
      </c>
      <c r="B38" s="2">
        <v>10054</v>
      </c>
      <c r="C38" s="12" t="s">
        <v>656</v>
      </c>
      <c r="D38" s="12" t="str">
        <f>MID(C38,2,5)</f>
        <v>41064</v>
      </c>
      <c r="E38" s="12" t="str">
        <f t="shared" si="0"/>
        <v>04/06/2012</v>
      </c>
      <c r="F38" s="14">
        <f t="shared" si="1"/>
        <v>2012</v>
      </c>
      <c r="G38" s="14">
        <f t="shared" si="2"/>
        <v>6</v>
      </c>
      <c r="H38" s="14">
        <f t="shared" si="3"/>
        <v>4</v>
      </c>
      <c r="I38" s="14" t="str">
        <f t="shared" si="4"/>
        <v>Monday</v>
      </c>
      <c r="J38" s="4">
        <f t="shared" ca="1" si="5"/>
        <v>44878</v>
      </c>
      <c r="K38" s="4" t="str">
        <f t="shared" ca="1" si="6"/>
        <v>13/11/2022</v>
      </c>
      <c r="L38" s="14">
        <f t="shared" ca="1" si="7"/>
        <v>10</v>
      </c>
      <c r="M38" s="14">
        <f t="shared" ca="1" si="8"/>
        <v>125</v>
      </c>
      <c r="N38" s="14">
        <f t="shared" ca="1" si="9"/>
        <v>3814</v>
      </c>
      <c r="O38" s="2" t="s">
        <v>457</v>
      </c>
      <c r="P38" s="2">
        <v>5</v>
      </c>
      <c r="Q38" s="5">
        <v>2</v>
      </c>
      <c r="R38" s="5">
        <f t="shared" si="10"/>
        <v>10</v>
      </c>
      <c r="S38" s="6" t="s">
        <v>459</v>
      </c>
      <c r="T38" s="6" t="str">
        <f t="shared" si="11"/>
        <v>Normal</v>
      </c>
      <c r="U38">
        <f>IF(AND(R38&gt;=0,R38&lt;200),0.2,IF(AND(R38&gt;=200,R38&lt;500),0.3,0.4))</f>
        <v>0.2</v>
      </c>
      <c r="V38" s="5">
        <f>R38 -(U38*R38)</f>
        <v>8</v>
      </c>
      <c r="W38" t="str">
        <f>VLOOKUP(B38,Customer!A:G,7,FALSE)</f>
        <v>Gracie Linwood</v>
      </c>
      <c r="X38">
        <f>VLOOKUP(B38,Customer!A:G,1,FALSE)</f>
        <v>10054</v>
      </c>
    </row>
    <row r="39" spans="1:24" x14ac:dyDescent="0.2">
      <c r="A39" s="2">
        <v>138</v>
      </c>
      <c r="B39" s="2">
        <v>10045</v>
      </c>
      <c r="C39" s="12" t="s">
        <v>657</v>
      </c>
      <c r="D39" s="12" t="str">
        <f>MID(C39,2,5)</f>
        <v>41040</v>
      </c>
      <c r="E39" s="12" t="str">
        <f t="shared" si="0"/>
        <v>11/05/2012</v>
      </c>
      <c r="F39" s="14">
        <f t="shared" si="1"/>
        <v>2012</v>
      </c>
      <c r="G39" s="14">
        <f t="shared" si="2"/>
        <v>5</v>
      </c>
      <c r="H39" s="14">
        <f t="shared" si="3"/>
        <v>11</v>
      </c>
      <c r="I39" s="14" t="str">
        <f t="shared" si="4"/>
        <v>Friday</v>
      </c>
      <c r="J39" s="4">
        <f t="shared" ca="1" si="5"/>
        <v>44878</v>
      </c>
      <c r="K39" s="4" t="str">
        <f t="shared" ca="1" si="6"/>
        <v>13/11/2022</v>
      </c>
      <c r="L39" s="14">
        <f t="shared" ca="1" si="7"/>
        <v>10</v>
      </c>
      <c r="M39" s="14">
        <f t="shared" ca="1" si="8"/>
        <v>126</v>
      </c>
      <c r="N39" s="14">
        <f t="shared" ca="1" si="9"/>
        <v>3838</v>
      </c>
      <c r="O39" s="2" t="s">
        <v>455</v>
      </c>
      <c r="P39" s="2">
        <v>23</v>
      </c>
      <c r="Q39" s="5">
        <v>9</v>
      </c>
      <c r="R39" s="5">
        <f t="shared" si="10"/>
        <v>207</v>
      </c>
      <c r="S39" s="6" t="s">
        <v>448</v>
      </c>
      <c r="T39" s="6" t="str">
        <f t="shared" si="11"/>
        <v>Large</v>
      </c>
      <c r="U39">
        <f>IF(AND(R39&gt;=0,R39&lt;200),0.2,IF(AND(R39&gt;=200,R39&lt;500),0.3,0.4))</f>
        <v>0.3</v>
      </c>
      <c r="V39" s="5">
        <f>R39 -(U39*R39)</f>
        <v>144.9</v>
      </c>
      <c r="W39" t="str">
        <f>VLOOKUP(B39,Customer!A:G,7,FALSE)</f>
        <v>Foster Czaja</v>
      </c>
      <c r="X39">
        <f>VLOOKUP(B39,Customer!A:G,1,FALSE)</f>
        <v>10045</v>
      </c>
    </row>
    <row r="40" spans="1:24" x14ac:dyDescent="0.2">
      <c r="A40" s="2">
        <v>139</v>
      </c>
      <c r="B40" s="2">
        <v>10091</v>
      </c>
      <c r="C40" s="12" t="s">
        <v>658</v>
      </c>
      <c r="D40" s="12" t="str">
        <f>MID(C40,2,5)</f>
        <v>41352</v>
      </c>
      <c r="E40" s="12" t="str">
        <f t="shared" si="0"/>
        <v>19/03/2013</v>
      </c>
      <c r="F40" s="14">
        <f t="shared" si="1"/>
        <v>2013</v>
      </c>
      <c r="G40" s="14">
        <f t="shared" si="2"/>
        <v>3</v>
      </c>
      <c r="H40" s="14">
        <f t="shared" si="3"/>
        <v>19</v>
      </c>
      <c r="I40" s="14" t="str">
        <f t="shared" si="4"/>
        <v>Tuesday</v>
      </c>
      <c r="J40" s="4">
        <f t="shared" ca="1" si="5"/>
        <v>44878</v>
      </c>
      <c r="K40" s="4" t="str">
        <f t="shared" ca="1" si="6"/>
        <v>13/11/2022</v>
      </c>
      <c r="L40" s="14">
        <f t="shared" ca="1" si="7"/>
        <v>9</v>
      </c>
      <c r="M40" s="14">
        <f t="shared" ca="1" si="8"/>
        <v>115</v>
      </c>
      <c r="N40" s="14">
        <f t="shared" ca="1" si="9"/>
        <v>3526</v>
      </c>
      <c r="O40" s="2" t="s">
        <v>455</v>
      </c>
      <c r="P40" s="2">
        <v>5</v>
      </c>
      <c r="Q40" s="5">
        <v>9</v>
      </c>
      <c r="R40" s="5">
        <f t="shared" si="10"/>
        <v>45</v>
      </c>
      <c r="S40" s="6" t="s">
        <v>459</v>
      </c>
      <c r="T40" s="6" t="str">
        <f t="shared" si="11"/>
        <v>Normal</v>
      </c>
      <c r="U40">
        <f>IF(AND(R40&gt;=0,R40&lt;200),0.2,IF(AND(R40&gt;=200,R40&lt;500),0.3,0.4))</f>
        <v>0.2</v>
      </c>
      <c r="V40" s="5">
        <f>R40 -(U40*R40)</f>
        <v>36</v>
      </c>
      <c r="W40" t="str">
        <f>VLOOKUP(B40,Customer!A:G,7,FALSE)</f>
        <v>Milagros Colangelo</v>
      </c>
      <c r="X40">
        <f>VLOOKUP(B40,Customer!A:G,1,FALSE)</f>
        <v>10091</v>
      </c>
    </row>
    <row r="41" spans="1:24" x14ac:dyDescent="0.2">
      <c r="A41" s="2">
        <v>140</v>
      </c>
      <c r="B41" s="2">
        <v>10017</v>
      </c>
      <c r="C41" s="12" t="s">
        <v>659</v>
      </c>
      <c r="D41" s="12" t="str">
        <f>MID(C41,2,5)</f>
        <v>42117</v>
      </c>
      <c r="E41" s="12" t="str">
        <f t="shared" si="0"/>
        <v>23/04/2015</v>
      </c>
      <c r="F41" s="14">
        <f t="shared" si="1"/>
        <v>2015</v>
      </c>
      <c r="G41" s="14">
        <f t="shared" si="2"/>
        <v>4</v>
      </c>
      <c r="H41" s="14">
        <f t="shared" si="3"/>
        <v>23</v>
      </c>
      <c r="I41" s="14" t="str">
        <f t="shared" si="4"/>
        <v>Thursday</v>
      </c>
      <c r="J41" s="4">
        <f t="shared" ca="1" si="5"/>
        <v>44878</v>
      </c>
      <c r="K41" s="4" t="str">
        <f t="shared" ca="1" si="6"/>
        <v>13/11/2022</v>
      </c>
      <c r="L41" s="14">
        <f t="shared" ca="1" si="7"/>
        <v>7</v>
      </c>
      <c r="M41" s="14">
        <f t="shared" ca="1" si="8"/>
        <v>90</v>
      </c>
      <c r="N41" s="14">
        <f t="shared" ca="1" si="9"/>
        <v>2761</v>
      </c>
      <c r="O41" s="2" t="s">
        <v>449</v>
      </c>
      <c r="P41" s="2">
        <v>24</v>
      </c>
      <c r="Q41" s="5">
        <v>18</v>
      </c>
      <c r="R41" s="5">
        <f t="shared" si="10"/>
        <v>432</v>
      </c>
      <c r="S41" s="6" t="s">
        <v>448</v>
      </c>
      <c r="T41" s="6" t="str">
        <f t="shared" si="11"/>
        <v>Large</v>
      </c>
      <c r="U41">
        <f>IF(AND(R41&gt;=0,R41&lt;200),0.2,IF(AND(R41&gt;=200,R41&lt;500),0.3,0.4))</f>
        <v>0.3</v>
      </c>
      <c r="V41" s="5">
        <f>R41 -(U41*R41)</f>
        <v>302.39999999999998</v>
      </c>
      <c r="W41" t="str">
        <f>VLOOKUP(B41,Customer!A:G,7,FALSE)</f>
        <v>Genaro Knutson</v>
      </c>
      <c r="X41">
        <f>VLOOKUP(B41,Customer!A:G,1,FALSE)</f>
        <v>10017</v>
      </c>
    </row>
    <row r="42" spans="1:24" x14ac:dyDescent="0.2">
      <c r="A42" s="2">
        <v>141</v>
      </c>
      <c r="B42" s="2">
        <v>10146</v>
      </c>
      <c r="C42" s="12" t="s">
        <v>660</v>
      </c>
      <c r="D42" s="12" t="str">
        <f>MID(C42,2,5)</f>
        <v>41282</v>
      </c>
      <c r="E42" s="12" t="str">
        <f t="shared" si="0"/>
        <v>08/01/2013</v>
      </c>
      <c r="F42" s="14">
        <f t="shared" si="1"/>
        <v>2013</v>
      </c>
      <c r="G42" s="14">
        <f t="shared" si="2"/>
        <v>1</v>
      </c>
      <c r="H42" s="14">
        <f t="shared" si="3"/>
        <v>8</v>
      </c>
      <c r="I42" s="14" t="str">
        <f t="shared" si="4"/>
        <v>Tuesday</v>
      </c>
      <c r="J42" s="4">
        <f t="shared" ca="1" si="5"/>
        <v>44878</v>
      </c>
      <c r="K42" s="4" t="str">
        <f t="shared" ca="1" si="6"/>
        <v>13/11/2022</v>
      </c>
      <c r="L42" s="14">
        <f t="shared" ca="1" si="7"/>
        <v>9</v>
      </c>
      <c r="M42" s="14">
        <f t="shared" ca="1" si="8"/>
        <v>118</v>
      </c>
      <c r="N42" s="14">
        <f t="shared" ca="1" si="9"/>
        <v>3596</v>
      </c>
      <c r="O42" s="2" t="s">
        <v>458</v>
      </c>
      <c r="P42" s="2">
        <v>14</v>
      </c>
      <c r="Q42" s="5">
        <v>8</v>
      </c>
      <c r="R42" s="5">
        <f t="shared" si="10"/>
        <v>112</v>
      </c>
      <c r="S42" s="6" t="s">
        <v>450</v>
      </c>
      <c r="T42" s="6" t="str">
        <f t="shared" si="11"/>
        <v>Normal</v>
      </c>
      <c r="U42">
        <f>IF(AND(R42&gt;=0,R42&lt;200),0.2,IF(AND(R42&gt;=200,R42&lt;500),0.3,0.4))</f>
        <v>0.2</v>
      </c>
      <c r="V42" s="5">
        <f>R42 -(U42*R42)</f>
        <v>89.6</v>
      </c>
      <c r="W42" t="str">
        <f>VLOOKUP(B42,Customer!A:G,7,FALSE)</f>
        <v>Bobby Greening</v>
      </c>
      <c r="X42">
        <f>VLOOKUP(B42,Customer!A:G,1,FALSE)</f>
        <v>10146</v>
      </c>
    </row>
    <row r="43" spans="1:24" x14ac:dyDescent="0.2">
      <c r="A43" s="2">
        <v>142</v>
      </c>
      <c r="B43" s="2">
        <v>10024</v>
      </c>
      <c r="C43" s="12" t="s">
        <v>661</v>
      </c>
      <c r="D43" s="12" t="str">
        <f>MID(C43,2,5)</f>
        <v>42184</v>
      </c>
      <c r="E43" s="12" t="str">
        <f t="shared" si="0"/>
        <v>29/06/2015</v>
      </c>
      <c r="F43" s="14">
        <f t="shared" si="1"/>
        <v>2015</v>
      </c>
      <c r="G43" s="14">
        <f t="shared" si="2"/>
        <v>6</v>
      </c>
      <c r="H43" s="14">
        <f t="shared" si="3"/>
        <v>29</v>
      </c>
      <c r="I43" s="14" t="str">
        <f t="shared" si="4"/>
        <v>Monday</v>
      </c>
      <c r="J43" s="4">
        <f t="shared" ca="1" si="5"/>
        <v>44878</v>
      </c>
      <c r="K43" s="4" t="str">
        <f t="shared" ca="1" si="6"/>
        <v>13/11/2022</v>
      </c>
      <c r="L43" s="14">
        <f t="shared" ca="1" si="7"/>
        <v>7</v>
      </c>
      <c r="M43" s="14">
        <f t="shared" ca="1" si="8"/>
        <v>88</v>
      </c>
      <c r="N43" s="14">
        <f t="shared" ca="1" si="9"/>
        <v>2694</v>
      </c>
      <c r="O43" s="2" t="s">
        <v>460</v>
      </c>
      <c r="P43" s="2">
        <v>24</v>
      </c>
      <c r="Q43" s="5">
        <v>2</v>
      </c>
      <c r="R43" s="5">
        <f t="shared" si="10"/>
        <v>48</v>
      </c>
      <c r="S43" s="6" t="s">
        <v>448</v>
      </c>
      <c r="T43" s="6" t="str">
        <f t="shared" si="11"/>
        <v>Large</v>
      </c>
      <c r="U43">
        <f>IF(AND(R43&gt;=0,R43&lt;200),0.2,IF(AND(R43&gt;=200,R43&lt;500),0.3,0.4))</f>
        <v>0.2</v>
      </c>
      <c r="V43" s="5">
        <f>R43 -(U43*R43)</f>
        <v>38.4</v>
      </c>
      <c r="W43" t="str">
        <f>VLOOKUP(B43,Customer!A:G,7,FALSE)</f>
        <v>Beata Smyth</v>
      </c>
      <c r="X43">
        <f>VLOOKUP(B43,Customer!A:G,1,FALSE)</f>
        <v>10024</v>
      </c>
    </row>
    <row r="44" spans="1:24" x14ac:dyDescent="0.2">
      <c r="A44" s="2">
        <v>143</v>
      </c>
      <c r="B44" s="2">
        <v>10097</v>
      </c>
      <c r="C44" s="12" t="s">
        <v>662</v>
      </c>
      <c r="D44" s="12" t="str">
        <f>MID(C44,2,5)</f>
        <v>41229</v>
      </c>
      <c r="E44" s="12" t="str">
        <f t="shared" si="0"/>
        <v>16/11/2012</v>
      </c>
      <c r="F44" s="14">
        <f t="shared" si="1"/>
        <v>2012</v>
      </c>
      <c r="G44" s="14">
        <f t="shared" si="2"/>
        <v>11</v>
      </c>
      <c r="H44" s="14">
        <f t="shared" si="3"/>
        <v>16</v>
      </c>
      <c r="I44" s="14" t="str">
        <f t="shared" si="4"/>
        <v>Friday</v>
      </c>
      <c r="J44" s="4">
        <f t="shared" ca="1" si="5"/>
        <v>44878</v>
      </c>
      <c r="K44" s="4" t="str">
        <f t="shared" ca="1" si="6"/>
        <v>13/11/2022</v>
      </c>
      <c r="L44" s="14">
        <f t="shared" ca="1" si="7"/>
        <v>9</v>
      </c>
      <c r="M44" s="14">
        <f t="shared" ca="1" si="8"/>
        <v>119</v>
      </c>
      <c r="N44" s="14">
        <f t="shared" ca="1" si="9"/>
        <v>3649</v>
      </c>
      <c r="O44" s="2" t="s">
        <v>457</v>
      </c>
      <c r="P44" s="2">
        <v>26</v>
      </c>
      <c r="Q44" s="5">
        <v>2</v>
      </c>
      <c r="R44" s="5">
        <f t="shared" si="10"/>
        <v>52</v>
      </c>
      <c r="S44" s="6" t="s">
        <v>448</v>
      </c>
      <c r="T44" s="6" t="str">
        <f t="shared" si="11"/>
        <v>Large</v>
      </c>
      <c r="U44">
        <f>IF(AND(R44&gt;=0,R44&lt;200),0.2,IF(AND(R44&gt;=200,R44&lt;500),0.3,0.4))</f>
        <v>0.2</v>
      </c>
      <c r="V44" s="5">
        <f>R44 -(U44*R44)</f>
        <v>41.6</v>
      </c>
      <c r="W44" t="str">
        <f>VLOOKUP(B44,Customer!A:G,7,FALSE)</f>
        <v>Bulah Kaplan</v>
      </c>
      <c r="X44">
        <f>VLOOKUP(B44,Customer!A:G,1,FALSE)</f>
        <v>10097</v>
      </c>
    </row>
    <row r="45" spans="1:24" x14ac:dyDescent="0.2">
      <c r="A45" s="2">
        <v>144</v>
      </c>
      <c r="B45" s="2">
        <v>10091</v>
      </c>
      <c r="C45" s="12" t="s">
        <v>663</v>
      </c>
      <c r="D45" s="12" t="str">
        <f>MID(C45,2,5)</f>
        <v>41738</v>
      </c>
      <c r="E45" s="12" t="str">
        <f t="shared" si="0"/>
        <v>09/04/2014</v>
      </c>
      <c r="F45" s="14">
        <f t="shared" si="1"/>
        <v>2014</v>
      </c>
      <c r="G45" s="14">
        <f t="shared" si="2"/>
        <v>4</v>
      </c>
      <c r="H45" s="14">
        <f t="shared" si="3"/>
        <v>9</v>
      </c>
      <c r="I45" s="14" t="str">
        <f t="shared" si="4"/>
        <v>Wednesday</v>
      </c>
      <c r="J45" s="4">
        <f t="shared" ca="1" si="5"/>
        <v>44878</v>
      </c>
      <c r="K45" s="4" t="str">
        <f t="shared" ca="1" si="6"/>
        <v>13/11/2022</v>
      </c>
      <c r="L45" s="14">
        <f t="shared" ca="1" si="7"/>
        <v>8</v>
      </c>
      <c r="M45" s="14">
        <f t="shared" ca="1" si="8"/>
        <v>103</v>
      </c>
      <c r="N45" s="14">
        <f t="shared" ca="1" si="9"/>
        <v>3140</v>
      </c>
      <c r="O45" s="2" t="s">
        <v>458</v>
      </c>
      <c r="P45" s="2">
        <v>29</v>
      </c>
      <c r="Q45" s="5">
        <v>8</v>
      </c>
      <c r="R45" s="5">
        <f t="shared" si="10"/>
        <v>232</v>
      </c>
      <c r="S45" s="6" t="s">
        <v>448</v>
      </c>
      <c r="T45" s="6" t="str">
        <f t="shared" si="11"/>
        <v>Large</v>
      </c>
      <c r="U45">
        <f>IF(AND(R45&gt;=0,R45&lt;200),0.2,IF(AND(R45&gt;=200,R45&lt;500),0.3,0.4))</f>
        <v>0.3</v>
      </c>
      <c r="V45" s="5">
        <f>R45 -(U45*R45)</f>
        <v>162.4</v>
      </c>
      <c r="W45" t="str">
        <f>VLOOKUP(B45,Customer!A:G,7,FALSE)</f>
        <v>Milagros Colangelo</v>
      </c>
      <c r="X45">
        <f>VLOOKUP(B45,Customer!A:G,1,FALSE)</f>
        <v>10091</v>
      </c>
    </row>
    <row r="46" spans="1:24" x14ac:dyDescent="0.2">
      <c r="A46" s="2">
        <v>145</v>
      </c>
      <c r="B46" s="2">
        <v>10035</v>
      </c>
      <c r="C46" s="12" t="s">
        <v>664</v>
      </c>
      <c r="D46" s="12" t="str">
        <f>MID(C46,2,5)</f>
        <v>41542</v>
      </c>
      <c r="E46" s="12" t="str">
        <f t="shared" si="0"/>
        <v>25/09/2013</v>
      </c>
      <c r="F46" s="14">
        <f t="shared" si="1"/>
        <v>2013</v>
      </c>
      <c r="G46" s="14">
        <f t="shared" si="2"/>
        <v>9</v>
      </c>
      <c r="H46" s="14">
        <f t="shared" si="3"/>
        <v>25</v>
      </c>
      <c r="I46" s="14" t="str">
        <f t="shared" si="4"/>
        <v>Wednesday</v>
      </c>
      <c r="J46" s="4">
        <f t="shared" ca="1" si="5"/>
        <v>44878</v>
      </c>
      <c r="K46" s="4" t="str">
        <f t="shared" ca="1" si="6"/>
        <v>13/11/2022</v>
      </c>
      <c r="L46" s="14">
        <f t="shared" ca="1" si="7"/>
        <v>9</v>
      </c>
      <c r="M46" s="14">
        <f t="shared" ca="1" si="8"/>
        <v>109</v>
      </c>
      <c r="N46" s="14">
        <f t="shared" ca="1" si="9"/>
        <v>3336</v>
      </c>
      <c r="O46" s="2" t="s">
        <v>451</v>
      </c>
      <c r="P46" s="2">
        <v>27</v>
      </c>
      <c r="Q46" s="5">
        <v>13</v>
      </c>
      <c r="R46" s="5">
        <f t="shared" si="10"/>
        <v>351</v>
      </c>
      <c r="S46" s="6" t="s">
        <v>448</v>
      </c>
      <c r="T46" s="6" t="str">
        <f t="shared" si="11"/>
        <v>Large</v>
      </c>
      <c r="U46">
        <f>IF(AND(R46&gt;=0,R46&lt;200),0.2,IF(AND(R46&gt;=200,R46&lt;500),0.3,0.4))</f>
        <v>0.3</v>
      </c>
      <c r="V46" s="5">
        <f>R46 -(U46*R46)</f>
        <v>245.7</v>
      </c>
      <c r="W46" t="str">
        <f>VLOOKUP(B46,Customer!A:G,7,FALSE)</f>
        <v>Houston Gouin</v>
      </c>
      <c r="X46">
        <f>VLOOKUP(B46,Customer!A:G,1,FALSE)</f>
        <v>10035</v>
      </c>
    </row>
    <row r="47" spans="1:24" x14ac:dyDescent="0.2">
      <c r="A47" s="2">
        <v>146</v>
      </c>
      <c r="B47" s="2">
        <v>10073</v>
      </c>
      <c r="C47" s="12" t="s">
        <v>665</v>
      </c>
      <c r="D47" s="12" t="str">
        <f>MID(C47,2,5)</f>
        <v>40380</v>
      </c>
      <c r="E47" s="12" t="str">
        <f t="shared" si="0"/>
        <v>21/07/2010</v>
      </c>
      <c r="F47" s="14">
        <f t="shared" si="1"/>
        <v>2010</v>
      </c>
      <c r="G47" s="14">
        <f t="shared" si="2"/>
        <v>7</v>
      </c>
      <c r="H47" s="14">
        <f t="shared" si="3"/>
        <v>21</v>
      </c>
      <c r="I47" s="14" t="str">
        <f t="shared" si="4"/>
        <v>Wednesday</v>
      </c>
      <c r="J47" s="4">
        <f t="shared" ca="1" si="5"/>
        <v>44878</v>
      </c>
      <c r="K47" s="4" t="str">
        <f t="shared" ca="1" si="6"/>
        <v>13/11/2022</v>
      </c>
      <c r="L47" s="14">
        <f t="shared" ca="1" si="7"/>
        <v>12</v>
      </c>
      <c r="M47" s="14">
        <f t="shared" ca="1" si="8"/>
        <v>147</v>
      </c>
      <c r="N47" s="14">
        <f t="shared" ca="1" si="9"/>
        <v>4498</v>
      </c>
      <c r="O47" s="2" t="s">
        <v>460</v>
      </c>
      <c r="P47" s="2">
        <v>21</v>
      </c>
      <c r="Q47" s="5">
        <v>2</v>
      </c>
      <c r="R47" s="5">
        <f t="shared" si="10"/>
        <v>42</v>
      </c>
      <c r="S47" s="6" t="s">
        <v>448</v>
      </c>
      <c r="T47" s="6" t="str">
        <f t="shared" si="11"/>
        <v>Large</v>
      </c>
      <c r="U47">
        <f>IF(AND(R47&gt;=0,R47&lt;200),0.2,IF(AND(R47&gt;=200,R47&lt;500),0.3,0.4))</f>
        <v>0.2</v>
      </c>
      <c r="V47" s="5">
        <f>R47 -(U47*R47)</f>
        <v>33.6</v>
      </c>
      <c r="W47" t="str">
        <f>VLOOKUP(B47,Customer!A:G,7,FALSE)</f>
        <v>Danuta Hennig</v>
      </c>
      <c r="X47">
        <f>VLOOKUP(B47,Customer!A:G,1,FALSE)</f>
        <v>10073</v>
      </c>
    </row>
    <row r="48" spans="1:24" x14ac:dyDescent="0.2">
      <c r="A48" s="2">
        <v>147</v>
      </c>
      <c r="B48" s="2">
        <v>10111</v>
      </c>
      <c r="C48" s="12" t="s">
        <v>666</v>
      </c>
      <c r="D48" s="12" t="str">
        <f>MID(C48,2,5)</f>
        <v>41614</v>
      </c>
      <c r="E48" s="12" t="str">
        <f t="shared" si="0"/>
        <v>06/12/2013</v>
      </c>
      <c r="F48" s="14">
        <f t="shared" si="1"/>
        <v>2013</v>
      </c>
      <c r="G48" s="14">
        <f t="shared" si="2"/>
        <v>12</v>
      </c>
      <c r="H48" s="14">
        <f t="shared" si="3"/>
        <v>6</v>
      </c>
      <c r="I48" s="14" t="str">
        <f t="shared" si="4"/>
        <v>Friday</v>
      </c>
      <c r="J48" s="4">
        <f t="shared" ca="1" si="5"/>
        <v>44878</v>
      </c>
      <c r="K48" s="4" t="str">
        <f t="shared" ca="1" si="6"/>
        <v>13/11/2022</v>
      </c>
      <c r="L48" s="14">
        <f t="shared" ca="1" si="7"/>
        <v>8</v>
      </c>
      <c r="M48" s="14">
        <f t="shared" ca="1" si="8"/>
        <v>107</v>
      </c>
      <c r="N48" s="14">
        <f t="shared" ca="1" si="9"/>
        <v>3264</v>
      </c>
      <c r="O48" s="2" t="s">
        <v>456</v>
      </c>
      <c r="P48" s="2">
        <v>11</v>
      </c>
      <c r="Q48" s="5">
        <v>12</v>
      </c>
      <c r="R48" s="5">
        <f t="shared" si="10"/>
        <v>132</v>
      </c>
      <c r="S48" s="6" t="s">
        <v>450</v>
      </c>
      <c r="T48" s="6" t="str">
        <f t="shared" si="11"/>
        <v>Normal</v>
      </c>
      <c r="U48">
        <f>IF(AND(R48&gt;=0,R48&lt;200),0.2,IF(AND(R48&gt;=200,R48&lt;500),0.3,0.4))</f>
        <v>0.2</v>
      </c>
      <c r="V48" s="5">
        <f>R48 -(U48*R48)</f>
        <v>105.6</v>
      </c>
      <c r="W48" t="str">
        <f>VLOOKUP(B48,Customer!A:G,7,FALSE)</f>
        <v>Boris Hine</v>
      </c>
      <c r="X48">
        <f>VLOOKUP(B48,Customer!A:G,1,FALSE)</f>
        <v>10111</v>
      </c>
    </row>
    <row r="49" spans="1:24" x14ac:dyDescent="0.2">
      <c r="A49" s="2">
        <v>148</v>
      </c>
      <c r="B49" s="2">
        <v>10125</v>
      </c>
      <c r="C49" s="12" t="s">
        <v>667</v>
      </c>
      <c r="D49" s="12" t="str">
        <f>MID(C49,2,5)</f>
        <v>40415</v>
      </c>
      <c r="E49" s="12" t="str">
        <f t="shared" si="0"/>
        <v>25/08/2010</v>
      </c>
      <c r="F49" s="14">
        <f t="shared" si="1"/>
        <v>2010</v>
      </c>
      <c r="G49" s="14">
        <f t="shared" si="2"/>
        <v>8</v>
      </c>
      <c r="H49" s="14">
        <f t="shared" si="3"/>
        <v>25</v>
      </c>
      <c r="I49" s="14" t="str">
        <f t="shared" si="4"/>
        <v>Wednesday</v>
      </c>
      <c r="J49" s="4">
        <f t="shared" ca="1" si="5"/>
        <v>44878</v>
      </c>
      <c r="K49" s="4" t="str">
        <f t="shared" ca="1" si="6"/>
        <v>13/11/2022</v>
      </c>
      <c r="L49" s="14">
        <f t="shared" ca="1" si="7"/>
        <v>12</v>
      </c>
      <c r="M49" s="14">
        <f t="shared" ca="1" si="8"/>
        <v>146</v>
      </c>
      <c r="N49" s="14">
        <f t="shared" ca="1" si="9"/>
        <v>4463</v>
      </c>
      <c r="O49" s="2" t="s">
        <v>458</v>
      </c>
      <c r="P49" s="2">
        <v>6</v>
      </c>
      <c r="Q49" s="5">
        <v>8</v>
      </c>
      <c r="R49" s="5">
        <f t="shared" si="10"/>
        <v>48</v>
      </c>
      <c r="S49" s="6" t="s">
        <v>450</v>
      </c>
      <c r="T49" s="6" t="str">
        <f t="shared" si="11"/>
        <v>Normal</v>
      </c>
      <c r="U49">
        <f>IF(AND(R49&gt;=0,R49&lt;200),0.2,IF(AND(R49&gt;=200,R49&lt;500),0.3,0.4))</f>
        <v>0.2</v>
      </c>
      <c r="V49" s="5">
        <f>R49 -(U49*R49)</f>
        <v>38.4</v>
      </c>
      <c r="W49" t="str">
        <f>VLOOKUP(B49,Customer!A:G,7,FALSE)</f>
        <v>Kyra Coffin</v>
      </c>
      <c r="X49">
        <f>VLOOKUP(B49,Customer!A:G,1,FALSE)</f>
        <v>10125</v>
      </c>
    </row>
    <row r="50" spans="1:24" x14ac:dyDescent="0.2">
      <c r="A50" s="2">
        <v>149</v>
      </c>
      <c r="B50" s="2">
        <v>10111</v>
      </c>
      <c r="C50" s="12" t="s">
        <v>668</v>
      </c>
      <c r="D50" s="12" t="str">
        <f>MID(C50,2,5)</f>
        <v>40910</v>
      </c>
      <c r="E50" s="12" t="str">
        <f t="shared" si="0"/>
        <v>02/01/2012</v>
      </c>
      <c r="F50" s="14">
        <f t="shared" si="1"/>
        <v>2012</v>
      </c>
      <c r="G50" s="14">
        <f t="shared" si="2"/>
        <v>1</v>
      </c>
      <c r="H50" s="14">
        <f t="shared" si="3"/>
        <v>2</v>
      </c>
      <c r="I50" s="14" t="str">
        <f t="shared" si="4"/>
        <v>Monday</v>
      </c>
      <c r="J50" s="4">
        <f t="shared" ca="1" si="5"/>
        <v>44878</v>
      </c>
      <c r="K50" s="4" t="str">
        <f t="shared" ca="1" si="6"/>
        <v>13/11/2022</v>
      </c>
      <c r="L50" s="14">
        <f t="shared" ca="1" si="7"/>
        <v>10</v>
      </c>
      <c r="M50" s="14">
        <f t="shared" ca="1" si="8"/>
        <v>130</v>
      </c>
      <c r="N50" s="14">
        <f t="shared" ca="1" si="9"/>
        <v>3968</v>
      </c>
      <c r="O50" s="2" t="s">
        <v>454</v>
      </c>
      <c r="P50" s="2">
        <v>10</v>
      </c>
      <c r="Q50" s="5">
        <v>12</v>
      </c>
      <c r="R50" s="5">
        <f t="shared" si="10"/>
        <v>120</v>
      </c>
      <c r="S50" s="6" t="s">
        <v>450</v>
      </c>
      <c r="T50" s="6" t="str">
        <f t="shared" si="11"/>
        <v>Normal</v>
      </c>
      <c r="U50">
        <f>IF(AND(R50&gt;=0,R50&lt;200),0.2,IF(AND(R50&gt;=200,R50&lt;500),0.3,0.4))</f>
        <v>0.2</v>
      </c>
      <c r="V50" s="5">
        <f>R50 -(U50*R50)</f>
        <v>96</v>
      </c>
      <c r="W50" t="str">
        <f>VLOOKUP(B50,Customer!A:G,7,FALSE)</f>
        <v>Boris Hine</v>
      </c>
      <c r="X50">
        <f>VLOOKUP(B50,Customer!A:G,1,FALSE)</f>
        <v>10111</v>
      </c>
    </row>
    <row r="51" spans="1:24" x14ac:dyDescent="0.2">
      <c r="A51" s="2">
        <v>150</v>
      </c>
      <c r="B51" s="2">
        <v>10027</v>
      </c>
      <c r="C51" s="12" t="s">
        <v>669</v>
      </c>
      <c r="D51" s="12" t="str">
        <f>MID(C51,2,5)</f>
        <v>40859</v>
      </c>
      <c r="E51" s="12" t="str">
        <f t="shared" si="0"/>
        <v>12/11/2011</v>
      </c>
      <c r="F51" s="14">
        <f t="shared" si="1"/>
        <v>2011</v>
      </c>
      <c r="G51" s="14">
        <f t="shared" si="2"/>
        <v>11</v>
      </c>
      <c r="H51" s="14">
        <f t="shared" si="3"/>
        <v>12</v>
      </c>
      <c r="I51" s="14" t="str">
        <f t="shared" si="4"/>
        <v>Saturday</v>
      </c>
      <c r="J51" s="4">
        <f t="shared" ca="1" si="5"/>
        <v>44878</v>
      </c>
      <c r="K51" s="4" t="str">
        <f t="shared" ca="1" si="6"/>
        <v>13/11/2022</v>
      </c>
      <c r="L51" s="14">
        <f t="shared" ca="1" si="7"/>
        <v>11</v>
      </c>
      <c r="M51" s="14">
        <f t="shared" ca="1" si="8"/>
        <v>132</v>
      </c>
      <c r="N51" s="14">
        <f t="shared" ca="1" si="9"/>
        <v>4019</v>
      </c>
      <c r="O51" s="2" t="s">
        <v>454</v>
      </c>
      <c r="P51" s="2">
        <v>18</v>
      </c>
      <c r="Q51" s="5">
        <v>12</v>
      </c>
      <c r="R51" s="5">
        <f t="shared" si="10"/>
        <v>216</v>
      </c>
      <c r="S51" s="6" t="s">
        <v>448</v>
      </c>
      <c r="T51" s="6" t="str">
        <f t="shared" si="11"/>
        <v>Large</v>
      </c>
      <c r="U51">
        <f>IF(AND(R51&gt;=0,R51&lt;200),0.2,IF(AND(R51&gt;=200,R51&lt;500),0.3,0.4))</f>
        <v>0.3</v>
      </c>
      <c r="V51" s="5">
        <f>R51 -(U51*R51)</f>
        <v>151.19999999999999</v>
      </c>
      <c r="W51" t="str">
        <f>VLOOKUP(B51,Customer!A:G,7,FALSE)</f>
        <v>Leona Saia</v>
      </c>
      <c r="X51">
        <f>VLOOKUP(B51,Customer!A:G,1,FALSE)</f>
        <v>10027</v>
      </c>
    </row>
    <row r="52" spans="1:24" x14ac:dyDescent="0.2">
      <c r="A52" s="2">
        <v>151</v>
      </c>
      <c r="B52" s="2">
        <v>10131</v>
      </c>
      <c r="C52" s="12" t="s">
        <v>670</v>
      </c>
      <c r="D52" s="12" t="str">
        <f>MID(C52,2,5)</f>
        <v>41693</v>
      </c>
      <c r="E52" s="12" t="str">
        <f t="shared" si="0"/>
        <v>23/02/2014</v>
      </c>
      <c r="F52" s="14">
        <f t="shared" si="1"/>
        <v>2014</v>
      </c>
      <c r="G52" s="14">
        <f t="shared" si="2"/>
        <v>2</v>
      </c>
      <c r="H52" s="14">
        <f t="shared" si="3"/>
        <v>23</v>
      </c>
      <c r="I52" s="14" t="str">
        <f t="shared" si="4"/>
        <v>Sunday</v>
      </c>
      <c r="J52" s="4">
        <f t="shared" ca="1" si="5"/>
        <v>44878</v>
      </c>
      <c r="K52" s="4" t="str">
        <f t="shared" ca="1" si="6"/>
        <v>13/11/2022</v>
      </c>
      <c r="L52" s="14">
        <f t="shared" ca="1" si="7"/>
        <v>8</v>
      </c>
      <c r="M52" s="14">
        <f t="shared" ca="1" si="8"/>
        <v>104</v>
      </c>
      <c r="N52" s="14">
        <f t="shared" ca="1" si="9"/>
        <v>3185</v>
      </c>
      <c r="O52" s="2" t="s">
        <v>456</v>
      </c>
      <c r="P52" s="2">
        <v>12</v>
      </c>
      <c r="Q52" s="5">
        <v>12</v>
      </c>
      <c r="R52" s="5">
        <f t="shared" si="10"/>
        <v>144</v>
      </c>
      <c r="S52" s="6" t="s">
        <v>450</v>
      </c>
      <c r="T52" s="6" t="str">
        <f t="shared" si="11"/>
        <v>Normal</v>
      </c>
      <c r="U52">
        <f>IF(AND(R52&gt;=0,R52&lt;200),0.2,IF(AND(R52&gt;=200,R52&lt;500),0.3,0.4))</f>
        <v>0.2</v>
      </c>
      <c r="V52" s="5">
        <f>R52 -(U52*R52)</f>
        <v>115.2</v>
      </c>
      <c r="W52" t="str">
        <f>VLOOKUP(B52,Customer!A:G,7,FALSE)</f>
        <v>Wilmer Markert</v>
      </c>
      <c r="X52">
        <f>VLOOKUP(B52,Customer!A:G,1,FALSE)</f>
        <v>10131</v>
      </c>
    </row>
    <row r="53" spans="1:24" x14ac:dyDescent="0.2">
      <c r="A53" s="2">
        <v>152</v>
      </c>
      <c r="B53" s="2">
        <v>10028</v>
      </c>
      <c r="C53" s="12" t="s">
        <v>671</v>
      </c>
      <c r="D53" s="12" t="str">
        <f>MID(C53,2,5)</f>
        <v>41038</v>
      </c>
      <c r="E53" s="12" t="str">
        <f t="shared" si="0"/>
        <v>09/05/2012</v>
      </c>
      <c r="F53" s="14">
        <f t="shared" si="1"/>
        <v>2012</v>
      </c>
      <c r="G53" s="14">
        <f t="shared" si="2"/>
        <v>5</v>
      </c>
      <c r="H53" s="14">
        <f t="shared" si="3"/>
        <v>9</v>
      </c>
      <c r="I53" s="14" t="str">
        <f t="shared" si="4"/>
        <v>Wednesday</v>
      </c>
      <c r="J53" s="4">
        <f t="shared" ca="1" si="5"/>
        <v>44878</v>
      </c>
      <c r="K53" s="4" t="str">
        <f t="shared" ca="1" si="6"/>
        <v>13/11/2022</v>
      </c>
      <c r="L53" s="14">
        <f t="shared" ca="1" si="7"/>
        <v>10</v>
      </c>
      <c r="M53" s="14">
        <f t="shared" ca="1" si="8"/>
        <v>126</v>
      </c>
      <c r="N53" s="14">
        <f t="shared" ca="1" si="9"/>
        <v>3840</v>
      </c>
      <c r="O53" s="2" t="s">
        <v>452</v>
      </c>
      <c r="P53" s="2">
        <v>19</v>
      </c>
      <c r="Q53" s="5">
        <v>4</v>
      </c>
      <c r="R53" s="5">
        <f t="shared" si="10"/>
        <v>76</v>
      </c>
      <c r="S53" s="6" t="s">
        <v>448</v>
      </c>
      <c r="T53" s="6" t="str">
        <f t="shared" si="11"/>
        <v>Large</v>
      </c>
      <c r="U53">
        <f>IF(AND(R53&gt;=0,R53&lt;200),0.2,IF(AND(R53&gt;=200,R53&lt;500),0.3,0.4))</f>
        <v>0.2</v>
      </c>
      <c r="V53" s="5">
        <f>R53 -(U53*R53)</f>
        <v>60.8</v>
      </c>
      <c r="W53" t="str">
        <f>VLOOKUP(B53,Customer!A:G,7,FALSE)</f>
        <v>Margery Farabee</v>
      </c>
      <c r="X53">
        <f>VLOOKUP(B53,Customer!A:G,1,FALSE)</f>
        <v>10028</v>
      </c>
    </row>
    <row r="54" spans="1:24" x14ac:dyDescent="0.2">
      <c r="A54" s="2">
        <v>153</v>
      </c>
      <c r="B54" s="2">
        <v>10085</v>
      </c>
      <c r="C54" s="12" t="s">
        <v>672</v>
      </c>
      <c r="D54" s="12" t="str">
        <f>MID(C54,2,5)</f>
        <v>40781</v>
      </c>
      <c r="E54" s="12" t="str">
        <f t="shared" si="0"/>
        <v>26/08/2011</v>
      </c>
      <c r="F54" s="14">
        <f t="shared" si="1"/>
        <v>2011</v>
      </c>
      <c r="G54" s="14">
        <f t="shared" si="2"/>
        <v>8</v>
      </c>
      <c r="H54" s="14">
        <f t="shared" si="3"/>
        <v>26</v>
      </c>
      <c r="I54" s="14" t="str">
        <f t="shared" si="4"/>
        <v>Friday</v>
      </c>
      <c r="J54" s="4">
        <f t="shared" ca="1" si="5"/>
        <v>44878</v>
      </c>
      <c r="K54" s="4" t="str">
        <f t="shared" ca="1" si="6"/>
        <v>13/11/2022</v>
      </c>
      <c r="L54" s="14">
        <f t="shared" ca="1" si="7"/>
        <v>11</v>
      </c>
      <c r="M54" s="14">
        <f t="shared" ca="1" si="8"/>
        <v>134</v>
      </c>
      <c r="N54" s="14">
        <f t="shared" ca="1" si="9"/>
        <v>4097</v>
      </c>
      <c r="O54" s="2" t="s">
        <v>455</v>
      </c>
      <c r="P54" s="2">
        <v>21</v>
      </c>
      <c r="Q54" s="5">
        <v>9</v>
      </c>
      <c r="R54" s="5">
        <f t="shared" si="10"/>
        <v>189</v>
      </c>
      <c r="S54" s="6" t="s">
        <v>448</v>
      </c>
      <c r="T54" s="6" t="str">
        <f t="shared" si="11"/>
        <v>Large</v>
      </c>
      <c r="U54">
        <f>IF(AND(R54&gt;=0,R54&lt;200),0.2,IF(AND(R54&gt;=200,R54&lt;500),0.3,0.4))</f>
        <v>0.2</v>
      </c>
      <c r="V54" s="5">
        <f>R54 -(U54*R54)</f>
        <v>151.19999999999999</v>
      </c>
      <c r="W54" t="str">
        <f>VLOOKUP(B54,Customer!A:G,7,FALSE)</f>
        <v>Celeste Dorothy</v>
      </c>
      <c r="X54">
        <f>VLOOKUP(B54,Customer!A:G,1,FALSE)</f>
        <v>10085</v>
      </c>
    </row>
    <row r="55" spans="1:24" x14ac:dyDescent="0.2">
      <c r="A55" s="2">
        <v>154</v>
      </c>
      <c r="B55" s="2">
        <v>10032</v>
      </c>
      <c r="C55" s="12" t="s">
        <v>673</v>
      </c>
      <c r="D55" s="12" t="str">
        <f>MID(C55,2,5)</f>
        <v>41268</v>
      </c>
      <c r="E55" s="12" t="str">
        <f t="shared" si="0"/>
        <v>25/12/2012</v>
      </c>
      <c r="F55" s="14">
        <f t="shared" si="1"/>
        <v>2012</v>
      </c>
      <c r="G55" s="14">
        <f t="shared" si="2"/>
        <v>12</v>
      </c>
      <c r="H55" s="14">
        <f t="shared" si="3"/>
        <v>25</v>
      </c>
      <c r="I55" s="14" t="str">
        <f t="shared" si="4"/>
        <v>Tuesday</v>
      </c>
      <c r="J55" s="4">
        <f t="shared" ca="1" si="5"/>
        <v>44878</v>
      </c>
      <c r="K55" s="4" t="str">
        <f t="shared" ca="1" si="6"/>
        <v>13/11/2022</v>
      </c>
      <c r="L55" s="14">
        <f t="shared" ca="1" si="7"/>
        <v>9</v>
      </c>
      <c r="M55" s="14">
        <f t="shared" ca="1" si="8"/>
        <v>118</v>
      </c>
      <c r="N55" s="14">
        <f t="shared" ca="1" si="9"/>
        <v>3610</v>
      </c>
      <c r="O55" s="2" t="s">
        <v>449</v>
      </c>
      <c r="P55" s="2">
        <v>29</v>
      </c>
      <c r="Q55" s="5">
        <v>18</v>
      </c>
      <c r="R55" s="5">
        <f t="shared" si="10"/>
        <v>522</v>
      </c>
      <c r="S55" s="6" t="s">
        <v>448</v>
      </c>
      <c r="T55" s="6" t="str">
        <f t="shared" si="11"/>
        <v>Large</v>
      </c>
      <c r="U55">
        <f>IF(AND(R55&gt;=0,R55&lt;200),0.2,IF(AND(R55&gt;=200,R55&lt;500),0.3,0.4))</f>
        <v>0.4</v>
      </c>
      <c r="V55" s="5">
        <f>R55 -(U55*R55)</f>
        <v>313.2</v>
      </c>
      <c r="W55" t="str">
        <f>VLOOKUP(B55,Customer!A:G,7,FALSE)</f>
        <v>Henry Steinmetz</v>
      </c>
      <c r="X55">
        <f>VLOOKUP(B55,Customer!A:G,1,FALSE)</f>
        <v>10032</v>
      </c>
    </row>
    <row r="56" spans="1:24" x14ac:dyDescent="0.2">
      <c r="A56" s="2">
        <v>155</v>
      </c>
      <c r="B56" s="2">
        <v>10075</v>
      </c>
      <c r="C56" s="12" t="s">
        <v>674</v>
      </c>
      <c r="D56" s="12" t="str">
        <f>MID(C56,2,5)</f>
        <v>41223</v>
      </c>
      <c r="E56" s="12" t="str">
        <f t="shared" si="0"/>
        <v>10/11/2012</v>
      </c>
      <c r="F56" s="14">
        <f t="shared" si="1"/>
        <v>2012</v>
      </c>
      <c r="G56" s="14">
        <f t="shared" si="2"/>
        <v>11</v>
      </c>
      <c r="H56" s="14">
        <f t="shared" si="3"/>
        <v>10</v>
      </c>
      <c r="I56" s="14" t="str">
        <f t="shared" si="4"/>
        <v>Saturday</v>
      </c>
      <c r="J56" s="4">
        <f t="shared" ca="1" si="5"/>
        <v>44878</v>
      </c>
      <c r="K56" s="4" t="str">
        <f t="shared" ca="1" si="6"/>
        <v>13/11/2022</v>
      </c>
      <c r="L56" s="14">
        <f t="shared" ca="1" si="7"/>
        <v>10</v>
      </c>
      <c r="M56" s="14">
        <f t="shared" ca="1" si="8"/>
        <v>120</v>
      </c>
      <c r="N56" s="14">
        <f t="shared" ca="1" si="9"/>
        <v>3655</v>
      </c>
      <c r="O56" s="2" t="s">
        <v>460</v>
      </c>
      <c r="P56" s="2">
        <v>8</v>
      </c>
      <c r="Q56" s="5">
        <v>2</v>
      </c>
      <c r="R56" s="5">
        <f t="shared" si="10"/>
        <v>16</v>
      </c>
      <c r="S56" s="6" t="s">
        <v>450</v>
      </c>
      <c r="T56" s="6" t="str">
        <f t="shared" si="11"/>
        <v>Normal</v>
      </c>
      <c r="U56">
        <f>IF(AND(R56&gt;=0,R56&lt;200),0.2,IF(AND(R56&gt;=200,R56&lt;500),0.3,0.4))</f>
        <v>0.2</v>
      </c>
      <c r="V56" s="5">
        <f>R56 -(U56*R56)</f>
        <v>12.8</v>
      </c>
      <c r="W56" t="str">
        <f>VLOOKUP(B56,Customer!A:G,7,FALSE)</f>
        <v>Evangeline Grandstaff</v>
      </c>
      <c r="X56">
        <f>VLOOKUP(B56,Customer!A:G,1,FALSE)</f>
        <v>10075</v>
      </c>
    </row>
    <row r="57" spans="1:24" x14ac:dyDescent="0.2">
      <c r="A57" s="2">
        <v>156</v>
      </c>
      <c r="B57" s="2">
        <v>10047</v>
      </c>
      <c r="C57" s="12" t="s">
        <v>675</v>
      </c>
      <c r="D57" s="12" t="str">
        <f>MID(C57,2,5)</f>
        <v>41159</v>
      </c>
      <c r="E57" s="12" t="str">
        <f t="shared" si="0"/>
        <v>07/09/2012</v>
      </c>
      <c r="F57" s="14">
        <f t="shared" si="1"/>
        <v>2012</v>
      </c>
      <c r="G57" s="14">
        <f t="shared" si="2"/>
        <v>9</v>
      </c>
      <c r="H57" s="14">
        <f t="shared" si="3"/>
        <v>7</v>
      </c>
      <c r="I57" s="14" t="str">
        <f t="shared" si="4"/>
        <v>Friday</v>
      </c>
      <c r="J57" s="4">
        <f t="shared" ca="1" si="5"/>
        <v>44878</v>
      </c>
      <c r="K57" s="4" t="str">
        <f t="shared" ca="1" si="6"/>
        <v>13/11/2022</v>
      </c>
      <c r="L57" s="14">
        <f t="shared" ca="1" si="7"/>
        <v>10</v>
      </c>
      <c r="M57" s="14">
        <f t="shared" ca="1" si="8"/>
        <v>122</v>
      </c>
      <c r="N57" s="14">
        <f t="shared" ca="1" si="9"/>
        <v>3719</v>
      </c>
      <c r="O57" s="2" t="s">
        <v>457</v>
      </c>
      <c r="P57" s="2">
        <v>7</v>
      </c>
      <c r="Q57" s="5">
        <v>2</v>
      </c>
      <c r="R57" s="5">
        <f t="shared" si="10"/>
        <v>14</v>
      </c>
      <c r="S57" s="6" t="s">
        <v>450</v>
      </c>
      <c r="T57" s="6" t="str">
        <f t="shared" si="11"/>
        <v>Normal</v>
      </c>
      <c r="U57">
        <f>IF(AND(R57&gt;=0,R57&lt;200),0.2,IF(AND(R57&gt;=200,R57&lt;500),0.3,0.4))</f>
        <v>0.2</v>
      </c>
      <c r="V57" s="5">
        <f>R57 -(U57*R57)</f>
        <v>11.2</v>
      </c>
      <c r="W57" t="str">
        <f>VLOOKUP(B57,Customer!A:G,7,FALSE)</f>
        <v>Stewart Warthen</v>
      </c>
      <c r="X57">
        <f>VLOOKUP(B57,Customer!A:G,1,FALSE)</f>
        <v>10047</v>
      </c>
    </row>
    <row r="58" spans="1:24" x14ac:dyDescent="0.2">
      <c r="A58" s="2">
        <v>157</v>
      </c>
      <c r="B58" s="2">
        <v>10006</v>
      </c>
      <c r="C58" s="12" t="s">
        <v>676</v>
      </c>
      <c r="D58" s="12" t="str">
        <f>MID(C58,2,5)</f>
        <v>41300</v>
      </c>
      <c r="E58" s="12" t="str">
        <f t="shared" si="0"/>
        <v>26/01/2013</v>
      </c>
      <c r="F58" s="14">
        <f t="shared" si="1"/>
        <v>2013</v>
      </c>
      <c r="G58" s="14">
        <f t="shared" si="2"/>
        <v>1</v>
      </c>
      <c r="H58" s="14">
        <f t="shared" si="3"/>
        <v>26</v>
      </c>
      <c r="I58" s="14" t="str">
        <f t="shared" si="4"/>
        <v>Saturday</v>
      </c>
      <c r="J58" s="4">
        <f t="shared" ca="1" si="5"/>
        <v>44878</v>
      </c>
      <c r="K58" s="4" t="str">
        <f t="shared" ca="1" si="6"/>
        <v>13/11/2022</v>
      </c>
      <c r="L58" s="14">
        <f t="shared" ca="1" si="7"/>
        <v>9</v>
      </c>
      <c r="M58" s="14">
        <f t="shared" ca="1" si="8"/>
        <v>117</v>
      </c>
      <c r="N58" s="14">
        <f t="shared" ca="1" si="9"/>
        <v>3578</v>
      </c>
      <c r="O58" s="2" t="s">
        <v>460</v>
      </c>
      <c r="P58" s="2">
        <v>6</v>
      </c>
      <c r="Q58" s="5">
        <v>2</v>
      </c>
      <c r="R58" s="5">
        <f t="shared" si="10"/>
        <v>12</v>
      </c>
      <c r="S58" s="6" t="s">
        <v>450</v>
      </c>
      <c r="T58" s="6" t="str">
        <f t="shared" si="11"/>
        <v>Normal</v>
      </c>
      <c r="U58">
        <f>IF(AND(R58&gt;=0,R58&lt;200),0.2,IF(AND(R58&gt;=200,R58&lt;500),0.3,0.4))</f>
        <v>0.2</v>
      </c>
      <c r="V58" s="5">
        <f>R58 -(U58*R58)</f>
        <v>9.6</v>
      </c>
      <c r="W58" t="str">
        <f>VLOOKUP(B58,Customer!A:G,7,FALSE)</f>
        <v>Colin Minter</v>
      </c>
      <c r="X58">
        <f>VLOOKUP(B58,Customer!A:G,1,FALSE)</f>
        <v>10006</v>
      </c>
    </row>
    <row r="59" spans="1:24" x14ac:dyDescent="0.2">
      <c r="A59" s="2">
        <v>158</v>
      </c>
      <c r="B59" s="2">
        <v>10075</v>
      </c>
      <c r="C59" s="12" t="s">
        <v>677</v>
      </c>
      <c r="D59" s="12" t="str">
        <f>MID(C59,2,5)</f>
        <v>40514</v>
      </c>
      <c r="E59" s="12" t="str">
        <f t="shared" si="0"/>
        <v>02/12/2010</v>
      </c>
      <c r="F59" s="14">
        <f t="shared" si="1"/>
        <v>2010</v>
      </c>
      <c r="G59" s="14">
        <f t="shared" si="2"/>
        <v>12</v>
      </c>
      <c r="H59" s="14">
        <f t="shared" si="3"/>
        <v>2</v>
      </c>
      <c r="I59" s="14" t="str">
        <f t="shared" si="4"/>
        <v>Thursday</v>
      </c>
      <c r="J59" s="4">
        <f t="shared" ca="1" si="5"/>
        <v>44878</v>
      </c>
      <c r="K59" s="4" t="str">
        <f t="shared" ca="1" si="6"/>
        <v>13/11/2022</v>
      </c>
      <c r="L59" s="14">
        <f t="shared" ca="1" si="7"/>
        <v>11</v>
      </c>
      <c r="M59" s="14">
        <f t="shared" ca="1" si="8"/>
        <v>143</v>
      </c>
      <c r="N59" s="14">
        <f t="shared" ca="1" si="9"/>
        <v>4364</v>
      </c>
      <c r="O59" s="2" t="s">
        <v>460</v>
      </c>
      <c r="P59" s="2">
        <v>13</v>
      </c>
      <c r="Q59" s="5">
        <v>2</v>
      </c>
      <c r="R59" s="5">
        <f t="shared" si="10"/>
        <v>26</v>
      </c>
      <c r="S59" s="6" t="s">
        <v>450</v>
      </c>
      <c r="T59" s="6" t="str">
        <f t="shared" si="11"/>
        <v>Normal</v>
      </c>
      <c r="U59">
        <f>IF(AND(R59&gt;=0,R59&lt;200),0.2,IF(AND(R59&gt;=200,R59&lt;500),0.3,0.4))</f>
        <v>0.2</v>
      </c>
      <c r="V59" s="5">
        <f>R59 -(U59*R59)</f>
        <v>20.8</v>
      </c>
      <c r="W59" t="str">
        <f>VLOOKUP(B59,Customer!A:G,7,FALSE)</f>
        <v>Evangeline Grandstaff</v>
      </c>
      <c r="X59">
        <f>VLOOKUP(B59,Customer!A:G,1,FALSE)</f>
        <v>10075</v>
      </c>
    </row>
    <row r="60" spans="1:24" x14ac:dyDescent="0.2">
      <c r="A60" s="2">
        <v>159</v>
      </c>
      <c r="B60" s="2">
        <v>10051</v>
      </c>
      <c r="C60" s="12" t="s">
        <v>678</v>
      </c>
      <c r="D60" s="12" t="str">
        <f>MID(C60,2,5)</f>
        <v>40740</v>
      </c>
      <c r="E60" s="12" t="str">
        <f t="shared" si="0"/>
        <v>16/07/2011</v>
      </c>
      <c r="F60" s="14">
        <f t="shared" si="1"/>
        <v>2011</v>
      </c>
      <c r="G60" s="14">
        <f t="shared" si="2"/>
        <v>7</v>
      </c>
      <c r="H60" s="14">
        <f t="shared" si="3"/>
        <v>16</v>
      </c>
      <c r="I60" s="14" t="str">
        <f t="shared" si="4"/>
        <v>Saturday</v>
      </c>
      <c r="J60" s="4">
        <f t="shared" ca="1" si="5"/>
        <v>44878</v>
      </c>
      <c r="K60" s="4" t="str">
        <f t="shared" ca="1" si="6"/>
        <v>13/11/2022</v>
      </c>
      <c r="L60" s="14">
        <f t="shared" ca="1" si="7"/>
        <v>11</v>
      </c>
      <c r="M60" s="14">
        <f t="shared" ca="1" si="8"/>
        <v>135</v>
      </c>
      <c r="N60" s="14">
        <f t="shared" ca="1" si="9"/>
        <v>4138</v>
      </c>
      <c r="O60" s="2" t="s">
        <v>457</v>
      </c>
      <c r="P60" s="2">
        <v>26</v>
      </c>
      <c r="Q60" s="5">
        <v>2</v>
      </c>
      <c r="R60" s="5">
        <f t="shared" si="10"/>
        <v>52</v>
      </c>
      <c r="S60" s="6" t="s">
        <v>448</v>
      </c>
      <c r="T60" s="6" t="str">
        <f t="shared" si="11"/>
        <v>Large</v>
      </c>
      <c r="U60">
        <f>IF(AND(R60&gt;=0,R60&lt;200),0.2,IF(AND(R60&gt;=200,R60&lt;500),0.3,0.4))</f>
        <v>0.2</v>
      </c>
      <c r="V60" s="5">
        <f>R60 -(U60*R60)</f>
        <v>41.6</v>
      </c>
      <c r="W60" t="str">
        <f>VLOOKUP(B60,Customer!A:G,7,FALSE)</f>
        <v>Madge Freudenthal</v>
      </c>
      <c r="X60">
        <f>VLOOKUP(B60,Customer!A:G,1,FALSE)</f>
        <v>10051</v>
      </c>
    </row>
    <row r="61" spans="1:24" x14ac:dyDescent="0.2">
      <c r="A61" s="2">
        <v>160</v>
      </c>
      <c r="B61" s="2">
        <v>10118</v>
      </c>
      <c r="C61" s="12" t="s">
        <v>679</v>
      </c>
      <c r="D61" s="12" t="str">
        <f>MID(C61,2,5)</f>
        <v>40846</v>
      </c>
      <c r="E61" s="12" t="str">
        <f t="shared" si="0"/>
        <v>30/10/2011</v>
      </c>
      <c r="F61" s="14">
        <f t="shared" si="1"/>
        <v>2011</v>
      </c>
      <c r="G61" s="14">
        <f t="shared" si="2"/>
        <v>10</v>
      </c>
      <c r="H61" s="14">
        <f t="shared" si="3"/>
        <v>30</v>
      </c>
      <c r="I61" s="14" t="str">
        <f t="shared" si="4"/>
        <v>Sunday</v>
      </c>
      <c r="J61" s="4">
        <f t="shared" ca="1" si="5"/>
        <v>44878</v>
      </c>
      <c r="K61" s="4" t="str">
        <f t="shared" ca="1" si="6"/>
        <v>13/11/2022</v>
      </c>
      <c r="L61" s="14">
        <f t="shared" ca="1" si="7"/>
        <v>11</v>
      </c>
      <c r="M61" s="14">
        <f t="shared" ca="1" si="8"/>
        <v>132</v>
      </c>
      <c r="N61" s="14">
        <f t="shared" ca="1" si="9"/>
        <v>4032</v>
      </c>
      <c r="O61" s="2" t="s">
        <v>454</v>
      </c>
      <c r="P61" s="2">
        <v>23</v>
      </c>
      <c r="Q61" s="5">
        <v>12</v>
      </c>
      <c r="R61" s="5">
        <f t="shared" si="10"/>
        <v>276</v>
      </c>
      <c r="S61" s="6" t="s">
        <v>448</v>
      </c>
      <c r="T61" s="6" t="str">
        <f t="shared" si="11"/>
        <v>Large</v>
      </c>
      <c r="U61">
        <f>IF(AND(R61&gt;=0,R61&lt;200),0.2,IF(AND(R61&gt;=200,R61&lt;500),0.3,0.4))</f>
        <v>0.3</v>
      </c>
      <c r="V61" s="5">
        <f>R61 -(U61*R61)</f>
        <v>193.2</v>
      </c>
      <c r="W61" t="str">
        <f>VLOOKUP(B61,Customer!A:G,7,FALSE)</f>
        <v>Therese Mcnellis</v>
      </c>
      <c r="X61">
        <f>VLOOKUP(B61,Customer!A:G,1,FALSE)</f>
        <v>10118</v>
      </c>
    </row>
    <row r="62" spans="1:24" x14ac:dyDescent="0.2">
      <c r="A62" s="2">
        <v>161</v>
      </c>
      <c r="B62" s="2">
        <v>10149</v>
      </c>
      <c r="C62" s="12" t="s">
        <v>673</v>
      </c>
      <c r="D62" s="12" t="str">
        <f>MID(C62,2,5)</f>
        <v>41268</v>
      </c>
      <c r="E62" s="12" t="str">
        <f t="shared" si="0"/>
        <v>25/12/2012</v>
      </c>
      <c r="F62" s="14">
        <f t="shared" si="1"/>
        <v>2012</v>
      </c>
      <c r="G62" s="14">
        <f t="shared" si="2"/>
        <v>12</v>
      </c>
      <c r="H62" s="14">
        <f t="shared" si="3"/>
        <v>25</v>
      </c>
      <c r="I62" s="14" t="str">
        <f t="shared" si="4"/>
        <v>Tuesday</v>
      </c>
      <c r="J62" s="4">
        <f t="shared" ca="1" si="5"/>
        <v>44878</v>
      </c>
      <c r="K62" s="4" t="str">
        <f t="shared" ca="1" si="6"/>
        <v>13/11/2022</v>
      </c>
      <c r="L62" s="14">
        <f t="shared" ca="1" si="7"/>
        <v>9</v>
      </c>
      <c r="M62" s="14">
        <f t="shared" ca="1" si="8"/>
        <v>118</v>
      </c>
      <c r="N62" s="14">
        <f t="shared" ca="1" si="9"/>
        <v>3610</v>
      </c>
      <c r="O62" s="2" t="s">
        <v>455</v>
      </c>
      <c r="P62" s="2">
        <v>13</v>
      </c>
      <c r="Q62" s="5">
        <v>9</v>
      </c>
      <c r="R62" s="5">
        <f t="shared" si="10"/>
        <v>117</v>
      </c>
      <c r="S62" s="6" t="s">
        <v>450</v>
      </c>
      <c r="T62" s="6" t="str">
        <f t="shared" si="11"/>
        <v>Normal</v>
      </c>
      <c r="U62">
        <f>IF(AND(R62&gt;=0,R62&lt;200),0.2,IF(AND(R62&gt;=200,R62&lt;500),0.3,0.4))</f>
        <v>0.2</v>
      </c>
      <c r="V62" s="5">
        <f>R62 -(U62*R62)</f>
        <v>93.6</v>
      </c>
      <c r="W62" t="str">
        <f>VLOOKUP(B62,Customer!A:G,7,FALSE)</f>
        <v>Tomas Coppinger</v>
      </c>
      <c r="X62">
        <f>VLOOKUP(B62,Customer!A:G,1,FALSE)</f>
        <v>10149</v>
      </c>
    </row>
    <row r="63" spans="1:24" x14ac:dyDescent="0.2">
      <c r="A63" s="2">
        <v>162</v>
      </c>
      <c r="B63" s="2">
        <v>10032</v>
      </c>
      <c r="C63" s="12" t="s">
        <v>635</v>
      </c>
      <c r="D63" s="12" t="str">
        <f>MID(C63,2,5)</f>
        <v>42337</v>
      </c>
      <c r="E63" s="12" t="str">
        <f t="shared" si="0"/>
        <v>29/11/2015</v>
      </c>
      <c r="F63" s="14">
        <f t="shared" si="1"/>
        <v>2015</v>
      </c>
      <c r="G63" s="14">
        <f t="shared" si="2"/>
        <v>11</v>
      </c>
      <c r="H63" s="14">
        <f t="shared" si="3"/>
        <v>29</v>
      </c>
      <c r="I63" s="14" t="str">
        <f t="shared" si="4"/>
        <v>Sunday</v>
      </c>
      <c r="J63" s="4">
        <f t="shared" ca="1" si="5"/>
        <v>44878</v>
      </c>
      <c r="K63" s="4" t="str">
        <f t="shared" ca="1" si="6"/>
        <v>13/11/2022</v>
      </c>
      <c r="L63" s="14">
        <f t="shared" ca="1" si="7"/>
        <v>6</v>
      </c>
      <c r="M63" s="14">
        <f t="shared" ca="1" si="8"/>
        <v>83</v>
      </c>
      <c r="N63" s="14">
        <f t="shared" ca="1" si="9"/>
        <v>2541</v>
      </c>
      <c r="O63" s="2" t="s">
        <v>453</v>
      </c>
      <c r="P63" s="2">
        <v>2</v>
      </c>
      <c r="Q63" s="5">
        <v>12</v>
      </c>
      <c r="R63" s="5">
        <f t="shared" si="10"/>
        <v>24</v>
      </c>
      <c r="S63" s="6" t="s">
        <v>459</v>
      </c>
      <c r="T63" s="6" t="str">
        <f t="shared" si="11"/>
        <v>Normal</v>
      </c>
      <c r="U63">
        <f>IF(AND(R63&gt;=0,R63&lt;200),0.2,IF(AND(R63&gt;=200,R63&lt;500),0.3,0.4))</f>
        <v>0.2</v>
      </c>
      <c r="V63" s="5">
        <f>R63 -(U63*R63)</f>
        <v>19.2</v>
      </c>
      <c r="W63" t="str">
        <f>VLOOKUP(B63,Customer!A:G,7,FALSE)</f>
        <v>Henry Steinmetz</v>
      </c>
      <c r="X63">
        <f>VLOOKUP(B63,Customer!A:G,1,FALSE)</f>
        <v>10032</v>
      </c>
    </row>
    <row r="64" spans="1:24" x14ac:dyDescent="0.2">
      <c r="A64" s="2">
        <v>163</v>
      </c>
      <c r="B64" s="2">
        <v>10148</v>
      </c>
      <c r="C64" s="12" t="s">
        <v>680</v>
      </c>
      <c r="D64" s="12" t="str">
        <f>MID(C64,2,5)</f>
        <v>41627</v>
      </c>
      <c r="E64" s="12" t="str">
        <f t="shared" si="0"/>
        <v>19/12/2013</v>
      </c>
      <c r="F64" s="14">
        <f t="shared" si="1"/>
        <v>2013</v>
      </c>
      <c r="G64" s="14">
        <f t="shared" si="2"/>
        <v>12</v>
      </c>
      <c r="H64" s="14">
        <f t="shared" si="3"/>
        <v>19</v>
      </c>
      <c r="I64" s="14" t="str">
        <f t="shared" si="4"/>
        <v>Thursday</v>
      </c>
      <c r="J64" s="4">
        <f t="shared" ca="1" si="5"/>
        <v>44878</v>
      </c>
      <c r="K64" s="4" t="str">
        <f t="shared" ca="1" si="6"/>
        <v>13/11/2022</v>
      </c>
      <c r="L64" s="14">
        <f t="shared" ca="1" si="7"/>
        <v>8</v>
      </c>
      <c r="M64" s="14">
        <f t="shared" ca="1" si="8"/>
        <v>106</v>
      </c>
      <c r="N64" s="14">
        <f t="shared" ca="1" si="9"/>
        <v>3251</v>
      </c>
      <c r="O64" s="2" t="s">
        <v>458</v>
      </c>
      <c r="P64" s="2">
        <v>10</v>
      </c>
      <c r="Q64" s="5">
        <v>8</v>
      </c>
      <c r="R64" s="5">
        <f t="shared" si="10"/>
        <v>80</v>
      </c>
      <c r="S64" s="6" t="s">
        <v>450</v>
      </c>
      <c r="T64" s="6" t="str">
        <f t="shared" si="11"/>
        <v>Normal</v>
      </c>
      <c r="U64">
        <f>IF(AND(R64&gt;=0,R64&lt;200),0.2,IF(AND(R64&gt;=200,R64&lt;500),0.3,0.4))</f>
        <v>0.2</v>
      </c>
      <c r="V64" s="5">
        <f>R64 -(U64*R64)</f>
        <v>64</v>
      </c>
      <c r="W64" t="str">
        <f>VLOOKUP(B64,Customer!A:G,7,FALSE)</f>
        <v>Etta Bosque</v>
      </c>
      <c r="X64">
        <f>VLOOKUP(B64,Customer!A:G,1,FALSE)</f>
        <v>10148</v>
      </c>
    </row>
    <row r="65" spans="1:24" x14ac:dyDescent="0.2">
      <c r="A65" s="2">
        <v>164</v>
      </c>
      <c r="B65" s="2">
        <v>10118</v>
      </c>
      <c r="C65" s="12" t="s">
        <v>681</v>
      </c>
      <c r="D65" s="12" t="str">
        <f>MID(C65,2,5)</f>
        <v>41991</v>
      </c>
      <c r="E65" s="12" t="str">
        <f t="shared" si="0"/>
        <v>18/12/2014</v>
      </c>
      <c r="F65" s="14">
        <f t="shared" si="1"/>
        <v>2014</v>
      </c>
      <c r="G65" s="14">
        <f t="shared" si="2"/>
        <v>12</v>
      </c>
      <c r="H65" s="14">
        <f t="shared" si="3"/>
        <v>18</v>
      </c>
      <c r="I65" s="14" t="str">
        <f t="shared" si="4"/>
        <v>Thursday</v>
      </c>
      <c r="J65" s="4">
        <f t="shared" ca="1" si="5"/>
        <v>44878</v>
      </c>
      <c r="K65" s="4" t="str">
        <f t="shared" ca="1" si="6"/>
        <v>13/11/2022</v>
      </c>
      <c r="L65" s="14">
        <f t="shared" ca="1" si="7"/>
        <v>7</v>
      </c>
      <c r="M65" s="14">
        <f t="shared" ca="1" si="8"/>
        <v>94</v>
      </c>
      <c r="N65" s="14">
        <f t="shared" ca="1" si="9"/>
        <v>2887</v>
      </c>
      <c r="O65" s="2" t="s">
        <v>455</v>
      </c>
      <c r="P65" s="2">
        <v>4</v>
      </c>
      <c r="Q65" s="5">
        <v>9</v>
      </c>
      <c r="R65" s="5">
        <f t="shared" si="10"/>
        <v>36</v>
      </c>
      <c r="S65" s="6" t="s">
        <v>459</v>
      </c>
      <c r="T65" s="6" t="str">
        <f t="shared" si="11"/>
        <v>Normal</v>
      </c>
      <c r="U65">
        <f>IF(AND(R65&gt;=0,R65&lt;200),0.2,IF(AND(R65&gt;=200,R65&lt;500),0.3,0.4))</f>
        <v>0.2</v>
      </c>
      <c r="V65" s="5">
        <f>R65 -(U65*R65)</f>
        <v>28.8</v>
      </c>
      <c r="W65" t="str">
        <f>VLOOKUP(B65,Customer!A:G,7,FALSE)</f>
        <v>Therese Mcnellis</v>
      </c>
      <c r="X65">
        <f>VLOOKUP(B65,Customer!A:G,1,FALSE)</f>
        <v>10118</v>
      </c>
    </row>
    <row r="66" spans="1:24" x14ac:dyDescent="0.2">
      <c r="A66" s="2">
        <v>165</v>
      </c>
      <c r="B66" s="2">
        <v>10066</v>
      </c>
      <c r="C66" s="12" t="s">
        <v>682</v>
      </c>
      <c r="D66" s="12" t="str">
        <f>MID(C66,2,5)</f>
        <v>42008</v>
      </c>
      <c r="E66" s="12" t="str">
        <f t="shared" si="0"/>
        <v>04/01/2015</v>
      </c>
      <c r="F66" s="14">
        <f t="shared" si="1"/>
        <v>2015</v>
      </c>
      <c r="G66" s="14">
        <f t="shared" si="2"/>
        <v>1</v>
      </c>
      <c r="H66" s="14">
        <f t="shared" si="3"/>
        <v>4</v>
      </c>
      <c r="I66" s="14" t="str">
        <f t="shared" si="4"/>
        <v>Sunday</v>
      </c>
      <c r="J66" s="4">
        <f t="shared" ca="1" si="5"/>
        <v>44878</v>
      </c>
      <c r="K66" s="4" t="str">
        <f t="shared" ca="1" si="6"/>
        <v>13/11/2022</v>
      </c>
      <c r="L66" s="14">
        <f t="shared" ca="1" si="7"/>
        <v>7</v>
      </c>
      <c r="M66" s="14">
        <f t="shared" ca="1" si="8"/>
        <v>94</v>
      </c>
      <c r="N66" s="14">
        <f t="shared" ca="1" si="9"/>
        <v>2870</v>
      </c>
      <c r="O66" s="2" t="s">
        <v>454</v>
      </c>
      <c r="P66" s="2">
        <v>30</v>
      </c>
      <c r="Q66" s="5">
        <v>12</v>
      </c>
      <c r="R66" s="5">
        <f t="shared" si="10"/>
        <v>360</v>
      </c>
      <c r="S66" s="6" t="s">
        <v>448</v>
      </c>
      <c r="T66" s="6" t="str">
        <f t="shared" si="11"/>
        <v>Large</v>
      </c>
      <c r="U66">
        <f>IF(AND(R66&gt;=0,R66&lt;200),0.2,IF(AND(R66&gt;=200,R66&lt;500),0.3,0.4))</f>
        <v>0.3</v>
      </c>
      <c r="V66" s="5">
        <f>R66 -(U66*R66)</f>
        <v>252</v>
      </c>
      <c r="W66" t="str">
        <f>VLOOKUP(B66,Customer!A:G,7,FALSE)</f>
        <v>Berry Plumadore</v>
      </c>
      <c r="X66">
        <f>VLOOKUP(B66,Customer!A:G,1,FALSE)</f>
        <v>10066</v>
      </c>
    </row>
    <row r="67" spans="1:24" x14ac:dyDescent="0.2">
      <c r="A67" s="2">
        <v>166</v>
      </c>
      <c r="B67" s="2">
        <v>10081</v>
      </c>
      <c r="C67" s="12" t="s">
        <v>683</v>
      </c>
      <c r="D67" s="12" t="str">
        <f>MID(C67,2,5)</f>
        <v>42258</v>
      </c>
      <c r="E67" s="12" t="str">
        <f t="shared" ref="E67:E130" si="12">TEXT(D67,"DD/MM/YYYY")</f>
        <v>11/09/2015</v>
      </c>
      <c r="F67" s="14">
        <f t="shared" ref="F67:F130" si="13">YEAR(E67)</f>
        <v>2015</v>
      </c>
      <c r="G67" s="14">
        <f t="shared" ref="G67:G130" si="14">MONTH(E67)</f>
        <v>9</v>
      </c>
      <c r="H67" s="14">
        <f t="shared" ref="H67:H130" si="15">DAY(E67)</f>
        <v>11</v>
      </c>
      <c r="I67" s="14" t="str">
        <f t="shared" ref="I67:I130" si="16">TEXT(E67,"DDDD")</f>
        <v>Friday</v>
      </c>
      <c r="J67" s="4">
        <f t="shared" ref="J67:J130" ca="1" si="17">TODAY()</f>
        <v>44878</v>
      </c>
      <c r="K67" s="4" t="str">
        <f t="shared" ref="K67:K130" ca="1" si="18">TEXT(J67,"DD/MM/YYYY")</f>
        <v>13/11/2022</v>
      </c>
      <c r="L67" s="14">
        <f t="shared" ref="L67:L130" ca="1" si="19">DATEDIF(E67,K67,"Y")</f>
        <v>7</v>
      </c>
      <c r="M67" s="14">
        <f t="shared" ref="M67:M130" ca="1" si="20">DATEDIF(E67,K67,"M")</f>
        <v>86</v>
      </c>
      <c r="N67" s="14">
        <f t="shared" ref="N67:N130" ca="1" si="21">DATEDIF(E67,K67,"D")</f>
        <v>2620</v>
      </c>
      <c r="O67" s="2" t="s">
        <v>452</v>
      </c>
      <c r="P67" s="2">
        <v>15</v>
      </c>
      <c r="Q67" s="5">
        <v>4</v>
      </c>
      <c r="R67" s="5">
        <f t="shared" ref="R67:R130" si="22">P67*Q67</f>
        <v>60</v>
      </c>
      <c r="S67" s="6" t="s">
        <v>448</v>
      </c>
      <c r="T67" s="6" t="str">
        <f t="shared" ref="T67:T130" si="23">IF(S67="Large Order", "Large", IF(OR(S67="Normal Order",S67="Small Order"),"Normal"))</f>
        <v>Large</v>
      </c>
      <c r="U67">
        <f>IF(AND(R67&gt;=0,R67&lt;200),0.2,IF(AND(R67&gt;=200,R67&lt;500),0.3,0.4))</f>
        <v>0.2</v>
      </c>
      <c r="V67" s="5">
        <f>R67 -(U67*R67)</f>
        <v>48</v>
      </c>
      <c r="W67" t="str">
        <f>VLOOKUP(B67,Customer!A:G,7,FALSE)</f>
        <v>Anya Tellez</v>
      </c>
      <c r="X67">
        <f>VLOOKUP(B67,Customer!A:G,1,FALSE)</f>
        <v>10081</v>
      </c>
    </row>
    <row r="68" spans="1:24" x14ac:dyDescent="0.2">
      <c r="A68" s="2">
        <v>167</v>
      </c>
      <c r="B68" s="2">
        <v>10045</v>
      </c>
      <c r="C68" s="12" t="s">
        <v>684</v>
      </c>
      <c r="D68" s="12" t="str">
        <f>MID(C68,2,5)</f>
        <v>40311</v>
      </c>
      <c r="E68" s="12" t="str">
        <f t="shared" si="12"/>
        <v>13/05/2010</v>
      </c>
      <c r="F68" s="14">
        <f t="shared" si="13"/>
        <v>2010</v>
      </c>
      <c r="G68" s="14">
        <f t="shared" si="14"/>
        <v>5</v>
      </c>
      <c r="H68" s="14">
        <f t="shared" si="15"/>
        <v>13</v>
      </c>
      <c r="I68" s="14" t="str">
        <f t="shared" si="16"/>
        <v>Thursday</v>
      </c>
      <c r="J68" s="4">
        <f t="shared" ca="1" si="17"/>
        <v>44878</v>
      </c>
      <c r="K68" s="4" t="str">
        <f t="shared" ca="1" si="18"/>
        <v>13/11/2022</v>
      </c>
      <c r="L68" s="14">
        <f t="shared" ca="1" si="19"/>
        <v>12</v>
      </c>
      <c r="M68" s="14">
        <f t="shared" ca="1" si="20"/>
        <v>150</v>
      </c>
      <c r="N68" s="14">
        <f t="shared" ca="1" si="21"/>
        <v>4567</v>
      </c>
      <c r="O68" s="2" t="s">
        <v>460</v>
      </c>
      <c r="P68" s="2">
        <v>24</v>
      </c>
      <c r="Q68" s="5">
        <v>2</v>
      </c>
      <c r="R68" s="5">
        <f t="shared" si="22"/>
        <v>48</v>
      </c>
      <c r="S68" s="6" t="s">
        <v>448</v>
      </c>
      <c r="T68" s="6" t="str">
        <f t="shared" si="23"/>
        <v>Large</v>
      </c>
      <c r="U68">
        <f>IF(AND(R68&gt;=0,R68&lt;200),0.2,IF(AND(R68&gt;=200,R68&lt;500),0.3,0.4))</f>
        <v>0.2</v>
      </c>
      <c r="V68" s="5">
        <f>R68 -(U68*R68)</f>
        <v>38.4</v>
      </c>
      <c r="W68" t="str">
        <f>VLOOKUP(B68,Customer!A:G,7,FALSE)</f>
        <v>Foster Czaja</v>
      </c>
      <c r="X68">
        <f>VLOOKUP(B68,Customer!A:G,1,FALSE)</f>
        <v>10045</v>
      </c>
    </row>
    <row r="69" spans="1:24" x14ac:dyDescent="0.2">
      <c r="A69" s="2">
        <v>168</v>
      </c>
      <c r="B69" s="2">
        <v>10092</v>
      </c>
      <c r="C69" s="12" t="s">
        <v>685</v>
      </c>
      <c r="D69" s="12" t="str">
        <f>MID(C69,2,5)</f>
        <v>41842</v>
      </c>
      <c r="E69" s="12" t="str">
        <f t="shared" si="12"/>
        <v>22/07/2014</v>
      </c>
      <c r="F69" s="14">
        <f t="shared" si="13"/>
        <v>2014</v>
      </c>
      <c r="G69" s="14">
        <f t="shared" si="14"/>
        <v>7</v>
      </c>
      <c r="H69" s="14">
        <f t="shared" si="15"/>
        <v>22</v>
      </c>
      <c r="I69" s="14" t="str">
        <f t="shared" si="16"/>
        <v>Tuesday</v>
      </c>
      <c r="J69" s="4">
        <f t="shared" ca="1" si="17"/>
        <v>44878</v>
      </c>
      <c r="K69" s="4" t="str">
        <f t="shared" ca="1" si="18"/>
        <v>13/11/2022</v>
      </c>
      <c r="L69" s="14">
        <f t="shared" ca="1" si="19"/>
        <v>8</v>
      </c>
      <c r="M69" s="14">
        <f t="shared" ca="1" si="20"/>
        <v>99</v>
      </c>
      <c r="N69" s="14">
        <f t="shared" ca="1" si="21"/>
        <v>3036</v>
      </c>
      <c r="O69" s="2" t="s">
        <v>455</v>
      </c>
      <c r="P69" s="2">
        <v>15</v>
      </c>
      <c r="Q69" s="5">
        <v>9</v>
      </c>
      <c r="R69" s="5">
        <f t="shared" si="22"/>
        <v>135</v>
      </c>
      <c r="S69" s="6" t="s">
        <v>448</v>
      </c>
      <c r="T69" s="6" t="str">
        <f t="shared" si="23"/>
        <v>Large</v>
      </c>
      <c r="U69">
        <f>IF(AND(R69&gt;=0,R69&lt;200),0.2,IF(AND(R69&gt;=200,R69&lt;500),0.3,0.4))</f>
        <v>0.2</v>
      </c>
      <c r="V69" s="5">
        <f>R69 -(U69*R69)</f>
        <v>108</v>
      </c>
      <c r="W69" t="str">
        <f>VLOOKUP(B69,Customer!A:G,7,FALSE)</f>
        <v>Percy Rizzuto</v>
      </c>
      <c r="X69">
        <f>VLOOKUP(B69,Customer!A:G,1,FALSE)</f>
        <v>10092</v>
      </c>
    </row>
    <row r="70" spans="1:24" x14ac:dyDescent="0.2">
      <c r="A70" s="2">
        <v>169</v>
      </c>
      <c r="B70" s="2">
        <v>10079</v>
      </c>
      <c r="C70" s="12" t="s">
        <v>681</v>
      </c>
      <c r="D70" s="12" t="str">
        <f>MID(C70,2,5)</f>
        <v>41991</v>
      </c>
      <c r="E70" s="12" t="str">
        <f t="shared" si="12"/>
        <v>18/12/2014</v>
      </c>
      <c r="F70" s="14">
        <f t="shared" si="13"/>
        <v>2014</v>
      </c>
      <c r="G70" s="14">
        <f t="shared" si="14"/>
        <v>12</v>
      </c>
      <c r="H70" s="14">
        <f t="shared" si="15"/>
        <v>18</v>
      </c>
      <c r="I70" s="14" t="str">
        <f t="shared" si="16"/>
        <v>Thursday</v>
      </c>
      <c r="J70" s="4">
        <f t="shared" ca="1" si="17"/>
        <v>44878</v>
      </c>
      <c r="K70" s="4" t="str">
        <f t="shared" ca="1" si="18"/>
        <v>13/11/2022</v>
      </c>
      <c r="L70" s="14">
        <f t="shared" ca="1" si="19"/>
        <v>7</v>
      </c>
      <c r="M70" s="14">
        <f t="shared" ca="1" si="20"/>
        <v>94</v>
      </c>
      <c r="N70" s="14">
        <f t="shared" ca="1" si="21"/>
        <v>2887</v>
      </c>
      <c r="O70" s="2" t="s">
        <v>457</v>
      </c>
      <c r="P70" s="2">
        <v>6</v>
      </c>
      <c r="Q70" s="5">
        <v>2</v>
      </c>
      <c r="R70" s="5">
        <f t="shared" si="22"/>
        <v>12</v>
      </c>
      <c r="S70" s="6" t="s">
        <v>450</v>
      </c>
      <c r="T70" s="6" t="str">
        <f t="shared" si="23"/>
        <v>Normal</v>
      </c>
      <c r="U70">
        <f>IF(AND(R70&gt;=0,R70&lt;200),0.2,IF(AND(R70&gt;=200,R70&lt;500),0.3,0.4))</f>
        <v>0.2</v>
      </c>
      <c r="V70" s="5">
        <f>R70 -(U70*R70)</f>
        <v>9.6</v>
      </c>
      <c r="W70" t="str">
        <f>VLOOKUP(B70,Customer!A:G,7,FALSE)</f>
        <v>Marilyn Wittner</v>
      </c>
      <c r="X70">
        <f>VLOOKUP(B70,Customer!A:G,1,FALSE)</f>
        <v>10079</v>
      </c>
    </row>
    <row r="71" spans="1:24" x14ac:dyDescent="0.2">
      <c r="A71" s="2">
        <v>170</v>
      </c>
      <c r="B71" s="2">
        <v>10126</v>
      </c>
      <c r="C71" s="12" t="s">
        <v>686</v>
      </c>
      <c r="D71" s="12" t="str">
        <f>MID(C71,2,5)</f>
        <v>40411</v>
      </c>
      <c r="E71" s="12" t="str">
        <f t="shared" si="12"/>
        <v>21/08/2010</v>
      </c>
      <c r="F71" s="14">
        <f t="shared" si="13"/>
        <v>2010</v>
      </c>
      <c r="G71" s="14">
        <f t="shared" si="14"/>
        <v>8</v>
      </c>
      <c r="H71" s="14">
        <f t="shared" si="15"/>
        <v>21</v>
      </c>
      <c r="I71" s="14" t="str">
        <f t="shared" si="16"/>
        <v>Saturday</v>
      </c>
      <c r="J71" s="4">
        <f t="shared" ca="1" si="17"/>
        <v>44878</v>
      </c>
      <c r="K71" s="4" t="str">
        <f t="shared" ca="1" si="18"/>
        <v>13/11/2022</v>
      </c>
      <c r="L71" s="14">
        <f t="shared" ca="1" si="19"/>
        <v>12</v>
      </c>
      <c r="M71" s="14">
        <f t="shared" ca="1" si="20"/>
        <v>146</v>
      </c>
      <c r="N71" s="14">
        <f t="shared" ca="1" si="21"/>
        <v>4467</v>
      </c>
      <c r="O71" s="2" t="s">
        <v>460</v>
      </c>
      <c r="P71" s="2">
        <v>4</v>
      </c>
      <c r="Q71" s="5">
        <v>2</v>
      </c>
      <c r="R71" s="5">
        <f t="shared" si="22"/>
        <v>8</v>
      </c>
      <c r="S71" s="6" t="s">
        <v>459</v>
      </c>
      <c r="T71" s="6" t="str">
        <f t="shared" si="23"/>
        <v>Normal</v>
      </c>
      <c r="U71">
        <f>IF(AND(R71&gt;=0,R71&lt;200),0.2,IF(AND(R71&gt;=200,R71&lt;500),0.3,0.4))</f>
        <v>0.2</v>
      </c>
      <c r="V71" s="5">
        <f>R71 -(U71*R71)</f>
        <v>6.4</v>
      </c>
      <c r="W71" t="str">
        <f>VLOOKUP(B71,Customer!A:G,7,FALSE)</f>
        <v>Roy Reber</v>
      </c>
      <c r="X71">
        <f>VLOOKUP(B71,Customer!A:G,1,FALSE)</f>
        <v>10126</v>
      </c>
    </row>
    <row r="72" spans="1:24" x14ac:dyDescent="0.2">
      <c r="A72" s="2">
        <v>171</v>
      </c>
      <c r="B72" s="2">
        <v>10091</v>
      </c>
      <c r="C72" s="12" t="s">
        <v>687</v>
      </c>
      <c r="D72" s="12" t="str">
        <f>MID(C72,2,5)</f>
        <v>42234</v>
      </c>
      <c r="E72" s="12" t="str">
        <f t="shared" si="12"/>
        <v>18/08/2015</v>
      </c>
      <c r="F72" s="14">
        <f t="shared" si="13"/>
        <v>2015</v>
      </c>
      <c r="G72" s="14">
        <f t="shared" si="14"/>
        <v>8</v>
      </c>
      <c r="H72" s="14">
        <f t="shared" si="15"/>
        <v>18</v>
      </c>
      <c r="I72" s="14" t="str">
        <f t="shared" si="16"/>
        <v>Tuesday</v>
      </c>
      <c r="J72" s="4">
        <f t="shared" ca="1" si="17"/>
        <v>44878</v>
      </c>
      <c r="K72" s="4" t="str">
        <f t="shared" ca="1" si="18"/>
        <v>13/11/2022</v>
      </c>
      <c r="L72" s="14">
        <f t="shared" ca="1" si="19"/>
        <v>7</v>
      </c>
      <c r="M72" s="14">
        <f t="shared" ca="1" si="20"/>
        <v>86</v>
      </c>
      <c r="N72" s="14">
        <f t="shared" ca="1" si="21"/>
        <v>2644</v>
      </c>
      <c r="O72" s="2" t="s">
        <v>455</v>
      </c>
      <c r="P72" s="2">
        <v>7</v>
      </c>
      <c r="Q72" s="5">
        <v>9</v>
      </c>
      <c r="R72" s="5">
        <f t="shared" si="22"/>
        <v>63</v>
      </c>
      <c r="S72" s="6" t="s">
        <v>450</v>
      </c>
      <c r="T72" s="6" t="str">
        <f t="shared" si="23"/>
        <v>Normal</v>
      </c>
      <c r="U72">
        <f>IF(AND(R72&gt;=0,R72&lt;200),0.2,IF(AND(R72&gt;=200,R72&lt;500),0.3,0.4))</f>
        <v>0.2</v>
      </c>
      <c r="V72" s="5">
        <f>R72 -(U72*R72)</f>
        <v>50.4</v>
      </c>
      <c r="W72" t="str">
        <f>VLOOKUP(B72,Customer!A:G,7,FALSE)</f>
        <v>Milagros Colangelo</v>
      </c>
      <c r="X72">
        <f>VLOOKUP(B72,Customer!A:G,1,FALSE)</f>
        <v>10091</v>
      </c>
    </row>
    <row r="73" spans="1:24" x14ac:dyDescent="0.2">
      <c r="A73" s="2">
        <v>172</v>
      </c>
      <c r="B73" s="2">
        <v>10055</v>
      </c>
      <c r="C73" s="12" t="s">
        <v>688</v>
      </c>
      <c r="D73" s="12" t="str">
        <f>MID(C73,2,5)</f>
        <v>40460</v>
      </c>
      <c r="E73" s="12" t="str">
        <f t="shared" si="12"/>
        <v>09/10/2010</v>
      </c>
      <c r="F73" s="14">
        <f t="shared" si="13"/>
        <v>2010</v>
      </c>
      <c r="G73" s="14">
        <f t="shared" si="14"/>
        <v>10</v>
      </c>
      <c r="H73" s="14">
        <f t="shared" si="15"/>
        <v>9</v>
      </c>
      <c r="I73" s="14" t="str">
        <f t="shared" si="16"/>
        <v>Saturday</v>
      </c>
      <c r="J73" s="4">
        <f t="shared" ca="1" si="17"/>
        <v>44878</v>
      </c>
      <c r="K73" s="4" t="str">
        <f t="shared" ca="1" si="18"/>
        <v>13/11/2022</v>
      </c>
      <c r="L73" s="14">
        <f t="shared" ca="1" si="19"/>
        <v>12</v>
      </c>
      <c r="M73" s="14">
        <f t="shared" ca="1" si="20"/>
        <v>145</v>
      </c>
      <c r="N73" s="14">
        <f t="shared" ca="1" si="21"/>
        <v>4418</v>
      </c>
      <c r="O73" s="2" t="s">
        <v>449</v>
      </c>
      <c r="P73" s="2">
        <v>26</v>
      </c>
      <c r="Q73" s="5">
        <v>18</v>
      </c>
      <c r="R73" s="5">
        <f t="shared" si="22"/>
        <v>468</v>
      </c>
      <c r="S73" s="6" t="s">
        <v>448</v>
      </c>
      <c r="T73" s="6" t="str">
        <f t="shared" si="23"/>
        <v>Large</v>
      </c>
      <c r="U73">
        <f>IF(AND(R73&gt;=0,R73&lt;200),0.2,IF(AND(R73&gt;=200,R73&lt;500),0.3,0.4))</f>
        <v>0.3</v>
      </c>
      <c r="V73" s="5">
        <f>R73 -(U73*R73)</f>
        <v>327.60000000000002</v>
      </c>
      <c r="W73" t="str">
        <f>VLOOKUP(B73,Customer!A:G,7,FALSE)</f>
        <v>Joshua Farone</v>
      </c>
      <c r="X73">
        <f>VLOOKUP(B73,Customer!A:G,1,FALSE)</f>
        <v>10055</v>
      </c>
    </row>
    <row r="74" spans="1:24" x14ac:dyDescent="0.2">
      <c r="A74" s="2">
        <v>173</v>
      </c>
      <c r="B74" s="2">
        <v>10003</v>
      </c>
      <c r="C74" s="12" t="s">
        <v>689</v>
      </c>
      <c r="D74" s="12" t="str">
        <f>MID(C74,2,5)</f>
        <v>40326</v>
      </c>
      <c r="E74" s="12" t="str">
        <f t="shared" si="12"/>
        <v>28/05/2010</v>
      </c>
      <c r="F74" s="14">
        <f t="shared" si="13"/>
        <v>2010</v>
      </c>
      <c r="G74" s="14">
        <f t="shared" si="14"/>
        <v>5</v>
      </c>
      <c r="H74" s="14">
        <f t="shared" si="15"/>
        <v>28</v>
      </c>
      <c r="I74" s="14" t="str">
        <f t="shared" si="16"/>
        <v>Friday</v>
      </c>
      <c r="J74" s="4">
        <f t="shared" ca="1" si="17"/>
        <v>44878</v>
      </c>
      <c r="K74" s="4" t="str">
        <f t="shared" ca="1" si="18"/>
        <v>13/11/2022</v>
      </c>
      <c r="L74" s="14">
        <f t="shared" ca="1" si="19"/>
        <v>12</v>
      </c>
      <c r="M74" s="14">
        <f t="shared" ca="1" si="20"/>
        <v>149</v>
      </c>
      <c r="N74" s="14">
        <f t="shared" ca="1" si="21"/>
        <v>4552</v>
      </c>
      <c r="O74" s="2" t="s">
        <v>458</v>
      </c>
      <c r="P74" s="2">
        <v>9</v>
      </c>
      <c r="Q74" s="5">
        <v>8</v>
      </c>
      <c r="R74" s="5">
        <f t="shared" si="22"/>
        <v>72</v>
      </c>
      <c r="S74" s="6" t="s">
        <v>450</v>
      </c>
      <c r="T74" s="6" t="str">
        <f t="shared" si="23"/>
        <v>Normal</v>
      </c>
      <c r="U74">
        <f>IF(AND(R74&gt;=0,R74&lt;200),0.2,IF(AND(R74&gt;=200,R74&lt;500),0.3,0.4))</f>
        <v>0.2</v>
      </c>
      <c r="V74" s="5">
        <f>R74 -(U74*R74)</f>
        <v>57.6</v>
      </c>
      <c r="W74" t="str">
        <f>VLOOKUP(B74,Customer!A:G,7,FALSE)</f>
        <v>Sanford Xiong</v>
      </c>
      <c r="X74">
        <f>VLOOKUP(B74,Customer!A:G,1,FALSE)</f>
        <v>10003</v>
      </c>
    </row>
    <row r="75" spans="1:24" x14ac:dyDescent="0.2">
      <c r="A75" s="2">
        <v>174</v>
      </c>
      <c r="B75" s="2">
        <v>10116</v>
      </c>
      <c r="C75" s="12" t="s">
        <v>690</v>
      </c>
      <c r="D75" s="12" t="str">
        <f>MID(C75,2,5)</f>
        <v>40270</v>
      </c>
      <c r="E75" s="12" t="str">
        <f t="shared" si="12"/>
        <v>02/04/2010</v>
      </c>
      <c r="F75" s="14">
        <f t="shared" si="13"/>
        <v>2010</v>
      </c>
      <c r="G75" s="14">
        <f t="shared" si="14"/>
        <v>4</v>
      </c>
      <c r="H75" s="14">
        <f t="shared" si="15"/>
        <v>2</v>
      </c>
      <c r="I75" s="14" t="str">
        <f t="shared" si="16"/>
        <v>Friday</v>
      </c>
      <c r="J75" s="4">
        <f t="shared" ca="1" si="17"/>
        <v>44878</v>
      </c>
      <c r="K75" s="4" t="str">
        <f t="shared" ca="1" si="18"/>
        <v>13/11/2022</v>
      </c>
      <c r="L75" s="14">
        <f t="shared" ca="1" si="19"/>
        <v>12</v>
      </c>
      <c r="M75" s="14">
        <f t="shared" ca="1" si="20"/>
        <v>151</v>
      </c>
      <c r="N75" s="14">
        <f t="shared" ca="1" si="21"/>
        <v>4608</v>
      </c>
      <c r="O75" s="2" t="s">
        <v>460</v>
      </c>
      <c r="P75" s="2">
        <v>15</v>
      </c>
      <c r="Q75" s="5">
        <v>2</v>
      </c>
      <c r="R75" s="5">
        <f t="shared" si="22"/>
        <v>30</v>
      </c>
      <c r="S75" s="6" t="s">
        <v>448</v>
      </c>
      <c r="T75" s="6" t="str">
        <f t="shared" si="23"/>
        <v>Large</v>
      </c>
      <c r="U75">
        <f>IF(AND(R75&gt;=0,R75&lt;200),0.2,IF(AND(R75&gt;=200,R75&lt;500),0.3,0.4))</f>
        <v>0.2</v>
      </c>
      <c r="V75" s="5">
        <f>R75 -(U75*R75)</f>
        <v>24</v>
      </c>
      <c r="W75" t="str">
        <f>VLOOKUP(B75,Customer!A:G,7,FALSE)</f>
        <v>Michael Villareal</v>
      </c>
      <c r="X75">
        <f>VLOOKUP(B75,Customer!A:G,1,FALSE)</f>
        <v>10116</v>
      </c>
    </row>
    <row r="76" spans="1:24" x14ac:dyDescent="0.2">
      <c r="A76" s="2">
        <v>175</v>
      </c>
      <c r="B76" s="2">
        <v>10002</v>
      </c>
      <c r="C76" s="12" t="s">
        <v>691</v>
      </c>
      <c r="D76" s="12" t="str">
        <f>MID(C76,2,5)</f>
        <v>40976</v>
      </c>
      <c r="E76" s="12" t="str">
        <f t="shared" si="12"/>
        <v>08/03/2012</v>
      </c>
      <c r="F76" s="14">
        <f t="shared" si="13"/>
        <v>2012</v>
      </c>
      <c r="G76" s="14">
        <f t="shared" si="14"/>
        <v>3</v>
      </c>
      <c r="H76" s="14">
        <f t="shared" si="15"/>
        <v>8</v>
      </c>
      <c r="I76" s="14" t="str">
        <f t="shared" si="16"/>
        <v>Thursday</v>
      </c>
      <c r="J76" s="4">
        <f t="shared" ca="1" si="17"/>
        <v>44878</v>
      </c>
      <c r="K76" s="4" t="str">
        <f t="shared" ca="1" si="18"/>
        <v>13/11/2022</v>
      </c>
      <c r="L76" s="14">
        <f t="shared" ca="1" si="19"/>
        <v>10</v>
      </c>
      <c r="M76" s="14">
        <f t="shared" ca="1" si="20"/>
        <v>128</v>
      </c>
      <c r="N76" s="14">
        <f t="shared" ca="1" si="21"/>
        <v>3902</v>
      </c>
      <c r="O76" s="2" t="s">
        <v>451</v>
      </c>
      <c r="P76" s="2">
        <v>16</v>
      </c>
      <c r="Q76" s="5">
        <v>13</v>
      </c>
      <c r="R76" s="5">
        <f t="shared" si="22"/>
        <v>208</v>
      </c>
      <c r="S76" s="6" t="s">
        <v>448</v>
      </c>
      <c r="T76" s="6" t="str">
        <f t="shared" si="23"/>
        <v>Large</v>
      </c>
      <c r="U76">
        <f>IF(AND(R76&gt;=0,R76&lt;200),0.2,IF(AND(R76&gt;=200,R76&lt;500),0.3,0.4))</f>
        <v>0.3</v>
      </c>
      <c r="V76" s="5">
        <f>R76 -(U76*R76)</f>
        <v>145.6</v>
      </c>
      <c r="W76" t="str">
        <f>VLOOKUP(B76,Customer!A:G,7,FALSE)</f>
        <v>Patrica Courville</v>
      </c>
      <c r="X76">
        <f>VLOOKUP(B76,Customer!A:G,1,FALSE)</f>
        <v>10002</v>
      </c>
    </row>
    <row r="77" spans="1:24" x14ac:dyDescent="0.2">
      <c r="A77" s="2">
        <v>176</v>
      </c>
      <c r="B77" s="2">
        <v>10001</v>
      </c>
      <c r="C77" s="12" t="s">
        <v>692</v>
      </c>
      <c r="D77" s="12" t="str">
        <f>MID(C77,2,5)</f>
        <v>41961</v>
      </c>
      <c r="E77" s="12" t="str">
        <f t="shared" si="12"/>
        <v>18/11/2014</v>
      </c>
      <c r="F77" s="14">
        <f t="shared" si="13"/>
        <v>2014</v>
      </c>
      <c r="G77" s="14">
        <f t="shared" si="14"/>
        <v>11</v>
      </c>
      <c r="H77" s="14">
        <f t="shared" si="15"/>
        <v>18</v>
      </c>
      <c r="I77" s="14" t="str">
        <f t="shared" si="16"/>
        <v>Tuesday</v>
      </c>
      <c r="J77" s="4">
        <f t="shared" ca="1" si="17"/>
        <v>44878</v>
      </c>
      <c r="K77" s="4" t="str">
        <f t="shared" ca="1" si="18"/>
        <v>13/11/2022</v>
      </c>
      <c r="L77" s="14">
        <f t="shared" ca="1" si="19"/>
        <v>7</v>
      </c>
      <c r="M77" s="14">
        <f t="shared" ca="1" si="20"/>
        <v>95</v>
      </c>
      <c r="N77" s="14">
        <f t="shared" ca="1" si="21"/>
        <v>2917</v>
      </c>
      <c r="O77" s="2" t="s">
        <v>458</v>
      </c>
      <c r="P77" s="2">
        <v>5</v>
      </c>
      <c r="Q77" s="5">
        <v>8</v>
      </c>
      <c r="R77" s="5">
        <f t="shared" si="22"/>
        <v>40</v>
      </c>
      <c r="S77" s="6" t="s">
        <v>459</v>
      </c>
      <c r="T77" s="6" t="str">
        <f t="shared" si="23"/>
        <v>Normal</v>
      </c>
      <c r="U77">
        <f>IF(AND(R77&gt;=0,R77&lt;200),0.2,IF(AND(R77&gt;=200,R77&lt;500),0.3,0.4))</f>
        <v>0.2</v>
      </c>
      <c r="V77" s="5">
        <f>R77 -(U77*R77)</f>
        <v>32</v>
      </c>
      <c r="W77" t="str">
        <f>VLOOKUP(B77,Customer!A:G,7,FALSE)</f>
        <v>Cornelius Kujawa</v>
      </c>
      <c r="X77">
        <f>VLOOKUP(B77,Customer!A:G,1,FALSE)</f>
        <v>10001</v>
      </c>
    </row>
    <row r="78" spans="1:24" x14ac:dyDescent="0.2">
      <c r="A78" s="2">
        <v>177</v>
      </c>
      <c r="B78" s="2">
        <v>10050</v>
      </c>
      <c r="C78" s="12" t="s">
        <v>693</v>
      </c>
      <c r="D78" s="12" t="str">
        <f>MID(C78,2,5)</f>
        <v>42079</v>
      </c>
      <c r="E78" s="12" t="str">
        <f t="shared" si="12"/>
        <v>16/03/2015</v>
      </c>
      <c r="F78" s="14">
        <f t="shared" si="13"/>
        <v>2015</v>
      </c>
      <c r="G78" s="14">
        <f t="shared" si="14"/>
        <v>3</v>
      </c>
      <c r="H78" s="14">
        <f t="shared" si="15"/>
        <v>16</v>
      </c>
      <c r="I78" s="14" t="str">
        <f t="shared" si="16"/>
        <v>Monday</v>
      </c>
      <c r="J78" s="4">
        <f t="shared" ca="1" si="17"/>
        <v>44878</v>
      </c>
      <c r="K78" s="4" t="str">
        <f t="shared" ca="1" si="18"/>
        <v>13/11/2022</v>
      </c>
      <c r="L78" s="14">
        <f t="shared" ca="1" si="19"/>
        <v>7</v>
      </c>
      <c r="M78" s="14">
        <f t="shared" ca="1" si="20"/>
        <v>91</v>
      </c>
      <c r="N78" s="14">
        <f t="shared" ca="1" si="21"/>
        <v>2799</v>
      </c>
      <c r="O78" s="2" t="s">
        <v>458</v>
      </c>
      <c r="P78" s="2">
        <v>14</v>
      </c>
      <c r="Q78" s="5">
        <v>8</v>
      </c>
      <c r="R78" s="5">
        <f t="shared" si="22"/>
        <v>112</v>
      </c>
      <c r="S78" s="6" t="s">
        <v>450</v>
      </c>
      <c r="T78" s="6" t="str">
        <f t="shared" si="23"/>
        <v>Normal</v>
      </c>
      <c r="U78">
        <f>IF(AND(R78&gt;=0,R78&lt;200),0.2,IF(AND(R78&gt;=200,R78&lt;500),0.3,0.4))</f>
        <v>0.2</v>
      </c>
      <c r="V78" s="5">
        <f>R78 -(U78*R78)</f>
        <v>89.6</v>
      </c>
      <c r="W78" t="str">
        <f>VLOOKUP(B78,Customer!A:G,7,FALSE)</f>
        <v>Christen Donnelly</v>
      </c>
      <c r="X78">
        <f>VLOOKUP(B78,Customer!A:G,1,FALSE)</f>
        <v>10050</v>
      </c>
    </row>
    <row r="79" spans="1:24" x14ac:dyDescent="0.2">
      <c r="A79" s="2">
        <v>178</v>
      </c>
      <c r="B79" s="2">
        <v>10125</v>
      </c>
      <c r="C79" s="12" t="s">
        <v>694</v>
      </c>
      <c r="D79" s="12" t="str">
        <f>MID(C79,2,5)</f>
        <v>40922</v>
      </c>
      <c r="E79" s="12" t="str">
        <f t="shared" si="12"/>
        <v>14/01/2012</v>
      </c>
      <c r="F79" s="14">
        <f t="shared" si="13"/>
        <v>2012</v>
      </c>
      <c r="G79" s="14">
        <f t="shared" si="14"/>
        <v>1</v>
      </c>
      <c r="H79" s="14">
        <f t="shared" si="15"/>
        <v>14</v>
      </c>
      <c r="I79" s="14" t="str">
        <f t="shared" si="16"/>
        <v>Saturday</v>
      </c>
      <c r="J79" s="4">
        <f t="shared" ca="1" si="17"/>
        <v>44878</v>
      </c>
      <c r="K79" s="4" t="str">
        <f t="shared" ca="1" si="18"/>
        <v>13/11/2022</v>
      </c>
      <c r="L79" s="14">
        <f t="shared" ca="1" si="19"/>
        <v>10</v>
      </c>
      <c r="M79" s="14">
        <f t="shared" ca="1" si="20"/>
        <v>129</v>
      </c>
      <c r="N79" s="14">
        <f t="shared" ca="1" si="21"/>
        <v>3956</v>
      </c>
      <c r="O79" s="2" t="s">
        <v>454</v>
      </c>
      <c r="P79" s="2">
        <v>2</v>
      </c>
      <c r="Q79" s="5">
        <v>12</v>
      </c>
      <c r="R79" s="5">
        <f t="shared" si="22"/>
        <v>24</v>
      </c>
      <c r="S79" s="6" t="s">
        <v>459</v>
      </c>
      <c r="T79" s="6" t="str">
        <f t="shared" si="23"/>
        <v>Normal</v>
      </c>
      <c r="U79">
        <f>IF(AND(R79&gt;=0,R79&lt;200),0.2,IF(AND(R79&gt;=200,R79&lt;500),0.3,0.4))</f>
        <v>0.2</v>
      </c>
      <c r="V79" s="5">
        <f>R79 -(U79*R79)</f>
        <v>19.2</v>
      </c>
      <c r="W79" t="str">
        <f>VLOOKUP(B79,Customer!A:G,7,FALSE)</f>
        <v>Kyra Coffin</v>
      </c>
      <c r="X79">
        <f>VLOOKUP(B79,Customer!A:G,1,FALSE)</f>
        <v>10125</v>
      </c>
    </row>
    <row r="80" spans="1:24" x14ac:dyDescent="0.2">
      <c r="A80" s="2">
        <v>179</v>
      </c>
      <c r="B80" s="2">
        <v>10095</v>
      </c>
      <c r="C80" s="12" t="s">
        <v>641</v>
      </c>
      <c r="D80" s="12" t="str">
        <f>MID(C80,2,5)</f>
        <v>40416</v>
      </c>
      <c r="E80" s="12" t="str">
        <f t="shared" si="12"/>
        <v>26/08/2010</v>
      </c>
      <c r="F80" s="14">
        <f t="shared" si="13"/>
        <v>2010</v>
      </c>
      <c r="G80" s="14">
        <f t="shared" si="14"/>
        <v>8</v>
      </c>
      <c r="H80" s="14">
        <f t="shared" si="15"/>
        <v>26</v>
      </c>
      <c r="I80" s="14" t="str">
        <f t="shared" si="16"/>
        <v>Thursday</v>
      </c>
      <c r="J80" s="4">
        <f t="shared" ca="1" si="17"/>
        <v>44878</v>
      </c>
      <c r="K80" s="4" t="str">
        <f t="shared" ca="1" si="18"/>
        <v>13/11/2022</v>
      </c>
      <c r="L80" s="14">
        <f t="shared" ca="1" si="19"/>
        <v>12</v>
      </c>
      <c r="M80" s="14">
        <f t="shared" ca="1" si="20"/>
        <v>146</v>
      </c>
      <c r="N80" s="14">
        <f t="shared" ca="1" si="21"/>
        <v>4462</v>
      </c>
      <c r="O80" s="2" t="s">
        <v>449</v>
      </c>
      <c r="P80" s="2">
        <v>12</v>
      </c>
      <c r="Q80" s="5">
        <v>18</v>
      </c>
      <c r="R80" s="5">
        <f t="shared" si="22"/>
        <v>216</v>
      </c>
      <c r="S80" s="6" t="s">
        <v>450</v>
      </c>
      <c r="T80" s="6" t="str">
        <f t="shared" si="23"/>
        <v>Normal</v>
      </c>
      <c r="U80">
        <f>IF(AND(R80&gt;=0,R80&lt;200),0.2,IF(AND(R80&gt;=200,R80&lt;500),0.3,0.4))</f>
        <v>0.3</v>
      </c>
      <c r="V80" s="5">
        <f>R80 -(U80*R80)</f>
        <v>151.19999999999999</v>
      </c>
      <c r="W80" t="str">
        <f>VLOOKUP(B80,Customer!A:G,7,FALSE)</f>
        <v>Camelia Korn</v>
      </c>
      <c r="X80">
        <f>VLOOKUP(B80,Customer!A:G,1,FALSE)</f>
        <v>10095</v>
      </c>
    </row>
    <row r="81" spans="1:24" x14ac:dyDescent="0.2">
      <c r="A81" s="2">
        <v>180</v>
      </c>
      <c r="B81" s="2">
        <v>10100</v>
      </c>
      <c r="C81" s="12" t="s">
        <v>695</v>
      </c>
      <c r="D81" s="12" t="str">
        <f>MID(C81,2,5)</f>
        <v>40219</v>
      </c>
      <c r="E81" s="12" t="str">
        <f t="shared" si="12"/>
        <v>10/02/2010</v>
      </c>
      <c r="F81" s="14">
        <f t="shared" si="13"/>
        <v>2010</v>
      </c>
      <c r="G81" s="14">
        <f t="shared" si="14"/>
        <v>2</v>
      </c>
      <c r="H81" s="14">
        <f t="shared" si="15"/>
        <v>10</v>
      </c>
      <c r="I81" s="14" t="str">
        <f t="shared" si="16"/>
        <v>Wednesday</v>
      </c>
      <c r="J81" s="4">
        <f t="shared" ca="1" si="17"/>
        <v>44878</v>
      </c>
      <c r="K81" s="4" t="str">
        <f t="shared" ca="1" si="18"/>
        <v>13/11/2022</v>
      </c>
      <c r="L81" s="14">
        <f t="shared" ca="1" si="19"/>
        <v>12</v>
      </c>
      <c r="M81" s="14">
        <f t="shared" ca="1" si="20"/>
        <v>153</v>
      </c>
      <c r="N81" s="14">
        <f t="shared" ca="1" si="21"/>
        <v>4659</v>
      </c>
      <c r="O81" s="2" t="s">
        <v>454</v>
      </c>
      <c r="P81" s="2">
        <v>19</v>
      </c>
      <c r="Q81" s="5">
        <v>12</v>
      </c>
      <c r="R81" s="5">
        <f t="shared" si="22"/>
        <v>228</v>
      </c>
      <c r="S81" s="6" t="s">
        <v>448</v>
      </c>
      <c r="T81" s="6" t="str">
        <f t="shared" si="23"/>
        <v>Large</v>
      </c>
      <c r="U81">
        <f>IF(AND(R81&gt;=0,R81&lt;200),0.2,IF(AND(R81&gt;=200,R81&lt;500),0.3,0.4))</f>
        <v>0.3</v>
      </c>
      <c r="V81" s="5">
        <f>R81 -(U81*R81)</f>
        <v>159.60000000000002</v>
      </c>
      <c r="W81" t="str">
        <f>VLOOKUP(B81,Customer!A:G,7,FALSE)</f>
        <v>Patrick Manuel</v>
      </c>
      <c r="X81">
        <f>VLOOKUP(B81,Customer!A:G,1,FALSE)</f>
        <v>10100</v>
      </c>
    </row>
    <row r="82" spans="1:24" x14ac:dyDescent="0.2">
      <c r="A82" s="2">
        <v>181</v>
      </c>
      <c r="B82" s="2">
        <v>10126</v>
      </c>
      <c r="C82" s="12" t="s">
        <v>696</v>
      </c>
      <c r="D82" s="12" t="str">
        <f>MID(C82,2,5)</f>
        <v>40198</v>
      </c>
      <c r="E82" s="12" t="str">
        <f t="shared" si="12"/>
        <v>20/01/2010</v>
      </c>
      <c r="F82" s="14">
        <f t="shared" si="13"/>
        <v>2010</v>
      </c>
      <c r="G82" s="14">
        <f t="shared" si="14"/>
        <v>1</v>
      </c>
      <c r="H82" s="14">
        <f t="shared" si="15"/>
        <v>20</v>
      </c>
      <c r="I82" s="14" t="str">
        <f t="shared" si="16"/>
        <v>Wednesday</v>
      </c>
      <c r="J82" s="4">
        <f t="shared" ca="1" si="17"/>
        <v>44878</v>
      </c>
      <c r="K82" s="4" t="str">
        <f t="shared" ca="1" si="18"/>
        <v>13/11/2022</v>
      </c>
      <c r="L82" s="14">
        <f t="shared" ca="1" si="19"/>
        <v>12</v>
      </c>
      <c r="M82" s="14">
        <f t="shared" ca="1" si="20"/>
        <v>153</v>
      </c>
      <c r="N82" s="14">
        <f t="shared" ca="1" si="21"/>
        <v>4680</v>
      </c>
      <c r="O82" s="2" t="s">
        <v>455</v>
      </c>
      <c r="P82" s="2">
        <v>26</v>
      </c>
      <c r="Q82" s="5">
        <v>9</v>
      </c>
      <c r="R82" s="5">
        <f t="shared" si="22"/>
        <v>234</v>
      </c>
      <c r="S82" s="6" t="s">
        <v>448</v>
      </c>
      <c r="T82" s="6" t="str">
        <f t="shared" si="23"/>
        <v>Large</v>
      </c>
      <c r="U82">
        <f>IF(AND(R82&gt;=0,R82&lt;200),0.2,IF(AND(R82&gt;=200,R82&lt;500),0.3,0.4))</f>
        <v>0.3</v>
      </c>
      <c r="V82" s="5">
        <f>R82 -(U82*R82)</f>
        <v>163.80000000000001</v>
      </c>
      <c r="W82" t="str">
        <f>VLOOKUP(B82,Customer!A:G,7,FALSE)</f>
        <v>Roy Reber</v>
      </c>
      <c r="X82">
        <f>VLOOKUP(B82,Customer!A:G,1,FALSE)</f>
        <v>10126</v>
      </c>
    </row>
    <row r="83" spans="1:24" x14ac:dyDescent="0.2">
      <c r="A83" s="2">
        <v>182</v>
      </c>
      <c r="B83" s="2">
        <v>10120</v>
      </c>
      <c r="C83" s="12" t="s">
        <v>697</v>
      </c>
      <c r="D83" s="12" t="str">
        <f>MID(C83,2,5)</f>
        <v>40911</v>
      </c>
      <c r="E83" s="12" t="str">
        <f t="shared" si="12"/>
        <v>03/01/2012</v>
      </c>
      <c r="F83" s="14">
        <f t="shared" si="13"/>
        <v>2012</v>
      </c>
      <c r="G83" s="14">
        <f t="shared" si="14"/>
        <v>1</v>
      </c>
      <c r="H83" s="14">
        <f t="shared" si="15"/>
        <v>3</v>
      </c>
      <c r="I83" s="14" t="str">
        <f t="shared" si="16"/>
        <v>Tuesday</v>
      </c>
      <c r="J83" s="4">
        <f t="shared" ca="1" si="17"/>
        <v>44878</v>
      </c>
      <c r="K83" s="4" t="str">
        <f t="shared" ca="1" si="18"/>
        <v>13/11/2022</v>
      </c>
      <c r="L83" s="14">
        <f t="shared" ca="1" si="19"/>
        <v>10</v>
      </c>
      <c r="M83" s="14">
        <f t="shared" ca="1" si="20"/>
        <v>130</v>
      </c>
      <c r="N83" s="14">
        <f t="shared" ca="1" si="21"/>
        <v>3967</v>
      </c>
      <c r="O83" s="2" t="s">
        <v>451</v>
      </c>
      <c r="P83" s="2">
        <v>8</v>
      </c>
      <c r="Q83" s="5">
        <v>13</v>
      </c>
      <c r="R83" s="5">
        <f t="shared" si="22"/>
        <v>104</v>
      </c>
      <c r="S83" s="6" t="s">
        <v>450</v>
      </c>
      <c r="T83" s="6" t="str">
        <f t="shared" si="23"/>
        <v>Normal</v>
      </c>
      <c r="U83">
        <f>IF(AND(R83&gt;=0,R83&lt;200),0.2,IF(AND(R83&gt;=200,R83&lt;500),0.3,0.4))</f>
        <v>0.2</v>
      </c>
      <c r="V83" s="5">
        <f>R83 -(U83*R83)</f>
        <v>83.2</v>
      </c>
      <c r="W83" t="str">
        <f>VLOOKUP(B83,Customer!A:G,7,FALSE)</f>
        <v>Iris Delosantos</v>
      </c>
      <c r="X83">
        <f>VLOOKUP(B83,Customer!A:G,1,FALSE)</f>
        <v>10120</v>
      </c>
    </row>
    <row r="84" spans="1:24" x14ac:dyDescent="0.2">
      <c r="A84" s="2">
        <v>183</v>
      </c>
      <c r="B84" s="2">
        <v>10134</v>
      </c>
      <c r="C84" s="12" t="s">
        <v>698</v>
      </c>
      <c r="D84" s="12" t="str">
        <f>MID(C84,2,5)</f>
        <v>40665</v>
      </c>
      <c r="E84" s="12" t="str">
        <f t="shared" si="12"/>
        <v>02/05/2011</v>
      </c>
      <c r="F84" s="14">
        <f t="shared" si="13"/>
        <v>2011</v>
      </c>
      <c r="G84" s="14">
        <f t="shared" si="14"/>
        <v>5</v>
      </c>
      <c r="H84" s="14">
        <f t="shared" si="15"/>
        <v>2</v>
      </c>
      <c r="I84" s="14" t="str">
        <f t="shared" si="16"/>
        <v>Monday</v>
      </c>
      <c r="J84" s="4">
        <f t="shared" ca="1" si="17"/>
        <v>44878</v>
      </c>
      <c r="K84" s="4" t="str">
        <f t="shared" ca="1" si="18"/>
        <v>13/11/2022</v>
      </c>
      <c r="L84" s="14">
        <f t="shared" ca="1" si="19"/>
        <v>11</v>
      </c>
      <c r="M84" s="14">
        <f t="shared" ca="1" si="20"/>
        <v>138</v>
      </c>
      <c r="N84" s="14">
        <f t="shared" ca="1" si="21"/>
        <v>4213</v>
      </c>
      <c r="O84" s="2" t="s">
        <v>457</v>
      </c>
      <c r="P84" s="2">
        <v>4</v>
      </c>
      <c r="Q84" s="5">
        <v>2</v>
      </c>
      <c r="R84" s="5">
        <f t="shared" si="22"/>
        <v>8</v>
      </c>
      <c r="S84" s="6" t="s">
        <v>459</v>
      </c>
      <c r="T84" s="6" t="str">
        <f t="shared" si="23"/>
        <v>Normal</v>
      </c>
      <c r="U84">
        <f>IF(AND(R84&gt;=0,R84&lt;200),0.2,IF(AND(R84&gt;=200,R84&lt;500),0.3,0.4))</f>
        <v>0.2</v>
      </c>
      <c r="V84" s="5">
        <f>R84 -(U84*R84)</f>
        <v>6.4</v>
      </c>
      <c r="W84" t="str">
        <f>VLOOKUP(B84,Customer!A:G,7,FALSE)</f>
        <v>Marco Jacobo</v>
      </c>
      <c r="X84">
        <f>VLOOKUP(B84,Customer!A:G,1,FALSE)</f>
        <v>10134</v>
      </c>
    </row>
    <row r="85" spans="1:24" x14ac:dyDescent="0.2">
      <c r="A85" s="2">
        <v>184</v>
      </c>
      <c r="B85" s="2">
        <v>10008</v>
      </c>
      <c r="C85" s="12" t="s">
        <v>699</v>
      </c>
      <c r="D85" s="12" t="str">
        <f>MID(C85,2,5)</f>
        <v>41827</v>
      </c>
      <c r="E85" s="12" t="str">
        <f t="shared" si="12"/>
        <v>07/07/2014</v>
      </c>
      <c r="F85" s="14">
        <f t="shared" si="13"/>
        <v>2014</v>
      </c>
      <c r="G85" s="14">
        <f t="shared" si="14"/>
        <v>7</v>
      </c>
      <c r="H85" s="14">
        <f t="shared" si="15"/>
        <v>7</v>
      </c>
      <c r="I85" s="14" t="str">
        <f t="shared" si="16"/>
        <v>Monday</v>
      </c>
      <c r="J85" s="4">
        <f t="shared" ca="1" si="17"/>
        <v>44878</v>
      </c>
      <c r="K85" s="4" t="str">
        <f t="shared" ca="1" si="18"/>
        <v>13/11/2022</v>
      </c>
      <c r="L85" s="14">
        <f t="shared" ca="1" si="19"/>
        <v>8</v>
      </c>
      <c r="M85" s="14">
        <f t="shared" ca="1" si="20"/>
        <v>100</v>
      </c>
      <c r="N85" s="14">
        <f t="shared" ca="1" si="21"/>
        <v>3051</v>
      </c>
      <c r="O85" s="2" t="s">
        <v>454</v>
      </c>
      <c r="P85" s="2">
        <v>7</v>
      </c>
      <c r="Q85" s="5">
        <v>12</v>
      </c>
      <c r="R85" s="5">
        <f t="shared" si="22"/>
        <v>84</v>
      </c>
      <c r="S85" s="6" t="s">
        <v>450</v>
      </c>
      <c r="T85" s="6" t="str">
        <f t="shared" si="23"/>
        <v>Normal</v>
      </c>
      <c r="U85">
        <f>IF(AND(R85&gt;=0,R85&lt;200),0.2,IF(AND(R85&gt;=200,R85&lt;500),0.3,0.4))</f>
        <v>0.2</v>
      </c>
      <c r="V85" s="5">
        <f>R85 -(U85*R85)</f>
        <v>67.2</v>
      </c>
      <c r="W85" t="str">
        <f>VLOOKUP(B85,Customer!A:G,7,FALSE)</f>
        <v>Vernon Addy</v>
      </c>
      <c r="X85">
        <f>VLOOKUP(B85,Customer!A:G,1,FALSE)</f>
        <v>10008</v>
      </c>
    </row>
    <row r="86" spans="1:24" x14ac:dyDescent="0.2">
      <c r="A86" s="2">
        <v>185</v>
      </c>
      <c r="B86" s="2">
        <v>10082</v>
      </c>
      <c r="C86" s="12" t="s">
        <v>700</v>
      </c>
      <c r="D86" s="12" t="str">
        <f>MID(C86,2,5)</f>
        <v>40190</v>
      </c>
      <c r="E86" s="12" t="str">
        <f t="shared" si="12"/>
        <v>12/01/2010</v>
      </c>
      <c r="F86" s="14">
        <f t="shared" si="13"/>
        <v>2010</v>
      </c>
      <c r="G86" s="14">
        <f t="shared" si="14"/>
        <v>1</v>
      </c>
      <c r="H86" s="14">
        <f t="shared" si="15"/>
        <v>12</v>
      </c>
      <c r="I86" s="14" t="str">
        <f t="shared" si="16"/>
        <v>Tuesday</v>
      </c>
      <c r="J86" s="4">
        <f t="shared" ca="1" si="17"/>
        <v>44878</v>
      </c>
      <c r="K86" s="4" t="str">
        <f t="shared" ca="1" si="18"/>
        <v>13/11/2022</v>
      </c>
      <c r="L86" s="14">
        <f t="shared" ca="1" si="19"/>
        <v>12</v>
      </c>
      <c r="M86" s="14">
        <f t="shared" ca="1" si="20"/>
        <v>154</v>
      </c>
      <c r="N86" s="14">
        <f t="shared" ca="1" si="21"/>
        <v>4688</v>
      </c>
      <c r="O86" s="2" t="s">
        <v>449</v>
      </c>
      <c r="P86" s="2">
        <v>23</v>
      </c>
      <c r="Q86" s="5">
        <v>18</v>
      </c>
      <c r="R86" s="5">
        <f t="shared" si="22"/>
        <v>414</v>
      </c>
      <c r="S86" s="6" t="s">
        <v>448</v>
      </c>
      <c r="T86" s="6" t="str">
        <f t="shared" si="23"/>
        <v>Large</v>
      </c>
      <c r="U86">
        <f>IF(AND(R86&gt;=0,R86&lt;200),0.2,IF(AND(R86&gt;=200,R86&lt;500),0.3,0.4))</f>
        <v>0.3</v>
      </c>
      <c r="V86" s="5">
        <f>R86 -(U86*R86)</f>
        <v>289.8</v>
      </c>
      <c r="W86" t="str">
        <f>VLOOKUP(B86,Customer!A:G,7,FALSE)</f>
        <v>Charles Ascencio</v>
      </c>
      <c r="X86">
        <f>VLOOKUP(B86,Customer!A:G,1,FALSE)</f>
        <v>10082</v>
      </c>
    </row>
    <row r="87" spans="1:24" x14ac:dyDescent="0.2">
      <c r="A87" s="2">
        <v>186</v>
      </c>
      <c r="B87" s="2">
        <v>10005</v>
      </c>
      <c r="C87" s="12" t="s">
        <v>701</v>
      </c>
      <c r="D87" s="12" t="str">
        <f>MID(C87,2,5)</f>
        <v>41919</v>
      </c>
      <c r="E87" s="12" t="str">
        <f t="shared" si="12"/>
        <v>07/10/2014</v>
      </c>
      <c r="F87" s="14">
        <f t="shared" si="13"/>
        <v>2014</v>
      </c>
      <c r="G87" s="14">
        <f t="shared" si="14"/>
        <v>10</v>
      </c>
      <c r="H87" s="14">
        <f t="shared" si="15"/>
        <v>7</v>
      </c>
      <c r="I87" s="14" t="str">
        <f t="shared" si="16"/>
        <v>Tuesday</v>
      </c>
      <c r="J87" s="4">
        <f t="shared" ca="1" si="17"/>
        <v>44878</v>
      </c>
      <c r="K87" s="4" t="str">
        <f t="shared" ca="1" si="18"/>
        <v>13/11/2022</v>
      </c>
      <c r="L87" s="14">
        <f t="shared" ca="1" si="19"/>
        <v>8</v>
      </c>
      <c r="M87" s="14">
        <f t="shared" ca="1" si="20"/>
        <v>97</v>
      </c>
      <c r="N87" s="14">
        <f t="shared" ca="1" si="21"/>
        <v>2959</v>
      </c>
      <c r="O87" s="2" t="s">
        <v>453</v>
      </c>
      <c r="P87" s="2">
        <v>8</v>
      </c>
      <c r="Q87" s="5">
        <v>12</v>
      </c>
      <c r="R87" s="5">
        <f t="shared" si="22"/>
        <v>96</v>
      </c>
      <c r="S87" s="6" t="s">
        <v>450</v>
      </c>
      <c r="T87" s="6" t="str">
        <f t="shared" si="23"/>
        <v>Normal</v>
      </c>
      <c r="U87">
        <f>IF(AND(R87&gt;=0,R87&lt;200),0.2,IF(AND(R87&gt;=200,R87&lt;500),0.3,0.4))</f>
        <v>0.2</v>
      </c>
      <c r="V87" s="5">
        <f>R87 -(U87*R87)</f>
        <v>76.8</v>
      </c>
      <c r="W87" t="str">
        <f>VLOOKUP(B87,Customer!A:G,7,FALSE)</f>
        <v>Kathrine Fritzler</v>
      </c>
      <c r="X87">
        <f>VLOOKUP(B87,Customer!A:G,1,FALSE)</f>
        <v>10005</v>
      </c>
    </row>
    <row r="88" spans="1:24" x14ac:dyDescent="0.2">
      <c r="A88" s="2">
        <v>187</v>
      </c>
      <c r="B88" s="2">
        <v>10146</v>
      </c>
      <c r="C88" s="12" t="s">
        <v>638</v>
      </c>
      <c r="D88" s="12" t="str">
        <f>MID(C88,2,5)</f>
        <v>42310</v>
      </c>
      <c r="E88" s="12" t="str">
        <f t="shared" si="12"/>
        <v>02/11/2015</v>
      </c>
      <c r="F88" s="14">
        <f t="shared" si="13"/>
        <v>2015</v>
      </c>
      <c r="G88" s="14">
        <f t="shared" si="14"/>
        <v>11</v>
      </c>
      <c r="H88" s="14">
        <f t="shared" si="15"/>
        <v>2</v>
      </c>
      <c r="I88" s="14" t="str">
        <f t="shared" si="16"/>
        <v>Monday</v>
      </c>
      <c r="J88" s="4">
        <f t="shared" ca="1" si="17"/>
        <v>44878</v>
      </c>
      <c r="K88" s="4" t="str">
        <f t="shared" ca="1" si="18"/>
        <v>13/11/2022</v>
      </c>
      <c r="L88" s="14">
        <f t="shared" ca="1" si="19"/>
        <v>7</v>
      </c>
      <c r="M88" s="14">
        <f t="shared" ca="1" si="20"/>
        <v>84</v>
      </c>
      <c r="N88" s="14">
        <f t="shared" ca="1" si="21"/>
        <v>2568</v>
      </c>
      <c r="O88" s="2" t="s">
        <v>453</v>
      </c>
      <c r="P88" s="2">
        <v>7</v>
      </c>
      <c r="Q88" s="5">
        <v>12</v>
      </c>
      <c r="R88" s="5">
        <f t="shared" si="22"/>
        <v>84</v>
      </c>
      <c r="S88" s="6" t="s">
        <v>450</v>
      </c>
      <c r="T88" s="6" t="str">
        <f t="shared" si="23"/>
        <v>Normal</v>
      </c>
      <c r="U88">
        <f>IF(AND(R88&gt;=0,R88&lt;200),0.2,IF(AND(R88&gt;=200,R88&lt;500),0.3,0.4))</f>
        <v>0.2</v>
      </c>
      <c r="V88" s="5">
        <f>R88 -(U88*R88)</f>
        <v>67.2</v>
      </c>
      <c r="W88" t="str">
        <f>VLOOKUP(B88,Customer!A:G,7,FALSE)</f>
        <v>Bobby Greening</v>
      </c>
      <c r="X88">
        <f>VLOOKUP(B88,Customer!A:G,1,FALSE)</f>
        <v>10146</v>
      </c>
    </row>
    <row r="89" spans="1:24" x14ac:dyDescent="0.2">
      <c r="A89" s="2">
        <v>188</v>
      </c>
      <c r="B89" s="2">
        <v>10041</v>
      </c>
      <c r="C89" s="12" t="s">
        <v>702</v>
      </c>
      <c r="D89" s="12" t="str">
        <f>MID(C89,2,5)</f>
        <v>40856</v>
      </c>
      <c r="E89" s="12" t="str">
        <f t="shared" si="12"/>
        <v>09/11/2011</v>
      </c>
      <c r="F89" s="14">
        <f t="shared" si="13"/>
        <v>2011</v>
      </c>
      <c r="G89" s="14">
        <f t="shared" si="14"/>
        <v>11</v>
      </c>
      <c r="H89" s="14">
        <f t="shared" si="15"/>
        <v>9</v>
      </c>
      <c r="I89" s="14" t="str">
        <f t="shared" si="16"/>
        <v>Wednesday</v>
      </c>
      <c r="J89" s="4">
        <f t="shared" ca="1" si="17"/>
        <v>44878</v>
      </c>
      <c r="K89" s="4" t="str">
        <f t="shared" ca="1" si="18"/>
        <v>13/11/2022</v>
      </c>
      <c r="L89" s="14">
        <f t="shared" ca="1" si="19"/>
        <v>11</v>
      </c>
      <c r="M89" s="14">
        <f t="shared" ca="1" si="20"/>
        <v>132</v>
      </c>
      <c r="N89" s="14">
        <f t="shared" ca="1" si="21"/>
        <v>4022</v>
      </c>
      <c r="O89" s="2" t="s">
        <v>454</v>
      </c>
      <c r="P89" s="2">
        <v>17</v>
      </c>
      <c r="Q89" s="5">
        <v>12</v>
      </c>
      <c r="R89" s="5">
        <f t="shared" si="22"/>
        <v>204</v>
      </c>
      <c r="S89" s="6" t="s">
        <v>448</v>
      </c>
      <c r="T89" s="6" t="str">
        <f t="shared" si="23"/>
        <v>Large</v>
      </c>
      <c r="U89">
        <f>IF(AND(R89&gt;=0,R89&lt;200),0.2,IF(AND(R89&gt;=200,R89&lt;500),0.3,0.4))</f>
        <v>0.3</v>
      </c>
      <c r="V89" s="5">
        <f>R89 -(U89*R89)</f>
        <v>142.80000000000001</v>
      </c>
      <c r="W89" t="str">
        <f>VLOOKUP(B89,Customer!A:G,7,FALSE)</f>
        <v>Mattie Gebhardt</v>
      </c>
      <c r="X89">
        <f>VLOOKUP(B89,Customer!A:G,1,FALSE)</f>
        <v>10041</v>
      </c>
    </row>
    <row r="90" spans="1:24" x14ac:dyDescent="0.2">
      <c r="A90" s="2">
        <v>189</v>
      </c>
      <c r="B90" s="2">
        <v>10028</v>
      </c>
      <c r="C90" s="12" t="s">
        <v>703</v>
      </c>
      <c r="D90" s="12" t="str">
        <f>MID(C90,2,5)</f>
        <v>41526</v>
      </c>
      <c r="E90" s="12" t="str">
        <f t="shared" si="12"/>
        <v>09/09/2013</v>
      </c>
      <c r="F90" s="14">
        <f t="shared" si="13"/>
        <v>2013</v>
      </c>
      <c r="G90" s="14">
        <f t="shared" si="14"/>
        <v>9</v>
      </c>
      <c r="H90" s="14">
        <f t="shared" si="15"/>
        <v>9</v>
      </c>
      <c r="I90" s="14" t="str">
        <f t="shared" si="16"/>
        <v>Monday</v>
      </c>
      <c r="J90" s="4">
        <f t="shared" ca="1" si="17"/>
        <v>44878</v>
      </c>
      <c r="K90" s="4" t="str">
        <f t="shared" ca="1" si="18"/>
        <v>13/11/2022</v>
      </c>
      <c r="L90" s="14">
        <f t="shared" ca="1" si="19"/>
        <v>9</v>
      </c>
      <c r="M90" s="14">
        <f t="shared" ca="1" si="20"/>
        <v>110</v>
      </c>
      <c r="N90" s="14">
        <f t="shared" ca="1" si="21"/>
        <v>3352</v>
      </c>
      <c r="O90" s="2" t="s">
        <v>452</v>
      </c>
      <c r="P90" s="2">
        <v>20</v>
      </c>
      <c r="Q90" s="5">
        <v>4</v>
      </c>
      <c r="R90" s="5">
        <f t="shared" si="22"/>
        <v>80</v>
      </c>
      <c r="S90" s="6" t="s">
        <v>448</v>
      </c>
      <c r="T90" s="6" t="str">
        <f t="shared" si="23"/>
        <v>Large</v>
      </c>
      <c r="U90">
        <f>IF(AND(R90&gt;=0,R90&lt;200),0.2,IF(AND(R90&gt;=200,R90&lt;500),0.3,0.4))</f>
        <v>0.2</v>
      </c>
      <c r="V90" s="5">
        <f>R90 -(U90*R90)</f>
        <v>64</v>
      </c>
      <c r="W90" t="str">
        <f>VLOOKUP(B90,Customer!A:G,7,FALSE)</f>
        <v>Margery Farabee</v>
      </c>
      <c r="X90">
        <f>VLOOKUP(B90,Customer!A:G,1,FALSE)</f>
        <v>10028</v>
      </c>
    </row>
    <row r="91" spans="1:24" x14ac:dyDescent="0.2">
      <c r="A91" s="2">
        <v>190</v>
      </c>
      <c r="B91" s="2">
        <v>10060</v>
      </c>
      <c r="C91" s="12" t="s">
        <v>704</v>
      </c>
      <c r="D91" s="12" t="str">
        <f>MID(C91,2,5)</f>
        <v>41193</v>
      </c>
      <c r="E91" s="12" t="str">
        <f t="shared" si="12"/>
        <v>11/10/2012</v>
      </c>
      <c r="F91" s="14">
        <f t="shared" si="13"/>
        <v>2012</v>
      </c>
      <c r="G91" s="14">
        <f t="shared" si="14"/>
        <v>10</v>
      </c>
      <c r="H91" s="14">
        <f t="shared" si="15"/>
        <v>11</v>
      </c>
      <c r="I91" s="14" t="str">
        <f t="shared" si="16"/>
        <v>Thursday</v>
      </c>
      <c r="J91" s="4">
        <f t="shared" ca="1" si="17"/>
        <v>44878</v>
      </c>
      <c r="K91" s="4" t="str">
        <f t="shared" ca="1" si="18"/>
        <v>13/11/2022</v>
      </c>
      <c r="L91" s="14">
        <f t="shared" ca="1" si="19"/>
        <v>10</v>
      </c>
      <c r="M91" s="14">
        <f t="shared" ca="1" si="20"/>
        <v>121</v>
      </c>
      <c r="N91" s="14">
        <f t="shared" ca="1" si="21"/>
        <v>3685</v>
      </c>
      <c r="O91" s="2" t="s">
        <v>449</v>
      </c>
      <c r="P91" s="2">
        <v>7</v>
      </c>
      <c r="Q91" s="5">
        <v>18</v>
      </c>
      <c r="R91" s="5">
        <f t="shared" si="22"/>
        <v>126</v>
      </c>
      <c r="S91" s="6" t="s">
        <v>450</v>
      </c>
      <c r="T91" s="6" t="str">
        <f t="shared" si="23"/>
        <v>Normal</v>
      </c>
      <c r="U91">
        <f>IF(AND(R91&gt;=0,R91&lt;200),0.2,IF(AND(R91&gt;=200,R91&lt;500),0.3,0.4))</f>
        <v>0.2</v>
      </c>
      <c r="V91" s="5">
        <f>R91 -(U91*R91)</f>
        <v>100.8</v>
      </c>
      <c r="W91" t="str">
        <f>VLOOKUP(B91,Customer!A:G,7,FALSE)</f>
        <v>Solomon Mahurin</v>
      </c>
      <c r="X91">
        <f>VLOOKUP(B91,Customer!A:G,1,FALSE)</f>
        <v>10060</v>
      </c>
    </row>
    <row r="92" spans="1:24" x14ac:dyDescent="0.2">
      <c r="A92" s="2">
        <v>191</v>
      </c>
      <c r="B92" s="2">
        <v>10149</v>
      </c>
      <c r="C92" s="12" t="s">
        <v>705</v>
      </c>
      <c r="D92" s="12" t="str">
        <f>MID(C92,2,5)</f>
        <v>41787</v>
      </c>
      <c r="E92" s="12" t="str">
        <f t="shared" si="12"/>
        <v>28/05/2014</v>
      </c>
      <c r="F92" s="14">
        <f t="shared" si="13"/>
        <v>2014</v>
      </c>
      <c r="G92" s="14">
        <f t="shared" si="14"/>
        <v>5</v>
      </c>
      <c r="H92" s="14">
        <f t="shared" si="15"/>
        <v>28</v>
      </c>
      <c r="I92" s="14" t="str">
        <f t="shared" si="16"/>
        <v>Wednesday</v>
      </c>
      <c r="J92" s="4">
        <f t="shared" ca="1" si="17"/>
        <v>44878</v>
      </c>
      <c r="K92" s="4" t="str">
        <f t="shared" ca="1" si="18"/>
        <v>13/11/2022</v>
      </c>
      <c r="L92" s="14">
        <f t="shared" ca="1" si="19"/>
        <v>8</v>
      </c>
      <c r="M92" s="14">
        <f t="shared" ca="1" si="20"/>
        <v>101</v>
      </c>
      <c r="N92" s="14">
        <f t="shared" ca="1" si="21"/>
        <v>3091</v>
      </c>
      <c r="O92" s="2" t="s">
        <v>449</v>
      </c>
      <c r="P92" s="2">
        <v>3</v>
      </c>
      <c r="Q92" s="5">
        <v>18</v>
      </c>
      <c r="R92" s="5">
        <f t="shared" si="22"/>
        <v>54</v>
      </c>
      <c r="S92" s="6" t="s">
        <v>459</v>
      </c>
      <c r="T92" s="6" t="str">
        <f t="shared" si="23"/>
        <v>Normal</v>
      </c>
      <c r="U92">
        <f>IF(AND(R92&gt;=0,R92&lt;200),0.2,IF(AND(R92&gt;=200,R92&lt;500),0.3,0.4))</f>
        <v>0.2</v>
      </c>
      <c r="V92" s="5">
        <f>R92 -(U92*R92)</f>
        <v>43.2</v>
      </c>
      <c r="W92" t="str">
        <f>VLOOKUP(B92,Customer!A:G,7,FALSE)</f>
        <v>Tomas Coppinger</v>
      </c>
      <c r="X92">
        <f>VLOOKUP(B92,Customer!A:G,1,FALSE)</f>
        <v>10149</v>
      </c>
    </row>
    <row r="93" spans="1:24" x14ac:dyDescent="0.2">
      <c r="A93" s="2">
        <v>192</v>
      </c>
      <c r="B93" s="2">
        <v>10035</v>
      </c>
      <c r="C93" s="12" t="s">
        <v>706</v>
      </c>
      <c r="D93" s="12" t="str">
        <f>MID(C93,2,5)</f>
        <v>41685</v>
      </c>
      <c r="E93" s="12" t="str">
        <f t="shared" si="12"/>
        <v>15/02/2014</v>
      </c>
      <c r="F93" s="14">
        <f t="shared" si="13"/>
        <v>2014</v>
      </c>
      <c r="G93" s="14">
        <f t="shared" si="14"/>
        <v>2</v>
      </c>
      <c r="H93" s="14">
        <f t="shared" si="15"/>
        <v>15</v>
      </c>
      <c r="I93" s="14" t="str">
        <f t="shared" si="16"/>
        <v>Saturday</v>
      </c>
      <c r="J93" s="4">
        <f t="shared" ca="1" si="17"/>
        <v>44878</v>
      </c>
      <c r="K93" s="4" t="str">
        <f t="shared" ca="1" si="18"/>
        <v>13/11/2022</v>
      </c>
      <c r="L93" s="14">
        <f t="shared" ca="1" si="19"/>
        <v>8</v>
      </c>
      <c r="M93" s="14">
        <f t="shared" ca="1" si="20"/>
        <v>104</v>
      </c>
      <c r="N93" s="14">
        <f t="shared" ca="1" si="21"/>
        <v>3193</v>
      </c>
      <c r="O93" s="2" t="s">
        <v>449</v>
      </c>
      <c r="P93" s="2">
        <v>2</v>
      </c>
      <c r="Q93" s="5">
        <v>18</v>
      </c>
      <c r="R93" s="5">
        <f t="shared" si="22"/>
        <v>36</v>
      </c>
      <c r="S93" s="6" t="s">
        <v>459</v>
      </c>
      <c r="T93" s="6" t="str">
        <f t="shared" si="23"/>
        <v>Normal</v>
      </c>
      <c r="U93">
        <f>IF(AND(R93&gt;=0,R93&lt;200),0.2,IF(AND(R93&gt;=200,R93&lt;500),0.3,0.4))</f>
        <v>0.2</v>
      </c>
      <c r="V93" s="5">
        <f>R93 -(U93*R93)</f>
        <v>28.8</v>
      </c>
      <c r="W93" t="str">
        <f>VLOOKUP(B93,Customer!A:G,7,FALSE)</f>
        <v>Houston Gouin</v>
      </c>
      <c r="X93">
        <f>VLOOKUP(B93,Customer!A:G,1,FALSE)</f>
        <v>10035</v>
      </c>
    </row>
    <row r="94" spans="1:24" x14ac:dyDescent="0.2">
      <c r="A94" s="2">
        <v>193</v>
      </c>
      <c r="B94" s="2">
        <v>10121</v>
      </c>
      <c r="C94" s="12" t="s">
        <v>707</v>
      </c>
      <c r="D94" s="12" t="str">
        <f>MID(C94,2,5)</f>
        <v>42360</v>
      </c>
      <c r="E94" s="12" t="str">
        <f t="shared" si="12"/>
        <v>22/12/2015</v>
      </c>
      <c r="F94" s="14">
        <f t="shared" si="13"/>
        <v>2015</v>
      </c>
      <c r="G94" s="14">
        <f t="shared" si="14"/>
        <v>12</v>
      </c>
      <c r="H94" s="14">
        <f t="shared" si="15"/>
        <v>22</v>
      </c>
      <c r="I94" s="14" t="str">
        <f t="shared" si="16"/>
        <v>Tuesday</v>
      </c>
      <c r="J94" s="4">
        <f t="shared" ca="1" si="17"/>
        <v>44878</v>
      </c>
      <c r="K94" s="4" t="str">
        <f t="shared" ca="1" si="18"/>
        <v>13/11/2022</v>
      </c>
      <c r="L94" s="14">
        <f t="shared" ca="1" si="19"/>
        <v>6</v>
      </c>
      <c r="M94" s="14">
        <f t="shared" ca="1" si="20"/>
        <v>82</v>
      </c>
      <c r="N94" s="14">
        <f t="shared" ca="1" si="21"/>
        <v>2518</v>
      </c>
      <c r="O94" s="2" t="s">
        <v>452</v>
      </c>
      <c r="P94" s="2">
        <v>1</v>
      </c>
      <c r="Q94" s="5">
        <v>4</v>
      </c>
      <c r="R94" s="5">
        <f t="shared" si="22"/>
        <v>4</v>
      </c>
      <c r="S94" s="6" t="s">
        <v>459</v>
      </c>
      <c r="T94" s="6" t="str">
        <f t="shared" si="23"/>
        <v>Normal</v>
      </c>
      <c r="U94">
        <f>IF(AND(R94&gt;=0,R94&lt;200),0.2,IF(AND(R94&gt;=200,R94&lt;500),0.3,0.4))</f>
        <v>0.2</v>
      </c>
      <c r="V94" s="5">
        <f>R94 -(U94*R94)</f>
        <v>3.2</v>
      </c>
      <c r="W94" t="str">
        <f>VLOOKUP(B94,Customer!A:G,7,FALSE)</f>
        <v>Dorris Bennetts</v>
      </c>
      <c r="X94">
        <f>VLOOKUP(B94,Customer!A:G,1,FALSE)</f>
        <v>10121</v>
      </c>
    </row>
    <row r="95" spans="1:24" x14ac:dyDescent="0.2">
      <c r="A95" s="2">
        <v>194</v>
      </c>
      <c r="B95" s="2">
        <v>10121</v>
      </c>
      <c r="C95" s="12" t="s">
        <v>708</v>
      </c>
      <c r="D95" s="12" t="str">
        <f>MID(C95,2,5)</f>
        <v>40235</v>
      </c>
      <c r="E95" s="12" t="str">
        <f t="shared" si="12"/>
        <v>26/02/2010</v>
      </c>
      <c r="F95" s="14">
        <f t="shared" si="13"/>
        <v>2010</v>
      </c>
      <c r="G95" s="14">
        <f t="shared" si="14"/>
        <v>2</v>
      </c>
      <c r="H95" s="14">
        <f t="shared" si="15"/>
        <v>26</v>
      </c>
      <c r="I95" s="14" t="str">
        <f t="shared" si="16"/>
        <v>Friday</v>
      </c>
      <c r="J95" s="4">
        <f t="shared" ca="1" si="17"/>
        <v>44878</v>
      </c>
      <c r="K95" s="4" t="str">
        <f t="shared" ca="1" si="18"/>
        <v>13/11/2022</v>
      </c>
      <c r="L95" s="14">
        <f t="shared" ca="1" si="19"/>
        <v>12</v>
      </c>
      <c r="M95" s="14">
        <f t="shared" ca="1" si="20"/>
        <v>152</v>
      </c>
      <c r="N95" s="14">
        <f t="shared" ca="1" si="21"/>
        <v>4643</v>
      </c>
      <c r="O95" s="2" t="s">
        <v>453</v>
      </c>
      <c r="P95" s="2">
        <v>15</v>
      </c>
      <c r="Q95" s="5">
        <v>12</v>
      </c>
      <c r="R95" s="5">
        <f t="shared" si="22"/>
        <v>180</v>
      </c>
      <c r="S95" s="6" t="s">
        <v>448</v>
      </c>
      <c r="T95" s="6" t="str">
        <f t="shared" si="23"/>
        <v>Large</v>
      </c>
      <c r="U95">
        <f>IF(AND(R95&gt;=0,R95&lt;200),0.2,IF(AND(R95&gt;=200,R95&lt;500),0.3,0.4))</f>
        <v>0.2</v>
      </c>
      <c r="V95" s="5">
        <f>R95 -(U95*R95)</f>
        <v>144</v>
      </c>
      <c r="W95" t="str">
        <f>VLOOKUP(B95,Customer!A:G,7,FALSE)</f>
        <v>Dorris Bennetts</v>
      </c>
      <c r="X95">
        <f>VLOOKUP(B95,Customer!A:G,1,FALSE)</f>
        <v>10121</v>
      </c>
    </row>
    <row r="96" spans="1:24" x14ac:dyDescent="0.2">
      <c r="A96" s="2">
        <v>195</v>
      </c>
      <c r="B96" s="2">
        <v>10073</v>
      </c>
      <c r="C96" s="12" t="s">
        <v>709</v>
      </c>
      <c r="D96" s="12" t="str">
        <f>MID(C96,2,5)</f>
        <v>42242</v>
      </c>
      <c r="E96" s="12" t="str">
        <f t="shared" si="12"/>
        <v>26/08/2015</v>
      </c>
      <c r="F96" s="14">
        <f t="shared" si="13"/>
        <v>2015</v>
      </c>
      <c r="G96" s="14">
        <f t="shared" si="14"/>
        <v>8</v>
      </c>
      <c r="H96" s="14">
        <f t="shared" si="15"/>
        <v>26</v>
      </c>
      <c r="I96" s="14" t="str">
        <f t="shared" si="16"/>
        <v>Wednesday</v>
      </c>
      <c r="J96" s="4">
        <f t="shared" ca="1" si="17"/>
        <v>44878</v>
      </c>
      <c r="K96" s="4" t="str">
        <f t="shared" ca="1" si="18"/>
        <v>13/11/2022</v>
      </c>
      <c r="L96" s="14">
        <f t="shared" ca="1" si="19"/>
        <v>7</v>
      </c>
      <c r="M96" s="14">
        <f t="shared" ca="1" si="20"/>
        <v>86</v>
      </c>
      <c r="N96" s="14">
        <f t="shared" ca="1" si="21"/>
        <v>2636</v>
      </c>
      <c r="O96" s="2" t="s">
        <v>456</v>
      </c>
      <c r="P96" s="2">
        <v>12</v>
      </c>
      <c r="Q96" s="5">
        <v>12</v>
      </c>
      <c r="R96" s="5">
        <f t="shared" si="22"/>
        <v>144</v>
      </c>
      <c r="S96" s="6" t="s">
        <v>450</v>
      </c>
      <c r="T96" s="6" t="str">
        <f t="shared" si="23"/>
        <v>Normal</v>
      </c>
      <c r="U96">
        <f>IF(AND(R96&gt;=0,R96&lt;200),0.2,IF(AND(R96&gt;=200,R96&lt;500),0.3,0.4))</f>
        <v>0.2</v>
      </c>
      <c r="V96" s="5">
        <f>R96 -(U96*R96)</f>
        <v>115.2</v>
      </c>
      <c r="W96" t="str">
        <f>VLOOKUP(B96,Customer!A:G,7,FALSE)</f>
        <v>Danuta Hennig</v>
      </c>
      <c r="X96">
        <f>VLOOKUP(B96,Customer!A:G,1,FALSE)</f>
        <v>10073</v>
      </c>
    </row>
    <row r="97" spans="1:24" x14ac:dyDescent="0.2">
      <c r="A97" s="2">
        <v>196</v>
      </c>
      <c r="B97" s="2">
        <v>10027</v>
      </c>
      <c r="C97" s="12" t="s">
        <v>710</v>
      </c>
      <c r="D97" s="12" t="str">
        <f>MID(C97,2,5)</f>
        <v>41580</v>
      </c>
      <c r="E97" s="12" t="str">
        <f t="shared" si="12"/>
        <v>02/11/2013</v>
      </c>
      <c r="F97" s="14">
        <f t="shared" si="13"/>
        <v>2013</v>
      </c>
      <c r="G97" s="14">
        <f t="shared" si="14"/>
        <v>11</v>
      </c>
      <c r="H97" s="14">
        <f t="shared" si="15"/>
        <v>2</v>
      </c>
      <c r="I97" s="14" t="str">
        <f t="shared" si="16"/>
        <v>Saturday</v>
      </c>
      <c r="J97" s="4">
        <f t="shared" ca="1" si="17"/>
        <v>44878</v>
      </c>
      <c r="K97" s="4" t="str">
        <f t="shared" ca="1" si="18"/>
        <v>13/11/2022</v>
      </c>
      <c r="L97" s="14">
        <f t="shared" ca="1" si="19"/>
        <v>9</v>
      </c>
      <c r="M97" s="14">
        <f t="shared" ca="1" si="20"/>
        <v>108</v>
      </c>
      <c r="N97" s="14">
        <f t="shared" ca="1" si="21"/>
        <v>3298</v>
      </c>
      <c r="O97" s="2" t="s">
        <v>455</v>
      </c>
      <c r="P97" s="2">
        <v>25</v>
      </c>
      <c r="Q97" s="5">
        <v>9</v>
      </c>
      <c r="R97" s="5">
        <f t="shared" si="22"/>
        <v>225</v>
      </c>
      <c r="S97" s="6" t="s">
        <v>448</v>
      </c>
      <c r="T97" s="6" t="str">
        <f t="shared" si="23"/>
        <v>Large</v>
      </c>
      <c r="U97">
        <f>IF(AND(R97&gt;=0,R97&lt;200),0.2,IF(AND(R97&gt;=200,R97&lt;500),0.3,0.4))</f>
        <v>0.3</v>
      </c>
      <c r="V97" s="5">
        <f>R97 -(U97*R97)</f>
        <v>157.5</v>
      </c>
      <c r="W97" t="str">
        <f>VLOOKUP(B97,Customer!A:G,7,FALSE)</f>
        <v>Leona Saia</v>
      </c>
      <c r="X97">
        <f>VLOOKUP(B97,Customer!A:G,1,FALSE)</f>
        <v>10027</v>
      </c>
    </row>
    <row r="98" spans="1:24" x14ac:dyDescent="0.2">
      <c r="A98" s="2">
        <v>197</v>
      </c>
      <c r="B98" s="2">
        <v>10120</v>
      </c>
      <c r="C98" s="12" t="s">
        <v>711</v>
      </c>
      <c r="D98" s="12" t="str">
        <f>MID(C98,2,5)</f>
        <v>40902</v>
      </c>
      <c r="E98" s="12" t="str">
        <f t="shared" si="12"/>
        <v>25/12/2011</v>
      </c>
      <c r="F98" s="14">
        <f t="shared" si="13"/>
        <v>2011</v>
      </c>
      <c r="G98" s="14">
        <f t="shared" si="14"/>
        <v>12</v>
      </c>
      <c r="H98" s="14">
        <f t="shared" si="15"/>
        <v>25</v>
      </c>
      <c r="I98" s="14" t="str">
        <f t="shared" si="16"/>
        <v>Sunday</v>
      </c>
      <c r="J98" s="4">
        <f t="shared" ca="1" si="17"/>
        <v>44878</v>
      </c>
      <c r="K98" s="4" t="str">
        <f t="shared" ca="1" si="18"/>
        <v>13/11/2022</v>
      </c>
      <c r="L98" s="14">
        <f t="shared" ca="1" si="19"/>
        <v>10</v>
      </c>
      <c r="M98" s="14">
        <f t="shared" ca="1" si="20"/>
        <v>130</v>
      </c>
      <c r="N98" s="14">
        <f t="shared" ca="1" si="21"/>
        <v>3976</v>
      </c>
      <c r="O98" s="2" t="s">
        <v>456</v>
      </c>
      <c r="P98" s="2">
        <v>18</v>
      </c>
      <c r="Q98" s="5">
        <v>12</v>
      </c>
      <c r="R98" s="5">
        <f t="shared" si="22"/>
        <v>216</v>
      </c>
      <c r="S98" s="6" t="s">
        <v>448</v>
      </c>
      <c r="T98" s="6" t="str">
        <f t="shared" si="23"/>
        <v>Large</v>
      </c>
      <c r="U98">
        <f>IF(AND(R98&gt;=0,R98&lt;200),0.2,IF(AND(R98&gt;=200,R98&lt;500),0.3,0.4))</f>
        <v>0.3</v>
      </c>
      <c r="V98" s="5">
        <f>R98 -(U98*R98)</f>
        <v>151.19999999999999</v>
      </c>
      <c r="W98" t="str">
        <f>VLOOKUP(B98,Customer!A:G,7,FALSE)</f>
        <v>Iris Delosantos</v>
      </c>
      <c r="X98">
        <f>VLOOKUP(B98,Customer!A:G,1,FALSE)</f>
        <v>10120</v>
      </c>
    </row>
    <row r="99" spans="1:24" x14ac:dyDescent="0.2">
      <c r="A99" s="2">
        <v>198</v>
      </c>
      <c r="B99" s="2">
        <v>10062</v>
      </c>
      <c r="C99" s="12" t="s">
        <v>623</v>
      </c>
      <c r="D99" s="12" t="str">
        <f>MID(C99,2,5)</f>
        <v>41792</v>
      </c>
      <c r="E99" s="12" t="str">
        <f t="shared" si="12"/>
        <v>02/06/2014</v>
      </c>
      <c r="F99" s="14">
        <f t="shared" si="13"/>
        <v>2014</v>
      </c>
      <c r="G99" s="14">
        <f t="shared" si="14"/>
        <v>6</v>
      </c>
      <c r="H99" s="14">
        <f t="shared" si="15"/>
        <v>2</v>
      </c>
      <c r="I99" s="14" t="str">
        <f t="shared" si="16"/>
        <v>Monday</v>
      </c>
      <c r="J99" s="4">
        <f t="shared" ca="1" si="17"/>
        <v>44878</v>
      </c>
      <c r="K99" s="4" t="str">
        <f t="shared" ca="1" si="18"/>
        <v>13/11/2022</v>
      </c>
      <c r="L99" s="14">
        <f t="shared" ca="1" si="19"/>
        <v>8</v>
      </c>
      <c r="M99" s="14">
        <f t="shared" ca="1" si="20"/>
        <v>101</v>
      </c>
      <c r="N99" s="14">
        <f t="shared" ca="1" si="21"/>
        <v>3086</v>
      </c>
      <c r="O99" s="2" t="s">
        <v>453</v>
      </c>
      <c r="P99" s="2">
        <v>3</v>
      </c>
      <c r="Q99" s="5">
        <v>12</v>
      </c>
      <c r="R99" s="5">
        <f t="shared" si="22"/>
        <v>36</v>
      </c>
      <c r="S99" s="6" t="s">
        <v>459</v>
      </c>
      <c r="T99" s="6" t="str">
        <f t="shared" si="23"/>
        <v>Normal</v>
      </c>
      <c r="U99">
        <f>IF(AND(R99&gt;=0,R99&lt;200),0.2,IF(AND(R99&gt;=200,R99&lt;500),0.3,0.4))</f>
        <v>0.2</v>
      </c>
      <c r="V99" s="5">
        <f>R99 -(U99*R99)</f>
        <v>28.8</v>
      </c>
      <c r="W99" t="str">
        <f>VLOOKUP(B99,Customer!A:G,7,FALSE)</f>
        <v>Josefa Effinger</v>
      </c>
      <c r="X99">
        <f>VLOOKUP(B99,Customer!A:G,1,FALSE)</f>
        <v>10062</v>
      </c>
    </row>
    <row r="100" spans="1:24" x14ac:dyDescent="0.2">
      <c r="A100" s="2">
        <v>199</v>
      </c>
      <c r="B100" s="2">
        <v>10039</v>
      </c>
      <c r="C100" s="12" t="s">
        <v>712</v>
      </c>
      <c r="D100" s="12" t="str">
        <f>MID(C100,2,5)</f>
        <v>40693</v>
      </c>
      <c r="E100" s="12" t="str">
        <f t="shared" si="12"/>
        <v>30/05/2011</v>
      </c>
      <c r="F100" s="14">
        <f t="shared" si="13"/>
        <v>2011</v>
      </c>
      <c r="G100" s="14">
        <f t="shared" si="14"/>
        <v>5</v>
      </c>
      <c r="H100" s="14">
        <f t="shared" si="15"/>
        <v>30</v>
      </c>
      <c r="I100" s="14" t="str">
        <f t="shared" si="16"/>
        <v>Monday</v>
      </c>
      <c r="J100" s="4">
        <f t="shared" ca="1" si="17"/>
        <v>44878</v>
      </c>
      <c r="K100" s="4" t="str">
        <f t="shared" ca="1" si="18"/>
        <v>13/11/2022</v>
      </c>
      <c r="L100" s="14">
        <f t="shared" ca="1" si="19"/>
        <v>11</v>
      </c>
      <c r="M100" s="14">
        <f t="shared" ca="1" si="20"/>
        <v>137</v>
      </c>
      <c r="N100" s="14">
        <f t="shared" ca="1" si="21"/>
        <v>4185</v>
      </c>
      <c r="O100" s="2" t="s">
        <v>460</v>
      </c>
      <c r="P100" s="2">
        <v>18</v>
      </c>
      <c r="Q100" s="5">
        <v>2</v>
      </c>
      <c r="R100" s="5">
        <f t="shared" si="22"/>
        <v>36</v>
      </c>
      <c r="S100" s="6" t="s">
        <v>448</v>
      </c>
      <c r="T100" s="6" t="str">
        <f t="shared" si="23"/>
        <v>Large</v>
      </c>
      <c r="U100">
        <f>IF(AND(R100&gt;=0,R100&lt;200),0.2,IF(AND(R100&gt;=200,R100&lt;500),0.3,0.4))</f>
        <v>0.2</v>
      </c>
      <c r="V100" s="5">
        <f>R100 -(U100*R100)</f>
        <v>28.8</v>
      </c>
      <c r="W100" t="str">
        <f>VLOOKUP(B100,Customer!A:G,7,FALSE)</f>
        <v>Jere Waters</v>
      </c>
      <c r="X100">
        <f>VLOOKUP(B100,Customer!A:G,1,FALSE)</f>
        <v>10039</v>
      </c>
    </row>
    <row r="101" spans="1:24" x14ac:dyDescent="0.2">
      <c r="A101" s="2">
        <v>200</v>
      </c>
      <c r="B101" s="2">
        <v>10003</v>
      </c>
      <c r="C101" s="12" t="s">
        <v>620</v>
      </c>
      <c r="D101" s="12" t="str">
        <f>MID(C101,2,5)</f>
        <v>42270</v>
      </c>
      <c r="E101" s="12" t="str">
        <f t="shared" si="12"/>
        <v>23/09/2015</v>
      </c>
      <c r="F101" s="14">
        <f t="shared" si="13"/>
        <v>2015</v>
      </c>
      <c r="G101" s="14">
        <f t="shared" si="14"/>
        <v>9</v>
      </c>
      <c r="H101" s="14">
        <f t="shared" si="15"/>
        <v>23</v>
      </c>
      <c r="I101" s="14" t="str">
        <f t="shared" si="16"/>
        <v>Wednesday</v>
      </c>
      <c r="J101" s="4">
        <f t="shared" ca="1" si="17"/>
        <v>44878</v>
      </c>
      <c r="K101" s="4" t="str">
        <f t="shared" ca="1" si="18"/>
        <v>13/11/2022</v>
      </c>
      <c r="L101" s="14">
        <f t="shared" ca="1" si="19"/>
        <v>7</v>
      </c>
      <c r="M101" s="14">
        <f t="shared" ca="1" si="20"/>
        <v>85</v>
      </c>
      <c r="N101" s="14">
        <f t="shared" ca="1" si="21"/>
        <v>2608</v>
      </c>
      <c r="O101" s="2" t="s">
        <v>458</v>
      </c>
      <c r="P101" s="2">
        <v>28</v>
      </c>
      <c r="Q101" s="5">
        <v>8</v>
      </c>
      <c r="R101" s="5">
        <f t="shared" si="22"/>
        <v>224</v>
      </c>
      <c r="S101" s="6" t="s">
        <v>448</v>
      </c>
      <c r="T101" s="6" t="str">
        <f t="shared" si="23"/>
        <v>Large</v>
      </c>
      <c r="U101">
        <f>IF(AND(R101&gt;=0,R101&lt;200),0.2,IF(AND(R101&gt;=200,R101&lt;500),0.3,0.4))</f>
        <v>0.3</v>
      </c>
      <c r="V101" s="5">
        <f>R101 -(U101*R101)</f>
        <v>156.80000000000001</v>
      </c>
      <c r="W101" t="str">
        <f>VLOOKUP(B101,Customer!A:G,7,FALSE)</f>
        <v>Sanford Xiong</v>
      </c>
      <c r="X101">
        <f>VLOOKUP(B101,Customer!A:G,1,FALSE)</f>
        <v>10003</v>
      </c>
    </row>
    <row r="102" spans="1:24" x14ac:dyDescent="0.2">
      <c r="A102" s="2">
        <v>201</v>
      </c>
      <c r="B102" s="2">
        <v>10030</v>
      </c>
      <c r="C102" s="12" t="s">
        <v>713</v>
      </c>
      <c r="D102" s="12" t="str">
        <f>MID(C102,2,5)</f>
        <v>40888</v>
      </c>
      <c r="E102" s="12" t="str">
        <f t="shared" si="12"/>
        <v>11/12/2011</v>
      </c>
      <c r="F102" s="14">
        <f t="shared" si="13"/>
        <v>2011</v>
      </c>
      <c r="G102" s="14">
        <f t="shared" si="14"/>
        <v>12</v>
      </c>
      <c r="H102" s="14">
        <f t="shared" si="15"/>
        <v>11</v>
      </c>
      <c r="I102" s="14" t="str">
        <f t="shared" si="16"/>
        <v>Sunday</v>
      </c>
      <c r="J102" s="4">
        <f t="shared" ca="1" si="17"/>
        <v>44878</v>
      </c>
      <c r="K102" s="4" t="str">
        <f t="shared" ca="1" si="18"/>
        <v>13/11/2022</v>
      </c>
      <c r="L102" s="14">
        <f t="shared" ca="1" si="19"/>
        <v>10</v>
      </c>
      <c r="M102" s="14">
        <f t="shared" ca="1" si="20"/>
        <v>131</v>
      </c>
      <c r="N102" s="14">
        <f t="shared" ca="1" si="21"/>
        <v>3990</v>
      </c>
      <c r="O102" s="2" t="s">
        <v>460</v>
      </c>
      <c r="P102" s="2">
        <v>20</v>
      </c>
      <c r="Q102" s="5">
        <v>2</v>
      </c>
      <c r="R102" s="5">
        <f t="shared" si="22"/>
        <v>40</v>
      </c>
      <c r="S102" s="6" t="s">
        <v>448</v>
      </c>
      <c r="T102" s="6" t="str">
        <f t="shared" si="23"/>
        <v>Large</v>
      </c>
      <c r="U102">
        <f>IF(AND(R102&gt;=0,R102&lt;200),0.2,IF(AND(R102&gt;=200,R102&lt;500),0.3,0.4))</f>
        <v>0.2</v>
      </c>
      <c r="V102" s="5">
        <f>R102 -(U102*R102)</f>
        <v>32</v>
      </c>
      <c r="W102" t="str">
        <f>VLOOKUP(B102,Customer!A:G,7,FALSE)</f>
        <v>Britni Baisden</v>
      </c>
      <c r="X102">
        <f>VLOOKUP(B102,Customer!A:G,1,FALSE)</f>
        <v>10030</v>
      </c>
    </row>
    <row r="103" spans="1:24" x14ac:dyDescent="0.2">
      <c r="A103" s="2">
        <v>202</v>
      </c>
      <c r="B103" s="2">
        <v>10053</v>
      </c>
      <c r="C103" s="12" t="s">
        <v>714</v>
      </c>
      <c r="D103" s="12" t="str">
        <f>MID(C103,2,5)</f>
        <v>42146</v>
      </c>
      <c r="E103" s="12" t="str">
        <f t="shared" si="12"/>
        <v>22/05/2015</v>
      </c>
      <c r="F103" s="14">
        <f t="shared" si="13"/>
        <v>2015</v>
      </c>
      <c r="G103" s="14">
        <f t="shared" si="14"/>
        <v>5</v>
      </c>
      <c r="H103" s="14">
        <f t="shared" si="15"/>
        <v>22</v>
      </c>
      <c r="I103" s="14" t="str">
        <f t="shared" si="16"/>
        <v>Friday</v>
      </c>
      <c r="J103" s="4">
        <f t="shared" ca="1" si="17"/>
        <v>44878</v>
      </c>
      <c r="K103" s="4" t="str">
        <f t="shared" ca="1" si="18"/>
        <v>13/11/2022</v>
      </c>
      <c r="L103" s="14">
        <f t="shared" ca="1" si="19"/>
        <v>7</v>
      </c>
      <c r="M103" s="14">
        <f t="shared" ca="1" si="20"/>
        <v>89</v>
      </c>
      <c r="N103" s="14">
        <f t="shared" ca="1" si="21"/>
        <v>2732</v>
      </c>
      <c r="O103" s="2" t="s">
        <v>454</v>
      </c>
      <c r="P103" s="2">
        <v>4</v>
      </c>
      <c r="Q103" s="5">
        <v>12</v>
      </c>
      <c r="R103" s="5">
        <f t="shared" si="22"/>
        <v>48</v>
      </c>
      <c r="S103" s="6" t="s">
        <v>459</v>
      </c>
      <c r="T103" s="6" t="str">
        <f t="shared" si="23"/>
        <v>Normal</v>
      </c>
      <c r="U103">
        <f>IF(AND(R103&gt;=0,R103&lt;200),0.2,IF(AND(R103&gt;=200,R103&lt;500),0.3,0.4))</f>
        <v>0.2</v>
      </c>
      <c r="V103" s="5">
        <f>R103 -(U103*R103)</f>
        <v>38.4</v>
      </c>
      <c r="W103" t="str">
        <f>VLOOKUP(B103,Customer!A:G,7,FALSE)</f>
        <v>Sueann Oster</v>
      </c>
      <c r="X103">
        <f>VLOOKUP(B103,Customer!A:G,1,FALSE)</f>
        <v>10053</v>
      </c>
    </row>
    <row r="104" spans="1:24" x14ac:dyDescent="0.2">
      <c r="A104" s="2">
        <v>203</v>
      </c>
      <c r="B104" s="2">
        <v>10016</v>
      </c>
      <c r="C104" s="12" t="s">
        <v>715</v>
      </c>
      <c r="D104" s="12" t="str">
        <f>MID(C104,2,5)</f>
        <v>41347</v>
      </c>
      <c r="E104" s="12" t="str">
        <f t="shared" si="12"/>
        <v>14/03/2013</v>
      </c>
      <c r="F104" s="14">
        <f t="shared" si="13"/>
        <v>2013</v>
      </c>
      <c r="G104" s="14">
        <f t="shared" si="14"/>
        <v>3</v>
      </c>
      <c r="H104" s="14">
        <f t="shared" si="15"/>
        <v>14</v>
      </c>
      <c r="I104" s="14" t="str">
        <f t="shared" si="16"/>
        <v>Thursday</v>
      </c>
      <c r="J104" s="4">
        <f t="shared" ca="1" si="17"/>
        <v>44878</v>
      </c>
      <c r="K104" s="4" t="str">
        <f t="shared" ca="1" si="18"/>
        <v>13/11/2022</v>
      </c>
      <c r="L104" s="14">
        <f t="shared" ca="1" si="19"/>
        <v>9</v>
      </c>
      <c r="M104" s="14">
        <f t="shared" ca="1" si="20"/>
        <v>115</v>
      </c>
      <c r="N104" s="14">
        <f t="shared" ca="1" si="21"/>
        <v>3531</v>
      </c>
      <c r="O104" s="2" t="s">
        <v>452</v>
      </c>
      <c r="P104" s="2">
        <v>18</v>
      </c>
      <c r="Q104" s="5">
        <v>4</v>
      </c>
      <c r="R104" s="5">
        <f t="shared" si="22"/>
        <v>72</v>
      </c>
      <c r="S104" s="6" t="s">
        <v>448</v>
      </c>
      <c r="T104" s="6" t="str">
        <f t="shared" si="23"/>
        <v>Large</v>
      </c>
      <c r="U104">
        <f>IF(AND(R104&gt;=0,R104&lt;200),0.2,IF(AND(R104&gt;=200,R104&lt;500),0.3,0.4))</f>
        <v>0.2</v>
      </c>
      <c r="V104" s="5">
        <f>R104 -(U104*R104)</f>
        <v>57.6</v>
      </c>
      <c r="W104" t="str">
        <f>VLOOKUP(B104,Customer!A:G,7,FALSE)</f>
        <v>Myung Koons</v>
      </c>
      <c r="X104">
        <f>VLOOKUP(B104,Customer!A:G,1,FALSE)</f>
        <v>10016</v>
      </c>
    </row>
    <row r="105" spans="1:24" x14ac:dyDescent="0.2">
      <c r="A105" s="2">
        <v>204</v>
      </c>
      <c r="B105" s="2">
        <v>10084</v>
      </c>
      <c r="C105" s="12" t="s">
        <v>716</v>
      </c>
      <c r="D105" s="12" t="str">
        <f>MID(C105,2,5)</f>
        <v>41891</v>
      </c>
      <c r="E105" s="12" t="str">
        <f t="shared" si="12"/>
        <v>09/09/2014</v>
      </c>
      <c r="F105" s="14">
        <f t="shared" si="13"/>
        <v>2014</v>
      </c>
      <c r="G105" s="14">
        <f t="shared" si="14"/>
        <v>9</v>
      </c>
      <c r="H105" s="14">
        <f t="shared" si="15"/>
        <v>9</v>
      </c>
      <c r="I105" s="14" t="str">
        <f t="shared" si="16"/>
        <v>Tuesday</v>
      </c>
      <c r="J105" s="4">
        <f t="shared" ca="1" si="17"/>
        <v>44878</v>
      </c>
      <c r="K105" s="4" t="str">
        <f t="shared" ca="1" si="18"/>
        <v>13/11/2022</v>
      </c>
      <c r="L105" s="14">
        <f t="shared" ca="1" si="19"/>
        <v>8</v>
      </c>
      <c r="M105" s="14">
        <f t="shared" ca="1" si="20"/>
        <v>98</v>
      </c>
      <c r="N105" s="14">
        <f t="shared" ca="1" si="21"/>
        <v>2987</v>
      </c>
      <c r="O105" s="2" t="s">
        <v>449</v>
      </c>
      <c r="P105" s="2">
        <v>19</v>
      </c>
      <c r="Q105" s="5">
        <v>18</v>
      </c>
      <c r="R105" s="5">
        <f t="shared" si="22"/>
        <v>342</v>
      </c>
      <c r="S105" s="6" t="s">
        <v>448</v>
      </c>
      <c r="T105" s="6" t="str">
        <f t="shared" si="23"/>
        <v>Large</v>
      </c>
      <c r="U105">
        <f>IF(AND(R105&gt;=0,R105&lt;200),0.2,IF(AND(R105&gt;=200,R105&lt;500),0.3,0.4))</f>
        <v>0.3</v>
      </c>
      <c r="V105" s="5">
        <f>R105 -(U105*R105)</f>
        <v>239.4</v>
      </c>
      <c r="W105" t="str">
        <f>VLOOKUP(B105,Customer!A:G,7,FALSE)</f>
        <v>Mauricio Thetford</v>
      </c>
      <c r="X105">
        <f>VLOOKUP(B105,Customer!A:G,1,FALSE)</f>
        <v>10084</v>
      </c>
    </row>
    <row r="106" spans="1:24" x14ac:dyDescent="0.2">
      <c r="A106" s="2">
        <v>205</v>
      </c>
      <c r="B106" s="2">
        <v>10040</v>
      </c>
      <c r="C106" s="12" t="s">
        <v>717</v>
      </c>
      <c r="D106" s="12" t="str">
        <f>MID(C106,2,5)</f>
        <v>42327</v>
      </c>
      <c r="E106" s="12" t="str">
        <f t="shared" si="12"/>
        <v>19/11/2015</v>
      </c>
      <c r="F106" s="14">
        <f t="shared" si="13"/>
        <v>2015</v>
      </c>
      <c r="G106" s="14">
        <f t="shared" si="14"/>
        <v>11</v>
      </c>
      <c r="H106" s="14">
        <f t="shared" si="15"/>
        <v>19</v>
      </c>
      <c r="I106" s="14" t="str">
        <f t="shared" si="16"/>
        <v>Thursday</v>
      </c>
      <c r="J106" s="4">
        <f t="shared" ca="1" si="17"/>
        <v>44878</v>
      </c>
      <c r="K106" s="4" t="str">
        <f t="shared" ca="1" si="18"/>
        <v>13/11/2022</v>
      </c>
      <c r="L106" s="14">
        <f t="shared" ca="1" si="19"/>
        <v>6</v>
      </c>
      <c r="M106" s="14">
        <f t="shared" ca="1" si="20"/>
        <v>83</v>
      </c>
      <c r="N106" s="14">
        <f t="shared" ca="1" si="21"/>
        <v>2551</v>
      </c>
      <c r="O106" s="2" t="s">
        <v>456</v>
      </c>
      <c r="P106" s="2">
        <v>7</v>
      </c>
      <c r="Q106" s="5">
        <v>12</v>
      </c>
      <c r="R106" s="5">
        <f t="shared" si="22"/>
        <v>84</v>
      </c>
      <c r="S106" s="6" t="s">
        <v>450</v>
      </c>
      <c r="T106" s="6" t="str">
        <f t="shared" si="23"/>
        <v>Normal</v>
      </c>
      <c r="U106">
        <f>IF(AND(R106&gt;=0,R106&lt;200),0.2,IF(AND(R106&gt;=200,R106&lt;500),0.3,0.4))</f>
        <v>0.2</v>
      </c>
      <c r="V106" s="5">
        <f>R106 -(U106*R106)</f>
        <v>67.2</v>
      </c>
      <c r="W106" t="str">
        <f>VLOOKUP(B106,Customer!A:G,7,FALSE)</f>
        <v>Lenita Blankenship</v>
      </c>
      <c r="X106">
        <f>VLOOKUP(B106,Customer!A:G,1,FALSE)</f>
        <v>10040</v>
      </c>
    </row>
    <row r="107" spans="1:24" x14ac:dyDescent="0.2">
      <c r="A107" s="2">
        <v>206</v>
      </c>
      <c r="B107" s="2">
        <v>10065</v>
      </c>
      <c r="C107" s="12" t="s">
        <v>718</v>
      </c>
      <c r="D107" s="12" t="str">
        <f>MID(C107,2,5)</f>
        <v>41172</v>
      </c>
      <c r="E107" s="12" t="str">
        <f t="shared" si="12"/>
        <v>20/09/2012</v>
      </c>
      <c r="F107" s="14">
        <f t="shared" si="13"/>
        <v>2012</v>
      </c>
      <c r="G107" s="14">
        <f t="shared" si="14"/>
        <v>9</v>
      </c>
      <c r="H107" s="14">
        <f t="shared" si="15"/>
        <v>20</v>
      </c>
      <c r="I107" s="14" t="str">
        <f t="shared" si="16"/>
        <v>Thursday</v>
      </c>
      <c r="J107" s="4">
        <f t="shared" ca="1" si="17"/>
        <v>44878</v>
      </c>
      <c r="K107" s="4" t="str">
        <f t="shared" ca="1" si="18"/>
        <v>13/11/2022</v>
      </c>
      <c r="L107" s="14">
        <f t="shared" ca="1" si="19"/>
        <v>10</v>
      </c>
      <c r="M107" s="14">
        <f t="shared" ca="1" si="20"/>
        <v>121</v>
      </c>
      <c r="N107" s="14">
        <f t="shared" ca="1" si="21"/>
        <v>3706</v>
      </c>
      <c r="O107" s="2" t="s">
        <v>452</v>
      </c>
      <c r="P107" s="2">
        <v>28</v>
      </c>
      <c r="Q107" s="5">
        <v>4</v>
      </c>
      <c r="R107" s="5">
        <f t="shared" si="22"/>
        <v>112</v>
      </c>
      <c r="S107" s="6" t="s">
        <v>448</v>
      </c>
      <c r="T107" s="6" t="str">
        <f t="shared" si="23"/>
        <v>Large</v>
      </c>
      <c r="U107">
        <f>IF(AND(R107&gt;=0,R107&lt;200),0.2,IF(AND(R107&gt;=200,R107&lt;500),0.3,0.4))</f>
        <v>0.2</v>
      </c>
      <c r="V107" s="5">
        <f>R107 -(U107*R107)</f>
        <v>89.6</v>
      </c>
      <c r="W107" t="str">
        <f>VLOOKUP(B107,Customer!A:G,7,FALSE)</f>
        <v>Tracey Voyles</v>
      </c>
      <c r="X107">
        <f>VLOOKUP(B107,Customer!A:G,1,FALSE)</f>
        <v>10065</v>
      </c>
    </row>
    <row r="108" spans="1:24" x14ac:dyDescent="0.2">
      <c r="A108" s="2">
        <v>207</v>
      </c>
      <c r="B108" s="2">
        <v>10011</v>
      </c>
      <c r="C108" s="12" t="s">
        <v>719</v>
      </c>
      <c r="D108" s="12" t="str">
        <f>MID(C108,2,5)</f>
        <v>42066</v>
      </c>
      <c r="E108" s="12" t="str">
        <f t="shared" si="12"/>
        <v>03/03/2015</v>
      </c>
      <c r="F108" s="14">
        <f t="shared" si="13"/>
        <v>2015</v>
      </c>
      <c r="G108" s="14">
        <f t="shared" si="14"/>
        <v>3</v>
      </c>
      <c r="H108" s="14">
        <f t="shared" si="15"/>
        <v>3</v>
      </c>
      <c r="I108" s="14" t="str">
        <f t="shared" si="16"/>
        <v>Tuesday</v>
      </c>
      <c r="J108" s="4">
        <f t="shared" ca="1" si="17"/>
        <v>44878</v>
      </c>
      <c r="K108" s="4" t="str">
        <f t="shared" ca="1" si="18"/>
        <v>13/11/2022</v>
      </c>
      <c r="L108" s="14">
        <f t="shared" ca="1" si="19"/>
        <v>7</v>
      </c>
      <c r="M108" s="14">
        <f t="shared" ca="1" si="20"/>
        <v>92</v>
      </c>
      <c r="N108" s="14">
        <f t="shared" ca="1" si="21"/>
        <v>2812</v>
      </c>
      <c r="O108" s="2" t="s">
        <v>456</v>
      </c>
      <c r="P108" s="2">
        <v>5</v>
      </c>
      <c r="Q108" s="5">
        <v>12</v>
      </c>
      <c r="R108" s="5">
        <f t="shared" si="22"/>
        <v>60</v>
      </c>
      <c r="S108" s="6" t="s">
        <v>459</v>
      </c>
      <c r="T108" s="6" t="str">
        <f t="shared" si="23"/>
        <v>Normal</v>
      </c>
      <c r="U108">
        <f>IF(AND(R108&gt;=0,R108&lt;200),0.2,IF(AND(R108&gt;=200,R108&lt;500),0.3,0.4))</f>
        <v>0.2</v>
      </c>
      <c r="V108" s="5">
        <f>R108 -(U108*R108)</f>
        <v>48</v>
      </c>
      <c r="W108" t="str">
        <f>VLOOKUP(B108,Customer!A:G,7,FALSE)</f>
        <v>Carlita Schroyer</v>
      </c>
      <c r="X108">
        <f>VLOOKUP(B108,Customer!A:G,1,FALSE)</f>
        <v>10011</v>
      </c>
    </row>
    <row r="109" spans="1:24" x14ac:dyDescent="0.2">
      <c r="A109" s="2">
        <v>208</v>
      </c>
      <c r="B109" s="2">
        <v>10083</v>
      </c>
      <c r="C109" s="12" t="s">
        <v>720</v>
      </c>
      <c r="D109" s="12" t="str">
        <f>MID(C109,2,5)</f>
        <v>41688</v>
      </c>
      <c r="E109" s="12" t="str">
        <f t="shared" si="12"/>
        <v>18/02/2014</v>
      </c>
      <c r="F109" s="14">
        <f t="shared" si="13"/>
        <v>2014</v>
      </c>
      <c r="G109" s="14">
        <f t="shared" si="14"/>
        <v>2</v>
      </c>
      <c r="H109" s="14">
        <f t="shared" si="15"/>
        <v>18</v>
      </c>
      <c r="I109" s="14" t="str">
        <f t="shared" si="16"/>
        <v>Tuesday</v>
      </c>
      <c r="J109" s="4">
        <f t="shared" ca="1" si="17"/>
        <v>44878</v>
      </c>
      <c r="K109" s="4" t="str">
        <f t="shared" ca="1" si="18"/>
        <v>13/11/2022</v>
      </c>
      <c r="L109" s="14">
        <f t="shared" ca="1" si="19"/>
        <v>8</v>
      </c>
      <c r="M109" s="14">
        <f t="shared" ca="1" si="20"/>
        <v>104</v>
      </c>
      <c r="N109" s="14">
        <f t="shared" ca="1" si="21"/>
        <v>3190</v>
      </c>
      <c r="O109" s="2" t="s">
        <v>455</v>
      </c>
      <c r="P109" s="2">
        <v>21</v>
      </c>
      <c r="Q109" s="5">
        <v>9</v>
      </c>
      <c r="R109" s="5">
        <f t="shared" si="22"/>
        <v>189</v>
      </c>
      <c r="S109" s="6" t="s">
        <v>448</v>
      </c>
      <c r="T109" s="6" t="str">
        <f t="shared" si="23"/>
        <v>Large</v>
      </c>
      <c r="U109">
        <f>IF(AND(R109&gt;=0,R109&lt;200),0.2,IF(AND(R109&gt;=200,R109&lt;500),0.3,0.4))</f>
        <v>0.2</v>
      </c>
      <c r="V109" s="5">
        <f>R109 -(U109*R109)</f>
        <v>151.19999999999999</v>
      </c>
      <c r="W109" t="str">
        <f>VLOOKUP(B109,Customer!A:G,7,FALSE)</f>
        <v>Delta Seitz</v>
      </c>
      <c r="X109">
        <f>VLOOKUP(B109,Customer!A:G,1,FALSE)</f>
        <v>10083</v>
      </c>
    </row>
    <row r="110" spans="1:24" x14ac:dyDescent="0.2">
      <c r="A110" s="2">
        <v>209</v>
      </c>
      <c r="B110" s="2">
        <v>10084</v>
      </c>
      <c r="C110" s="12" t="s">
        <v>721</v>
      </c>
      <c r="D110" s="12" t="str">
        <f>MID(C110,2,5)</f>
        <v>42047</v>
      </c>
      <c r="E110" s="12" t="str">
        <f t="shared" si="12"/>
        <v>12/02/2015</v>
      </c>
      <c r="F110" s="14">
        <f t="shared" si="13"/>
        <v>2015</v>
      </c>
      <c r="G110" s="14">
        <f t="shared" si="14"/>
        <v>2</v>
      </c>
      <c r="H110" s="14">
        <f t="shared" si="15"/>
        <v>12</v>
      </c>
      <c r="I110" s="14" t="str">
        <f t="shared" si="16"/>
        <v>Thursday</v>
      </c>
      <c r="J110" s="4">
        <f t="shared" ca="1" si="17"/>
        <v>44878</v>
      </c>
      <c r="K110" s="4" t="str">
        <f t="shared" ca="1" si="18"/>
        <v>13/11/2022</v>
      </c>
      <c r="L110" s="14">
        <f t="shared" ca="1" si="19"/>
        <v>7</v>
      </c>
      <c r="M110" s="14">
        <f t="shared" ca="1" si="20"/>
        <v>93</v>
      </c>
      <c r="N110" s="14">
        <f t="shared" ca="1" si="21"/>
        <v>2831</v>
      </c>
      <c r="O110" s="2" t="s">
        <v>455</v>
      </c>
      <c r="P110" s="2">
        <v>24</v>
      </c>
      <c r="Q110" s="5">
        <v>9</v>
      </c>
      <c r="R110" s="5">
        <f t="shared" si="22"/>
        <v>216</v>
      </c>
      <c r="S110" s="6" t="s">
        <v>448</v>
      </c>
      <c r="T110" s="6" t="str">
        <f t="shared" si="23"/>
        <v>Large</v>
      </c>
      <c r="U110">
        <f>IF(AND(R110&gt;=0,R110&lt;200),0.2,IF(AND(R110&gt;=200,R110&lt;500),0.3,0.4))</f>
        <v>0.3</v>
      </c>
      <c r="V110" s="5">
        <f>R110 -(U110*R110)</f>
        <v>151.19999999999999</v>
      </c>
      <c r="W110" t="str">
        <f>VLOOKUP(B110,Customer!A:G,7,FALSE)</f>
        <v>Mauricio Thetford</v>
      </c>
      <c r="X110">
        <f>VLOOKUP(B110,Customer!A:G,1,FALSE)</f>
        <v>10084</v>
      </c>
    </row>
    <row r="111" spans="1:24" x14ac:dyDescent="0.2">
      <c r="A111" s="2">
        <v>210</v>
      </c>
      <c r="B111" s="2">
        <v>10057</v>
      </c>
      <c r="C111" s="12" t="s">
        <v>722</v>
      </c>
      <c r="D111" s="12" t="str">
        <f>MID(C111,2,5)</f>
        <v>42275</v>
      </c>
      <c r="E111" s="12" t="str">
        <f t="shared" si="12"/>
        <v>28/09/2015</v>
      </c>
      <c r="F111" s="14">
        <f t="shared" si="13"/>
        <v>2015</v>
      </c>
      <c r="G111" s="14">
        <f t="shared" si="14"/>
        <v>9</v>
      </c>
      <c r="H111" s="14">
        <f t="shared" si="15"/>
        <v>28</v>
      </c>
      <c r="I111" s="14" t="str">
        <f t="shared" si="16"/>
        <v>Monday</v>
      </c>
      <c r="J111" s="4">
        <f t="shared" ca="1" si="17"/>
        <v>44878</v>
      </c>
      <c r="K111" s="4" t="str">
        <f t="shared" ca="1" si="18"/>
        <v>13/11/2022</v>
      </c>
      <c r="L111" s="14">
        <f t="shared" ca="1" si="19"/>
        <v>7</v>
      </c>
      <c r="M111" s="14">
        <f t="shared" ca="1" si="20"/>
        <v>85</v>
      </c>
      <c r="N111" s="14">
        <f t="shared" ca="1" si="21"/>
        <v>2603</v>
      </c>
      <c r="O111" s="2" t="s">
        <v>460</v>
      </c>
      <c r="P111" s="2">
        <v>16</v>
      </c>
      <c r="Q111" s="5">
        <v>2</v>
      </c>
      <c r="R111" s="5">
        <f t="shared" si="22"/>
        <v>32</v>
      </c>
      <c r="S111" s="6" t="s">
        <v>448</v>
      </c>
      <c r="T111" s="6" t="str">
        <f t="shared" si="23"/>
        <v>Large</v>
      </c>
      <c r="U111">
        <f>IF(AND(R111&gt;=0,R111&lt;200),0.2,IF(AND(R111&gt;=200,R111&lt;500),0.3,0.4))</f>
        <v>0.2</v>
      </c>
      <c r="V111" s="5">
        <f>R111 -(U111*R111)</f>
        <v>25.6</v>
      </c>
      <c r="W111" t="str">
        <f>VLOOKUP(B111,Customer!A:G,7,FALSE)</f>
        <v>Willis Brinks</v>
      </c>
      <c r="X111">
        <f>VLOOKUP(B111,Customer!A:G,1,FALSE)</f>
        <v>10057</v>
      </c>
    </row>
    <row r="112" spans="1:24" x14ac:dyDescent="0.2">
      <c r="A112" s="2">
        <v>211</v>
      </c>
      <c r="B112" s="2">
        <v>10130</v>
      </c>
      <c r="C112" s="12" t="s">
        <v>723</v>
      </c>
      <c r="D112" s="12" t="str">
        <f>MID(C112,2,5)</f>
        <v>41716</v>
      </c>
      <c r="E112" s="12" t="str">
        <f t="shared" si="12"/>
        <v>18/03/2014</v>
      </c>
      <c r="F112" s="14">
        <f t="shared" si="13"/>
        <v>2014</v>
      </c>
      <c r="G112" s="14">
        <f t="shared" si="14"/>
        <v>3</v>
      </c>
      <c r="H112" s="14">
        <f t="shared" si="15"/>
        <v>18</v>
      </c>
      <c r="I112" s="14" t="str">
        <f t="shared" si="16"/>
        <v>Tuesday</v>
      </c>
      <c r="J112" s="4">
        <f t="shared" ca="1" si="17"/>
        <v>44878</v>
      </c>
      <c r="K112" s="4" t="str">
        <f t="shared" ca="1" si="18"/>
        <v>13/11/2022</v>
      </c>
      <c r="L112" s="14">
        <f t="shared" ca="1" si="19"/>
        <v>8</v>
      </c>
      <c r="M112" s="14">
        <f t="shared" ca="1" si="20"/>
        <v>103</v>
      </c>
      <c r="N112" s="14">
        <f t="shared" ca="1" si="21"/>
        <v>3162</v>
      </c>
      <c r="O112" s="2" t="s">
        <v>449</v>
      </c>
      <c r="P112" s="2">
        <v>20</v>
      </c>
      <c r="Q112" s="5">
        <v>18</v>
      </c>
      <c r="R112" s="5">
        <f t="shared" si="22"/>
        <v>360</v>
      </c>
      <c r="S112" s="6" t="s">
        <v>448</v>
      </c>
      <c r="T112" s="6" t="str">
        <f t="shared" si="23"/>
        <v>Large</v>
      </c>
      <c r="U112">
        <f>IF(AND(R112&gt;=0,R112&lt;200),0.2,IF(AND(R112&gt;=200,R112&lt;500),0.3,0.4))</f>
        <v>0.3</v>
      </c>
      <c r="V112" s="5">
        <f>R112 -(U112*R112)</f>
        <v>252</v>
      </c>
      <c r="W112" t="str">
        <f>VLOOKUP(B112,Customer!A:G,7,FALSE)</f>
        <v>Omega Woolford</v>
      </c>
      <c r="X112">
        <f>VLOOKUP(B112,Customer!A:G,1,FALSE)</f>
        <v>10130</v>
      </c>
    </row>
    <row r="113" spans="1:24" x14ac:dyDescent="0.2">
      <c r="A113" s="2">
        <v>212</v>
      </c>
      <c r="B113" s="2">
        <v>10027</v>
      </c>
      <c r="C113" s="12" t="s">
        <v>724</v>
      </c>
      <c r="D113" s="12" t="str">
        <f>MID(C113,2,5)</f>
        <v>40892</v>
      </c>
      <c r="E113" s="12" t="str">
        <f t="shared" si="12"/>
        <v>15/12/2011</v>
      </c>
      <c r="F113" s="14">
        <f t="shared" si="13"/>
        <v>2011</v>
      </c>
      <c r="G113" s="14">
        <f t="shared" si="14"/>
        <v>12</v>
      </c>
      <c r="H113" s="14">
        <f t="shared" si="15"/>
        <v>15</v>
      </c>
      <c r="I113" s="14" t="str">
        <f t="shared" si="16"/>
        <v>Thursday</v>
      </c>
      <c r="J113" s="4">
        <f t="shared" ca="1" si="17"/>
        <v>44878</v>
      </c>
      <c r="K113" s="4" t="str">
        <f t="shared" ca="1" si="18"/>
        <v>13/11/2022</v>
      </c>
      <c r="L113" s="14">
        <f t="shared" ca="1" si="19"/>
        <v>10</v>
      </c>
      <c r="M113" s="14">
        <f t="shared" ca="1" si="20"/>
        <v>130</v>
      </c>
      <c r="N113" s="14">
        <f t="shared" ca="1" si="21"/>
        <v>3986</v>
      </c>
      <c r="O113" s="2" t="s">
        <v>456</v>
      </c>
      <c r="P113" s="2">
        <v>3</v>
      </c>
      <c r="Q113" s="5">
        <v>12</v>
      </c>
      <c r="R113" s="5">
        <f t="shared" si="22"/>
        <v>36</v>
      </c>
      <c r="S113" s="6" t="s">
        <v>459</v>
      </c>
      <c r="T113" s="6" t="str">
        <f t="shared" si="23"/>
        <v>Normal</v>
      </c>
      <c r="U113">
        <f>IF(AND(R113&gt;=0,R113&lt;200),0.2,IF(AND(R113&gt;=200,R113&lt;500),0.3,0.4))</f>
        <v>0.2</v>
      </c>
      <c r="V113" s="5">
        <f>R113 -(U113*R113)</f>
        <v>28.8</v>
      </c>
      <c r="W113" t="str">
        <f>VLOOKUP(B113,Customer!A:G,7,FALSE)</f>
        <v>Leona Saia</v>
      </c>
      <c r="X113">
        <f>VLOOKUP(B113,Customer!A:G,1,FALSE)</f>
        <v>10027</v>
      </c>
    </row>
    <row r="114" spans="1:24" x14ac:dyDescent="0.2">
      <c r="A114" s="2">
        <v>213</v>
      </c>
      <c r="B114" s="2">
        <v>10015</v>
      </c>
      <c r="C114" s="12" t="s">
        <v>725</v>
      </c>
      <c r="D114" s="12" t="str">
        <f>MID(C114,2,5)</f>
        <v>42355</v>
      </c>
      <c r="E114" s="12" t="str">
        <f t="shared" si="12"/>
        <v>17/12/2015</v>
      </c>
      <c r="F114" s="14">
        <f t="shared" si="13"/>
        <v>2015</v>
      </c>
      <c r="G114" s="14">
        <f t="shared" si="14"/>
        <v>12</v>
      </c>
      <c r="H114" s="14">
        <f t="shared" si="15"/>
        <v>17</v>
      </c>
      <c r="I114" s="14" t="str">
        <f t="shared" si="16"/>
        <v>Thursday</v>
      </c>
      <c r="J114" s="4">
        <f t="shared" ca="1" si="17"/>
        <v>44878</v>
      </c>
      <c r="K114" s="4" t="str">
        <f t="shared" ca="1" si="18"/>
        <v>13/11/2022</v>
      </c>
      <c r="L114" s="14">
        <f t="shared" ca="1" si="19"/>
        <v>6</v>
      </c>
      <c r="M114" s="14">
        <f t="shared" ca="1" si="20"/>
        <v>82</v>
      </c>
      <c r="N114" s="14">
        <f t="shared" ca="1" si="21"/>
        <v>2523</v>
      </c>
      <c r="O114" s="2" t="s">
        <v>457</v>
      </c>
      <c r="P114" s="2">
        <v>23</v>
      </c>
      <c r="Q114" s="5">
        <v>2</v>
      </c>
      <c r="R114" s="5">
        <f t="shared" si="22"/>
        <v>46</v>
      </c>
      <c r="S114" s="6" t="s">
        <v>448</v>
      </c>
      <c r="T114" s="6" t="str">
        <f t="shared" si="23"/>
        <v>Large</v>
      </c>
      <c r="U114">
        <f>IF(AND(R114&gt;=0,R114&lt;200),0.2,IF(AND(R114&gt;=200,R114&lt;500),0.3,0.4))</f>
        <v>0.2</v>
      </c>
      <c r="V114" s="5">
        <f>R114 -(U114*R114)</f>
        <v>36.799999999999997</v>
      </c>
      <c r="W114" t="str">
        <f>VLOOKUP(B114,Customer!A:G,7,FALSE)</f>
        <v>Bella Logan</v>
      </c>
      <c r="X114">
        <f>VLOOKUP(B114,Customer!A:G,1,FALSE)</f>
        <v>10015</v>
      </c>
    </row>
    <row r="115" spans="1:24" x14ac:dyDescent="0.2">
      <c r="A115" s="2">
        <v>214</v>
      </c>
      <c r="B115" s="2">
        <v>10078</v>
      </c>
      <c r="C115" s="12" t="s">
        <v>726</v>
      </c>
      <c r="D115" s="12" t="str">
        <f>MID(C115,2,5)</f>
        <v>41531</v>
      </c>
      <c r="E115" s="12" t="str">
        <f t="shared" si="12"/>
        <v>14/09/2013</v>
      </c>
      <c r="F115" s="14">
        <f t="shared" si="13"/>
        <v>2013</v>
      </c>
      <c r="G115" s="14">
        <f t="shared" si="14"/>
        <v>9</v>
      </c>
      <c r="H115" s="14">
        <f t="shared" si="15"/>
        <v>14</v>
      </c>
      <c r="I115" s="14" t="str">
        <f t="shared" si="16"/>
        <v>Saturday</v>
      </c>
      <c r="J115" s="4">
        <f t="shared" ca="1" si="17"/>
        <v>44878</v>
      </c>
      <c r="K115" s="4" t="str">
        <f t="shared" ca="1" si="18"/>
        <v>13/11/2022</v>
      </c>
      <c r="L115" s="14">
        <f t="shared" ca="1" si="19"/>
        <v>9</v>
      </c>
      <c r="M115" s="14">
        <f t="shared" ca="1" si="20"/>
        <v>109</v>
      </c>
      <c r="N115" s="14">
        <f t="shared" ca="1" si="21"/>
        <v>3347</v>
      </c>
      <c r="O115" s="2" t="s">
        <v>455</v>
      </c>
      <c r="P115" s="2">
        <v>14</v>
      </c>
      <c r="Q115" s="5">
        <v>9</v>
      </c>
      <c r="R115" s="5">
        <f t="shared" si="22"/>
        <v>126</v>
      </c>
      <c r="S115" s="6" t="s">
        <v>450</v>
      </c>
      <c r="T115" s="6" t="str">
        <f t="shared" si="23"/>
        <v>Normal</v>
      </c>
      <c r="U115">
        <f>IF(AND(R115&gt;=0,R115&lt;200),0.2,IF(AND(R115&gt;=200,R115&lt;500),0.3,0.4))</f>
        <v>0.2</v>
      </c>
      <c r="V115" s="5">
        <f>R115 -(U115*R115)</f>
        <v>100.8</v>
      </c>
      <c r="W115" t="str">
        <f>VLOOKUP(B115,Customer!A:G,7,FALSE)</f>
        <v>Logan Schwan</v>
      </c>
      <c r="X115">
        <f>VLOOKUP(B115,Customer!A:G,1,FALSE)</f>
        <v>10078</v>
      </c>
    </row>
    <row r="116" spans="1:24" x14ac:dyDescent="0.2">
      <c r="A116" s="2">
        <v>215</v>
      </c>
      <c r="B116" s="2">
        <v>10058</v>
      </c>
      <c r="C116" s="12" t="s">
        <v>727</v>
      </c>
      <c r="D116" s="12" t="str">
        <f>MID(C116,2,5)</f>
        <v>40650</v>
      </c>
      <c r="E116" s="12" t="str">
        <f t="shared" si="12"/>
        <v>17/04/2011</v>
      </c>
      <c r="F116" s="14">
        <f t="shared" si="13"/>
        <v>2011</v>
      </c>
      <c r="G116" s="14">
        <f t="shared" si="14"/>
        <v>4</v>
      </c>
      <c r="H116" s="14">
        <f t="shared" si="15"/>
        <v>17</v>
      </c>
      <c r="I116" s="14" t="str">
        <f t="shared" si="16"/>
        <v>Sunday</v>
      </c>
      <c r="J116" s="4">
        <f t="shared" ca="1" si="17"/>
        <v>44878</v>
      </c>
      <c r="K116" s="4" t="str">
        <f t="shared" ca="1" si="18"/>
        <v>13/11/2022</v>
      </c>
      <c r="L116" s="14">
        <f t="shared" ca="1" si="19"/>
        <v>11</v>
      </c>
      <c r="M116" s="14">
        <f t="shared" ca="1" si="20"/>
        <v>138</v>
      </c>
      <c r="N116" s="14">
        <f t="shared" ca="1" si="21"/>
        <v>4228</v>
      </c>
      <c r="O116" s="2" t="s">
        <v>460</v>
      </c>
      <c r="P116" s="2">
        <v>8</v>
      </c>
      <c r="Q116" s="5">
        <v>2</v>
      </c>
      <c r="R116" s="5">
        <f t="shared" si="22"/>
        <v>16</v>
      </c>
      <c r="S116" s="6" t="s">
        <v>450</v>
      </c>
      <c r="T116" s="6" t="str">
        <f t="shared" si="23"/>
        <v>Normal</v>
      </c>
      <c r="U116">
        <f>IF(AND(R116&gt;=0,R116&lt;200),0.2,IF(AND(R116&gt;=200,R116&lt;500),0.3,0.4))</f>
        <v>0.2</v>
      </c>
      <c r="V116" s="5">
        <f>R116 -(U116*R116)</f>
        <v>12.8</v>
      </c>
      <c r="W116" t="str">
        <f>VLOOKUP(B116,Customer!A:G,7,FALSE)</f>
        <v>Margy Gamet</v>
      </c>
      <c r="X116">
        <f>VLOOKUP(B116,Customer!A:G,1,FALSE)</f>
        <v>10058</v>
      </c>
    </row>
    <row r="117" spans="1:24" x14ac:dyDescent="0.2">
      <c r="A117" s="2">
        <v>216</v>
      </c>
      <c r="B117" s="2">
        <v>10026</v>
      </c>
      <c r="C117" s="12" t="s">
        <v>728</v>
      </c>
      <c r="D117" s="12" t="str">
        <f>MID(C117,2,5)</f>
        <v>41968</v>
      </c>
      <c r="E117" s="12" t="str">
        <f t="shared" si="12"/>
        <v>25/11/2014</v>
      </c>
      <c r="F117" s="14">
        <f t="shared" si="13"/>
        <v>2014</v>
      </c>
      <c r="G117" s="14">
        <f t="shared" si="14"/>
        <v>11</v>
      </c>
      <c r="H117" s="14">
        <f t="shared" si="15"/>
        <v>25</v>
      </c>
      <c r="I117" s="14" t="str">
        <f t="shared" si="16"/>
        <v>Tuesday</v>
      </c>
      <c r="J117" s="4">
        <f t="shared" ca="1" si="17"/>
        <v>44878</v>
      </c>
      <c r="K117" s="4" t="str">
        <f t="shared" ca="1" si="18"/>
        <v>13/11/2022</v>
      </c>
      <c r="L117" s="14">
        <f t="shared" ca="1" si="19"/>
        <v>7</v>
      </c>
      <c r="M117" s="14">
        <f t="shared" ca="1" si="20"/>
        <v>95</v>
      </c>
      <c r="N117" s="14">
        <f t="shared" ca="1" si="21"/>
        <v>2910</v>
      </c>
      <c r="O117" s="2" t="s">
        <v>455</v>
      </c>
      <c r="P117" s="2">
        <v>7</v>
      </c>
      <c r="Q117" s="5">
        <v>9</v>
      </c>
      <c r="R117" s="5">
        <f t="shared" si="22"/>
        <v>63</v>
      </c>
      <c r="S117" s="6" t="s">
        <v>450</v>
      </c>
      <c r="T117" s="6" t="str">
        <f t="shared" si="23"/>
        <v>Normal</v>
      </c>
      <c r="U117">
        <f>IF(AND(R117&gt;=0,R117&lt;200),0.2,IF(AND(R117&gt;=200,R117&lt;500),0.3,0.4))</f>
        <v>0.2</v>
      </c>
      <c r="V117" s="5">
        <f>R117 -(U117*R117)</f>
        <v>50.4</v>
      </c>
      <c r="W117" t="str">
        <f>VLOOKUP(B117,Customer!A:G,7,FALSE)</f>
        <v>Lennie Grasso</v>
      </c>
      <c r="X117">
        <f>VLOOKUP(B117,Customer!A:G,1,FALSE)</f>
        <v>10026</v>
      </c>
    </row>
    <row r="118" spans="1:24" x14ac:dyDescent="0.2">
      <c r="A118" s="2">
        <v>217</v>
      </c>
      <c r="B118" s="2">
        <v>10096</v>
      </c>
      <c r="C118" s="12" t="s">
        <v>729</v>
      </c>
      <c r="D118" s="12" t="str">
        <f>MID(C118,2,5)</f>
        <v>40958</v>
      </c>
      <c r="E118" s="12" t="str">
        <f t="shared" si="12"/>
        <v>19/02/2012</v>
      </c>
      <c r="F118" s="14">
        <f t="shared" si="13"/>
        <v>2012</v>
      </c>
      <c r="G118" s="14">
        <f t="shared" si="14"/>
        <v>2</v>
      </c>
      <c r="H118" s="14">
        <f t="shared" si="15"/>
        <v>19</v>
      </c>
      <c r="I118" s="14" t="str">
        <f t="shared" si="16"/>
        <v>Sunday</v>
      </c>
      <c r="J118" s="4">
        <f t="shared" ca="1" si="17"/>
        <v>44878</v>
      </c>
      <c r="K118" s="4" t="str">
        <f t="shared" ca="1" si="18"/>
        <v>13/11/2022</v>
      </c>
      <c r="L118" s="14">
        <f t="shared" ca="1" si="19"/>
        <v>10</v>
      </c>
      <c r="M118" s="14">
        <f t="shared" ca="1" si="20"/>
        <v>128</v>
      </c>
      <c r="N118" s="14">
        <f t="shared" ca="1" si="21"/>
        <v>3920</v>
      </c>
      <c r="O118" s="2" t="s">
        <v>453</v>
      </c>
      <c r="P118" s="2">
        <v>21</v>
      </c>
      <c r="Q118" s="5">
        <v>12</v>
      </c>
      <c r="R118" s="5">
        <f t="shared" si="22"/>
        <v>252</v>
      </c>
      <c r="S118" s="6" t="s">
        <v>448</v>
      </c>
      <c r="T118" s="6" t="str">
        <f t="shared" si="23"/>
        <v>Large</v>
      </c>
      <c r="U118">
        <f>IF(AND(R118&gt;=0,R118&lt;200),0.2,IF(AND(R118&gt;=200,R118&lt;500),0.3,0.4))</f>
        <v>0.3</v>
      </c>
      <c r="V118" s="5">
        <f>R118 -(U118*R118)</f>
        <v>176.4</v>
      </c>
      <c r="W118" t="str">
        <f>VLOOKUP(B118,Customer!A:G,7,FALSE)</f>
        <v>Edwin Mehr</v>
      </c>
      <c r="X118">
        <f>VLOOKUP(B118,Customer!A:G,1,FALSE)</f>
        <v>10096</v>
      </c>
    </row>
    <row r="119" spans="1:24" x14ac:dyDescent="0.2">
      <c r="A119" s="2">
        <v>218</v>
      </c>
      <c r="B119" s="2">
        <v>10126</v>
      </c>
      <c r="C119" s="12" t="s">
        <v>730</v>
      </c>
      <c r="D119" s="12" t="str">
        <f>MID(C119,2,5)</f>
        <v>42227</v>
      </c>
      <c r="E119" s="12" t="str">
        <f t="shared" si="12"/>
        <v>11/08/2015</v>
      </c>
      <c r="F119" s="14">
        <f t="shared" si="13"/>
        <v>2015</v>
      </c>
      <c r="G119" s="14">
        <f t="shared" si="14"/>
        <v>8</v>
      </c>
      <c r="H119" s="14">
        <f t="shared" si="15"/>
        <v>11</v>
      </c>
      <c r="I119" s="14" t="str">
        <f t="shared" si="16"/>
        <v>Tuesday</v>
      </c>
      <c r="J119" s="4">
        <f t="shared" ca="1" si="17"/>
        <v>44878</v>
      </c>
      <c r="K119" s="4" t="str">
        <f t="shared" ca="1" si="18"/>
        <v>13/11/2022</v>
      </c>
      <c r="L119" s="14">
        <f t="shared" ca="1" si="19"/>
        <v>7</v>
      </c>
      <c r="M119" s="14">
        <f t="shared" ca="1" si="20"/>
        <v>87</v>
      </c>
      <c r="N119" s="14">
        <f t="shared" ca="1" si="21"/>
        <v>2651</v>
      </c>
      <c r="O119" s="2" t="s">
        <v>451</v>
      </c>
      <c r="P119" s="2">
        <v>11</v>
      </c>
      <c r="Q119" s="5">
        <v>13</v>
      </c>
      <c r="R119" s="5">
        <f t="shared" si="22"/>
        <v>143</v>
      </c>
      <c r="S119" s="6" t="s">
        <v>450</v>
      </c>
      <c r="T119" s="6" t="str">
        <f t="shared" si="23"/>
        <v>Normal</v>
      </c>
      <c r="U119">
        <f>IF(AND(R119&gt;=0,R119&lt;200),0.2,IF(AND(R119&gt;=200,R119&lt;500),0.3,0.4))</f>
        <v>0.2</v>
      </c>
      <c r="V119" s="5">
        <f>R119 -(U119*R119)</f>
        <v>114.4</v>
      </c>
      <c r="W119" t="str">
        <f>VLOOKUP(B119,Customer!A:G,7,FALSE)</f>
        <v>Roy Reber</v>
      </c>
      <c r="X119">
        <f>VLOOKUP(B119,Customer!A:G,1,FALSE)</f>
        <v>10126</v>
      </c>
    </row>
    <row r="120" spans="1:24" x14ac:dyDescent="0.2">
      <c r="A120" s="2">
        <v>219</v>
      </c>
      <c r="B120" s="2">
        <v>10069</v>
      </c>
      <c r="C120" s="12" t="s">
        <v>731</v>
      </c>
      <c r="D120" s="12" t="str">
        <f>MID(C120,2,5)</f>
        <v>40965</v>
      </c>
      <c r="E120" s="12" t="str">
        <f t="shared" si="12"/>
        <v>26/02/2012</v>
      </c>
      <c r="F120" s="14">
        <f t="shared" si="13"/>
        <v>2012</v>
      </c>
      <c r="G120" s="14">
        <f t="shared" si="14"/>
        <v>2</v>
      </c>
      <c r="H120" s="14">
        <f t="shared" si="15"/>
        <v>26</v>
      </c>
      <c r="I120" s="14" t="str">
        <f t="shared" si="16"/>
        <v>Sunday</v>
      </c>
      <c r="J120" s="4">
        <f t="shared" ca="1" si="17"/>
        <v>44878</v>
      </c>
      <c r="K120" s="4" t="str">
        <f t="shared" ca="1" si="18"/>
        <v>13/11/2022</v>
      </c>
      <c r="L120" s="14">
        <f t="shared" ca="1" si="19"/>
        <v>10</v>
      </c>
      <c r="M120" s="14">
        <f t="shared" ca="1" si="20"/>
        <v>128</v>
      </c>
      <c r="N120" s="14">
        <f t="shared" ca="1" si="21"/>
        <v>3913</v>
      </c>
      <c r="O120" s="2" t="s">
        <v>454</v>
      </c>
      <c r="P120" s="2">
        <v>4</v>
      </c>
      <c r="Q120" s="5">
        <v>12</v>
      </c>
      <c r="R120" s="5">
        <f t="shared" si="22"/>
        <v>48</v>
      </c>
      <c r="S120" s="6" t="s">
        <v>459</v>
      </c>
      <c r="T120" s="6" t="str">
        <f t="shared" si="23"/>
        <v>Normal</v>
      </c>
      <c r="U120">
        <f>IF(AND(R120&gt;=0,R120&lt;200),0.2,IF(AND(R120&gt;=200,R120&lt;500),0.3,0.4))</f>
        <v>0.2</v>
      </c>
      <c r="V120" s="5">
        <f>R120 -(U120*R120)</f>
        <v>38.4</v>
      </c>
      <c r="W120" t="str">
        <f>VLOOKUP(B120,Customer!A:G,7,FALSE)</f>
        <v>Larissa Louviere</v>
      </c>
      <c r="X120">
        <f>VLOOKUP(B120,Customer!A:G,1,FALSE)</f>
        <v>10069</v>
      </c>
    </row>
    <row r="121" spans="1:24" x14ac:dyDescent="0.2">
      <c r="A121" s="2">
        <v>220</v>
      </c>
      <c r="B121" s="2">
        <v>10017</v>
      </c>
      <c r="C121" s="12" t="s">
        <v>732</v>
      </c>
      <c r="D121" s="12" t="str">
        <f>MID(C121,2,5)</f>
        <v>40765</v>
      </c>
      <c r="E121" s="12" t="str">
        <f t="shared" si="12"/>
        <v>10/08/2011</v>
      </c>
      <c r="F121" s="14">
        <f t="shared" si="13"/>
        <v>2011</v>
      </c>
      <c r="G121" s="14">
        <f t="shared" si="14"/>
        <v>8</v>
      </c>
      <c r="H121" s="14">
        <f t="shared" si="15"/>
        <v>10</v>
      </c>
      <c r="I121" s="14" t="str">
        <f t="shared" si="16"/>
        <v>Wednesday</v>
      </c>
      <c r="J121" s="4">
        <f t="shared" ca="1" si="17"/>
        <v>44878</v>
      </c>
      <c r="K121" s="4" t="str">
        <f t="shared" ca="1" si="18"/>
        <v>13/11/2022</v>
      </c>
      <c r="L121" s="14">
        <f t="shared" ca="1" si="19"/>
        <v>11</v>
      </c>
      <c r="M121" s="14">
        <f t="shared" ca="1" si="20"/>
        <v>135</v>
      </c>
      <c r="N121" s="14">
        <f t="shared" ca="1" si="21"/>
        <v>4113</v>
      </c>
      <c r="O121" s="2" t="s">
        <v>454</v>
      </c>
      <c r="P121" s="2">
        <v>30</v>
      </c>
      <c r="Q121" s="5">
        <v>12</v>
      </c>
      <c r="R121" s="5">
        <f t="shared" si="22"/>
        <v>360</v>
      </c>
      <c r="S121" s="6" t="s">
        <v>448</v>
      </c>
      <c r="T121" s="6" t="str">
        <f t="shared" si="23"/>
        <v>Large</v>
      </c>
      <c r="U121">
        <f>IF(AND(R121&gt;=0,R121&lt;200),0.2,IF(AND(R121&gt;=200,R121&lt;500),0.3,0.4))</f>
        <v>0.3</v>
      </c>
      <c r="V121" s="5">
        <f>R121 -(U121*R121)</f>
        <v>252</v>
      </c>
      <c r="W121" t="str">
        <f>VLOOKUP(B121,Customer!A:G,7,FALSE)</f>
        <v>Genaro Knutson</v>
      </c>
      <c r="X121">
        <f>VLOOKUP(B121,Customer!A:G,1,FALSE)</f>
        <v>10017</v>
      </c>
    </row>
    <row r="122" spans="1:24" x14ac:dyDescent="0.2">
      <c r="A122" s="2">
        <v>221</v>
      </c>
      <c r="B122" s="2">
        <v>10139</v>
      </c>
      <c r="C122" s="12" t="s">
        <v>733</v>
      </c>
      <c r="D122" s="12" t="str">
        <f>MID(C122,2,5)</f>
        <v>41484</v>
      </c>
      <c r="E122" s="12" t="str">
        <f t="shared" si="12"/>
        <v>29/07/2013</v>
      </c>
      <c r="F122" s="14">
        <f t="shared" si="13"/>
        <v>2013</v>
      </c>
      <c r="G122" s="14">
        <f t="shared" si="14"/>
        <v>7</v>
      </c>
      <c r="H122" s="14">
        <f t="shared" si="15"/>
        <v>29</v>
      </c>
      <c r="I122" s="14" t="str">
        <f t="shared" si="16"/>
        <v>Monday</v>
      </c>
      <c r="J122" s="4">
        <f t="shared" ca="1" si="17"/>
        <v>44878</v>
      </c>
      <c r="K122" s="4" t="str">
        <f t="shared" ca="1" si="18"/>
        <v>13/11/2022</v>
      </c>
      <c r="L122" s="14">
        <f t="shared" ca="1" si="19"/>
        <v>9</v>
      </c>
      <c r="M122" s="14">
        <f t="shared" ca="1" si="20"/>
        <v>111</v>
      </c>
      <c r="N122" s="14">
        <f t="shared" ca="1" si="21"/>
        <v>3394</v>
      </c>
      <c r="O122" s="2" t="s">
        <v>449</v>
      </c>
      <c r="P122" s="2">
        <v>20</v>
      </c>
      <c r="Q122" s="5">
        <v>18</v>
      </c>
      <c r="R122" s="5">
        <f t="shared" si="22"/>
        <v>360</v>
      </c>
      <c r="S122" s="6" t="s">
        <v>448</v>
      </c>
      <c r="T122" s="6" t="str">
        <f t="shared" si="23"/>
        <v>Large</v>
      </c>
      <c r="U122">
        <f>IF(AND(R122&gt;=0,R122&lt;200),0.2,IF(AND(R122&gt;=200,R122&lt;500),0.3,0.4))</f>
        <v>0.3</v>
      </c>
      <c r="V122" s="5">
        <f>R122 -(U122*R122)</f>
        <v>252</v>
      </c>
      <c r="W122" t="str">
        <f>VLOOKUP(B122,Customer!A:G,7,FALSE)</f>
        <v>Federico Taliaferro</v>
      </c>
      <c r="X122">
        <f>VLOOKUP(B122,Customer!A:G,1,FALSE)</f>
        <v>10139</v>
      </c>
    </row>
    <row r="123" spans="1:24" x14ac:dyDescent="0.2">
      <c r="A123" s="2">
        <v>222</v>
      </c>
      <c r="B123" s="2">
        <v>10035</v>
      </c>
      <c r="C123" s="12" t="s">
        <v>734</v>
      </c>
      <c r="D123" s="12" t="str">
        <f>MID(C123,2,5)</f>
        <v>41186</v>
      </c>
      <c r="E123" s="12" t="str">
        <f t="shared" si="12"/>
        <v>04/10/2012</v>
      </c>
      <c r="F123" s="14">
        <f t="shared" si="13"/>
        <v>2012</v>
      </c>
      <c r="G123" s="14">
        <f t="shared" si="14"/>
        <v>10</v>
      </c>
      <c r="H123" s="14">
        <f t="shared" si="15"/>
        <v>4</v>
      </c>
      <c r="I123" s="14" t="str">
        <f t="shared" si="16"/>
        <v>Thursday</v>
      </c>
      <c r="J123" s="4">
        <f t="shared" ca="1" si="17"/>
        <v>44878</v>
      </c>
      <c r="K123" s="4" t="str">
        <f t="shared" ca="1" si="18"/>
        <v>13/11/2022</v>
      </c>
      <c r="L123" s="14">
        <f t="shared" ca="1" si="19"/>
        <v>10</v>
      </c>
      <c r="M123" s="14">
        <f t="shared" ca="1" si="20"/>
        <v>121</v>
      </c>
      <c r="N123" s="14">
        <f t="shared" ca="1" si="21"/>
        <v>3692</v>
      </c>
      <c r="O123" s="2" t="s">
        <v>456</v>
      </c>
      <c r="P123" s="2">
        <v>22</v>
      </c>
      <c r="Q123" s="5">
        <v>12</v>
      </c>
      <c r="R123" s="5">
        <f t="shared" si="22"/>
        <v>264</v>
      </c>
      <c r="S123" s="6" t="s">
        <v>448</v>
      </c>
      <c r="T123" s="6" t="str">
        <f t="shared" si="23"/>
        <v>Large</v>
      </c>
      <c r="U123">
        <f>IF(AND(R123&gt;=0,R123&lt;200),0.2,IF(AND(R123&gt;=200,R123&lt;500),0.3,0.4))</f>
        <v>0.3</v>
      </c>
      <c r="V123" s="5">
        <f>R123 -(U123*R123)</f>
        <v>184.8</v>
      </c>
      <c r="W123" t="str">
        <f>VLOOKUP(B123,Customer!A:G,7,FALSE)</f>
        <v>Houston Gouin</v>
      </c>
      <c r="X123">
        <f>VLOOKUP(B123,Customer!A:G,1,FALSE)</f>
        <v>10035</v>
      </c>
    </row>
    <row r="124" spans="1:24" x14ac:dyDescent="0.2">
      <c r="A124" s="2">
        <v>223</v>
      </c>
      <c r="B124" s="2">
        <v>10133</v>
      </c>
      <c r="C124" s="12" t="s">
        <v>735</v>
      </c>
      <c r="D124" s="12" t="str">
        <f>MID(C124,2,5)</f>
        <v>41678</v>
      </c>
      <c r="E124" s="12" t="str">
        <f t="shared" si="12"/>
        <v>08/02/2014</v>
      </c>
      <c r="F124" s="14">
        <f t="shared" si="13"/>
        <v>2014</v>
      </c>
      <c r="G124" s="14">
        <f t="shared" si="14"/>
        <v>2</v>
      </c>
      <c r="H124" s="14">
        <f t="shared" si="15"/>
        <v>8</v>
      </c>
      <c r="I124" s="14" t="str">
        <f t="shared" si="16"/>
        <v>Saturday</v>
      </c>
      <c r="J124" s="4">
        <f t="shared" ca="1" si="17"/>
        <v>44878</v>
      </c>
      <c r="K124" s="4" t="str">
        <f t="shared" ca="1" si="18"/>
        <v>13/11/2022</v>
      </c>
      <c r="L124" s="14">
        <f t="shared" ca="1" si="19"/>
        <v>8</v>
      </c>
      <c r="M124" s="14">
        <f t="shared" ca="1" si="20"/>
        <v>105</v>
      </c>
      <c r="N124" s="14">
        <f t="shared" ca="1" si="21"/>
        <v>3200</v>
      </c>
      <c r="O124" s="2" t="s">
        <v>456</v>
      </c>
      <c r="P124" s="2">
        <v>12</v>
      </c>
      <c r="Q124" s="5">
        <v>12</v>
      </c>
      <c r="R124" s="5">
        <f t="shared" si="22"/>
        <v>144</v>
      </c>
      <c r="S124" s="6" t="s">
        <v>450</v>
      </c>
      <c r="T124" s="6" t="str">
        <f t="shared" si="23"/>
        <v>Normal</v>
      </c>
      <c r="U124">
        <f>IF(AND(R124&gt;=0,R124&lt;200),0.2,IF(AND(R124&gt;=200,R124&lt;500),0.3,0.4))</f>
        <v>0.2</v>
      </c>
      <c r="V124" s="5">
        <f>R124 -(U124*R124)</f>
        <v>115.2</v>
      </c>
      <c r="W124" t="str">
        <f>VLOOKUP(B124,Customer!A:G,7,FALSE)</f>
        <v>Conrad Haggard</v>
      </c>
      <c r="X124">
        <f>VLOOKUP(B124,Customer!A:G,1,FALSE)</f>
        <v>10133</v>
      </c>
    </row>
    <row r="125" spans="1:24" x14ac:dyDescent="0.2">
      <c r="A125" s="2">
        <v>224</v>
      </c>
      <c r="B125" s="2">
        <v>10082</v>
      </c>
      <c r="C125" s="12" t="s">
        <v>736</v>
      </c>
      <c r="D125" s="12" t="str">
        <f>MID(C125,2,5)</f>
        <v>41304</v>
      </c>
      <c r="E125" s="12" t="str">
        <f t="shared" si="12"/>
        <v>30/01/2013</v>
      </c>
      <c r="F125" s="14">
        <f t="shared" si="13"/>
        <v>2013</v>
      </c>
      <c r="G125" s="14">
        <f t="shared" si="14"/>
        <v>1</v>
      </c>
      <c r="H125" s="14">
        <f t="shared" si="15"/>
        <v>30</v>
      </c>
      <c r="I125" s="14" t="str">
        <f t="shared" si="16"/>
        <v>Wednesday</v>
      </c>
      <c r="J125" s="4">
        <f t="shared" ca="1" si="17"/>
        <v>44878</v>
      </c>
      <c r="K125" s="4" t="str">
        <f t="shared" ca="1" si="18"/>
        <v>13/11/2022</v>
      </c>
      <c r="L125" s="14">
        <f t="shared" ca="1" si="19"/>
        <v>9</v>
      </c>
      <c r="M125" s="14">
        <f t="shared" ca="1" si="20"/>
        <v>117</v>
      </c>
      <c r="N125" s="14">
        <f t="shared" ca="1" si="21"/>
        <v>3574</v>
      </c>
      <c r="O125" s="2" t="s">
        <v>456</v>
      </c>
      <c r="P125" s="2">
        <v>8</v>
      </c>
      <c r="Q125" s="5">
        <v>12</v>
      </c>
      <c r="R125" s="5">
        <f t="shared" si="22"/>
        <v>96</v>
      </c>
      <c r="S125" s="6" t="s">
        <v>450</v>
      </c>
      <c r="T125" s="6" t="str">
        <f t="shared" si="23"/>
        <v>Normal</v>
      </c>
      <c r="U125">
        <f>IF(AND(R125&gt;=0,R125&lt;200),0.2,IF(AND(R125&gt;=200,R125&lt;500),0.3,0.4))</f>
        <v>0.2</v>
      </c>
      <c r="V125" s="5">
        <f>R125 -(U125*R125)</f>
        <v>76.8</v>
      </c>
      <c r="W125" t="str">
        <f>VLOOKUP(B125,Customer!A:G,7,FALSE)</f>
        <v>Charles Ascencio</v>
      </c>
      <c r="X125">
        <f>VLOOKUP(B125,Customer!A:G,1,FALSE)</f>
        <v>10082</v>
      </c>
    </row>
    <row r="126" spans="1:24" x14ac:dyDescent="0.2">
      <c r="A126" s="2">
        <v>225</v>
      </c>
      <c r="B126" s="2">
        <v>10083</v>
      </c>
      <c r="C126" s="12" t="s">
        <v>737</v>
      </c>
      <c r="D126" s="12" t="str">
        <f>MID(C126,2,5)</f>
        <v>40474</v>
      </c>
      <c r="E126" s="12" t="str">
        <f t="shared" si="12"/>
        <v>23/10/2010</v>
      </c>
      <c r="F126" s="14">
        <f t="shared" si="13"/>
        <v>2010</v>
      </c>
      <c r="G126" s="14">
        <f t="shared" si="14"/>
        <v>10</v>
      </c>
      <c r="H126" s="14">
        <f t="shared" si="15"/>
        <v>23</v>
      </c>
      <c r="I126" s="14" t="str">
        <f t="shared" si="16"/>
        <v>Saturday</v>
      </c>
      <c r="J126" s="4">
        <f t="shared" ca="1" si="17"/>
        <v>44878</v>
      </c>
      <c r="K126" s="4" t="str">
        <f t="shared" ca="1" si="18"/>
        <v>13/11/2022</v>
      </c>
      <c r="L126" s="14">
        <f t="shared" ca="1" si="19"/>
        <v>12</v>
      </c>
      <c r="M126" s="14">
        <f t="shared" ca="1" si="20"/>
        <v>144</v>
      </c>
      <c r="N126" s="14">
        <f t="shared" ca="1" si="21"/>
        <v>4404</v>
      </c>
      <c r="O126" s="2" t="s">
        <v>453</v>
      </c>
      <c r="P126" s="2">
        <v>26</v>
      </c>
      <c r="Q126" s="5">
        <v>12</v>
      </c>
      <c r="R126" s="5">
        <f t="shared" si="22"/>
        <v>312</v>
      </c>
      <c r="S126" s="6" t="s">
        <v>448</v>
      </c>
      <c r="T126" s="6" t="str">
        <f t="shared" si="23"/>
        <v>Large</v>
      </c>
      <c r="U126">
        <f>IF(AND(R126&gt;=0,R126&lt;200),0.2,IF(AND(R126&gt;=200,R126&lt;500),0.3,0.4))</f>
        <v>0.3</v>
      </c>
      <c r="V126" s="5">
        <f>R126 -(U126*R126)</f>
        <v>218.4</v>
      </c>
      <c r="W126" t="str">
        <f>VLOOKUP(B126,Customer!A:G,7,FALSE)</f>
        <v>Delta Seitz</v>
      </c>
      <c r="X126">
        <f>VLOOKUP(B126,Customer!A:G,1,FALSE)</f>
        <v>10083</v>
      </c>
    </row>
    <row r="127" spans="1:24" x14ac:dyDescent="0.2">
      <c r="A127" s="2">
        <v>226</v>
      </c>
      <c r="B127" s="2">
        <v>10140</v>
      </c>
      <c r="C127" s="12" t="s">
        <v>738</v>
      </c>
      <c r="D127" s="12" t="str">
        <f>MID(C127,2,5)</f>
        <v>40409</v>
      </c>
      <c r="E127" s="12" t="str">
        <f t="shared" si="12"/>
        <v>19/08/2010</v>
      </c>
      <c r="F127" s="14">
        <f t="shared" si="13"/>
        <v>2010</v>
      </c>
      <c r="G127" s="14">
        <f t="shared" si="14"/>
        <v>8</v>
      </c>
      <c r="H127" s="14">
        <f t="shared" si="15"/>
        <v>19</v>
      </c>
      <c r="I127" s="14" t="str">
        <f t="shared" si="16"/>
        <v>Thursday</v>
      </c>
      <c r="J127" s="4">
        <f t="shared" ca="1" si="17"/>
        <v>44878</v>
      </c>
      <c r="K127" s="4" t="str">
        <f t="shared" ca="1" si="18"/>
        <v>13/11/2022</v>
      </c>
      <c r="L127" s="14">
        <f t="shared" ca="1" si="19"/>
        <v>12</v>
      </c>
      <c r="M127" s="14">
        <f t="shared" ca="1" si="20"/>
        <v>146</v>
      </c>
      <c r="N127" s="14">
        <f t="shared" ca="1" si="21"/>
        <v>4469</v>
      </c>
      <c r="O127" s="2" t="s">
        <v>458</v>
      </c>
      <c r="P127" s="2">
        <v>30</v>
      </c>
      <c r="Q127" s="5">
        <v>8</v>
      </c>
      <c r="R127" s="5">
        <f t="shared" si="22"/>
        <v>240</v>
      </c>
      <c r="S127" s="6" t="s">
        <v>448</v>
      </c>
      <c r="T127" s="6" t="str">
        <f t="shared" si="23"/>
        <v>Large</v>
      </c>
      <c r="U127">
        <f>IF(AND(R127&gt;=0,R127&lt;200),0.2,IF(AND(R127&gt;=200,R127&lt;500),0.3,0.4))</f>
        <v>0.3</v>
      </c>
      <c r="V127" s="5">
        <f>R127 -(U127*R127)</f>
        <v>168</v>
      </c>
      <c r="W127" t="str">
        <f>VLOOKUP(B127,Customer!A:G,7,FALSE)</f>
        <v>Gordon Lehr</v>
      </c>
      <c r="X127">
        <f>VLOOKUP(B127,Customer!A:G,1,FALSE)</f>
        <v>10140</v>
      </c>
    </row>
    <row r="128" spans="1:24" x14ac:dyDescent="0.2">
      <c r="A128" s="2">
        <v>227</v>
      </c>
      <c r="B128" s="2">
        <v>10029</v>
      </c>
      <c r="C128" s="12" t="s">
        <v>727</v>
      </c>
      <c r="D128" s="12" t="str">
        <f>MID(C128,2,5)</f>
        <v>40650</v>
      </c>
      <c r="E128" s="12" t="str">
        <f t="shared" si="12"/>
        <v>17/04/2011</v>
      </c>
      <c r="F128" s="14">
        <f t="shared" si="13"/>
        <v>2011</v>
      </c>
      <c r="G128" s="14">
        <f t="shared" si="14"/>
        <v>4</v>
      </c>
      <c r="H128" s="14">
        <f t="shared" si="15"/>
        <v>17</v>
      </c>
      <c r="I128" s="14" t="str">
        <f t="shared" si="16"/>
        <v>Sunday</v>
      </c>
      <c r="J128" s="4">
        <f t="shared" ca="1" si="17"/>
        <v>44878</v>
      </c>
      <c r="K128" s="4" t="str">
        <f t="shared" ca="1" si="18"/>
        <v>13/11/2022</v>
      </c>
      <c r="L128" s="14">
        <f t="shared" ca="1" si="19"/>
        <v>11</v>
      </c>
      <c r="M128" s="14">
        <f t="shared" ca="1" si="20"/>
        <v>138</v>
      </c>
      <c r="N128" s="14">
        <f t="shared" ca="1" si="21"/>
        <v>4228</v>
      </c>
      <c r="O128" s="2" t="s">
        <v>458</v>
      </c>
      <c r="P128" s="2">
        <v>17</v>
      </c>
      <c r="Q128" s="5">
        <v>8</v>
      </c>
      <c r="R128" s="5">
        <f t="shared" si="22"/>
        <v>136</v>
      </c>
      <c r="S128" s="6" t="s">
        <v>448</v>
      </c>
      <c r="T128" s="6" t="str">
        <f t="shared" si="23"/>
        <v>Large</v>
      </c>
      <c r="U128">
        <f>IF(AND(R128&gt;=0,R128&lt;200),0.2,IF(AND(R128&gt;=200,R128&lt;500),0.3,0.4))</f>
        <v>0.2</v>
      </c>
      <c r="V128" s="5">
        <f>R128 -(U128*R128)</f>
        <v>108.8</v>
      </c>
      <c r="W128" t="str">
        <f>VLOOKUP(B128,Customer!A:G,7,FALSE)</f>
        <v>Annabel Rawlings</v>
      </c>
      <c r="X128">
        <f>VLOOKUP(B128,Customer!A:G,1,FALSE)</f>
        <v>10029</v>
      </c>
    </row>
    <row r="129" spans="1:24" x14ac:dyDescent="0.2">
      <c r="A129" s="2">
        <v>228</v>
      </c>
      <c r="B129" s="2">
        <v>10117</v>
      </c>
      <c r="C129" s="12" t="s">
        <v>739</v>
      </c>
      <c r="D129" s="12" t="str">
        <f>MID(C129,2,5)</f>
        <v>41884</v>
      </c>
      <c r="E129" s="12" t="str">
        <f t="shared" si="12"/>
        <v>02/09/2014</v>
      </c>
      <c r="F129" s="14">
        <f t="shared" si="13"/>
        <v>2014</v>
      </c>
      <c r="G129" s="14">
        <f t="shared" si="14"/>
        <v>9</v>
      </c>
      <c r="H129" s="14">
        <f t="shared" si="15"/>
        <v>2</v>
      </c>
      <c r="I129" s="14" t="str">
        <f t="shared" si="16"/>
        <v>Tuesday</v>
      </c>
      <c r="J129" s="4">
        <f t="shared" ca="1" si="17"/>
        <v>44878</v>
      </c>
      <c r="K129" s="4" t="str">
        <f t="shared" ca="1" si="18"/>
        <v>13/11/2022</v>
      </c>
      <c r="L129" s="14">
        <f t="shared" ca="1" si="19"/>
        <v>8</v>
      </c>
      <c r="M129" s="14">
        <f t="shared" ca="1" si="20"/>
        <v>98</v>
      </c>
      <c r="N129" s="14">
        <f t="shared" ca="1" si="21"/>
        <v>2994</v>
      </c>
      <c r="O129" s="2" t="s">
        <v>460</v>
      </c>
      <c r="P129" s="2">
        <v>30</v>
      </c>
      <c r="Q129" s="5">
        <v>2</v>
      </c>
      <c r="R129" s="5">
        <f t="shared" si="22"/>
        <v>60</v>
      </c>
      <c r="S129" s="6" t="s">
        <v>448</v>
      </c>
      <c r="T129" s="6" t="str">
        <f t="shared" si="23"/>
        <v>Large</v>
      </c>
      <c r="U129">
        <f>IF(AND(R129&gt;=0,R129&lt;200),0.2,IF(AND(R129&gt;=200,R129&lt;500),0.3,0.4))</f>
        <v>0.2</v>
      </c>
      <c r="V129" s="5">
        <f>R129 -(U129*R129)</f>
        <v>48</v>
      </c>
      <c r="W129" t="str">
        <f>VLOOKUP(B129,Customer!A:G,7,FALSE)</f>
        <v>Anton Higuera</v>
      </c>
      <c r="X129">
        <f>VLOOKUP(B129,Customer!A:G,1,FALSE)</f>
        <v>10117</v>
      </c>
    </row>
    <row r="130" spans="1:24" x14ac:dyDescent="0.2">
      <c r="A130" s="2">
        <v>229</v>
      </c>
      <c r="B130" s="2">
        <v>10091</v>
      </c>
      <c r="C130" s="12" t="s">
        <v>740</v>
      </c>
      <c r="D130" s="12" t="str">
        <f>MID(C130,2,5)</f>
        <v>41984</v>
      </c>
      <c r="E130" s="12" t="str">
        <f t="shared" si="12"/>
        <v>11/12/2014</v>
      </c>
      <c r="F130" s="14">
        <f t="shared" si="13"/>
        <v>2014</v>
      </c>
      <c r="G130" s="14">
        <f t="shared" si="14"/>
        <v>12</v>
      </c>
      <c r="H130" s="14">
        <f t="shared" si="15"/>
        <v>11</v>
      </c>
      <c r="I130" s="14" t="str">
        <f t="shared" si="16"/>
        <v>Thursday</v>
      </c>
      <c r="J130" s="4">
        <f t="shared" ca="1" si="17"/>
        <v>44878</v>
      </c>
      <c r="K130" s="4" t="str">
        <f t="shared" ca="1" si="18"/>
        <v>13/11/2022</v>
      </c>
      <c r="L130" s="14">
        <f t="shared" ca="1" si="19"/>
        <v>7</v>
      </c>
      <c r="M130" s="14">
        <f t="shared" ca="1" si="20"/>
        <v>95</v>
      </c>
      <c r="N130" s="14">
        <f t="shared" ca="1" si="21"/>
        <v>2894</v>
      </c>
      <c r="O130" s="2" t="s">
        <v>453</v>
      </c>
      <c r="P130" s="2">
        <v>30</v>
      </c>
      <c r="Q130" s="5">
        <v>12</v>
      </c>
      <c r="R130" s="5">
        <f t="shared" si="22"/>
        <v>360</v>
      </c>
      <c r="S130" s="6" t="s">
        <v>448</v>
      </c>
      <c r="T130" s="6" t="str">
        <f t="shared" si="23"/>
        <v>Large</v>
      </c>
      <c r="U130">
        <f>IF(AND(R130&gt;=0,R130&lt;200),0.2,IF(AND(R130&gt;=200,R130&lt;500),0.3,0.4))</f>
        <v>0.3</v>
      </c>
      <c r="V130" s="5">
        <f>R130 -(U130*R130)</f>
        <v>252</v>
      </c>
      <c r="W130" t="str">
        <f>VLOOKUP(B130,Customer!A:G,7,FALSE)</f>
        <v>Milagros Colangelo</v>
      </c>
      <c r="X130">
        <f>VLOOKUP(B130,Customer!A:G,1,FALSE)</f>
        <v>10091</v>
      </c>
    </row>
    <row r="131" spans="1:24" x14ac:dyDescent="0.2">
      <c r="A131" s="2">
        <v>230</v>
      </c>
      <c r="B131" s="2">
        <v>10084</v>
      </c>
      <c r="C131" s="12" t="s">
        <v>741</v>
      </c>
      <c r="D131" s="12" t="str">
        <f>MID(C131,2,5)</f>
        <v>41200</v>
      </c>
      <c r="E131" s="12" t="str">
        <f t="shared" ref="E131:E194" si="24">TEXT(D131,"DD/MM/YYYY")</f>
        <v>18/10/2012</v>
      </c>
      <c r="F131" s="14">
        <f t="shared" ref="F131:F194" si="25">YEAR(E131)</f>
        <v>2012</v>
      </c>
      <c r="G131" s="14">
        <f t="shared" ref="G131:G194" si="26">MONTH(E131)</f>
        <v>10</v>
      </c>
      <c r="H131" s="14">
        <f t="shared" ref="H131:H194" si="27">DAY(E131)</f>
        <v>18</v>
      </c>
      <c r="I131" s="14" t="str">
        <f t="shared" ref="I131:I194" si="28">TEXT(E131,"DDDD")</f>
        <v>Thursday</v>
      </c>
      <c r="J131" s="4">
        <f t="shared" ref="J131:J194" ca="1" si="29">TODAY()</f>
        <v>44878</v>
      </c>
      <c r="K131" s="4" t="str">
        <f t="shared" ref="K131:K194" ca="1" si="30">TEXT(J131,"DD/MM/YYYY")</f>
        <v>13/11/2022</v>
      </c>
      <c r="L131" s="14">
        <f t="shared" ref="L131:L194" ca="1" si="31">DATEDIF(E131,K131,"Y")</f>
        <v>10</v>
      </c>
      <c r="M131" s="14">
        <f t="shared" ref="M131:M194" ca="1" si="32">DATEDIF(E131,K131,"M")</f>
        <v>120</v>
      </c>
      <c r="N131" s="14">
        <f t="shared" ref="N131:N194" ca="1" si="33">DATEDIF(E131,K131,"D")</f>
        <v>3678</v>
      </c>
      <c r="O131" s="2" t="s">
        <v>451</v>
      </c>
      <c r="P131" s="2">
        <v>10</v>
      </c>
      <c r="Q131" s="5">
        <v>13</v>
      </c>
      <c r="R131" s="5">
        <f t="shared" ref="R131:R194" si="34">P131*Q131</f>
        <v>130</v>
      </c>
      <c r="S131" s="6" t="s">
        <v>450</v>
      </c>
      <c r="T131" s="6" t="str">
        <f t="shared" ref="T131:T194" si="35">IF(S131="Large Order", "Large", IF(OR(S131="Normal Order",S131="Small Order"),"Normal"))</f>
        <v>Normal</v>
      </c>
      <c r="U131">
        <f>IF(AND(R131&gt;=0,R131&lt;200),0.2,IF(AND(R131&gt;=200,R131&lt;500),0.3,0.4))</f>
        <v>0.2</v>
      </c>
      <c r="V131" s="5">
        <f>R131 -(U131*R131)</f>
        <v>104</v>
      </c>
      <c r="W131" t="str">
        <f>VLOOKUP(B131,Customer!A:G,7,FALSE)</f>
        <v>Mauricio Thetford</v>
      </c>
      <c r="X131">
        <f>VLOOKUP(B131,Customer!A:G,1,FALSE)</f>
        <v>10084</v>
      </c>
    </row>
    <row r="132" spans="1:24" x14ac:dyDescent="0.2">
      <c r="A132" s="2">
        <v>231</v>
      </c>
      <c r="B132" s="2">
        <v>10013</v>
      </c>
      <c r="C132" s="12" t="s">
        <v>742</v>
      </c>
      <c r="D132" s="12" t="str">
        <f>MID(C132,2,5)</f>
        <v>42165</v>
      </c>
      <c r="E132" s="12" t="str">
        <f t="shared" si="24"/>
        <v>10/06/2015</v>
      </c>
      <c r="F132" s="14">
        <f t="shared" si="25"/>
        <v>2015</v>
      </c>
      <c r="G132" s="14">
        <f t="shared" si="26"/>
        <v>6</v>
      </c>
      <c r="H132" s="14">
        <f t="shared" si="27"/>
        <v>10</v>
      </c>
      <c r="I132" s="14" t="str">
        <f t="shared" si="28"/>
        <v>Wednesday</v>
      </c>
      <c r="J132" s="4">
        <f t="shared" ca="1" si="29"/>
        <v>44878</v>
      </c>
      <c r="K132" s="4" t="str">
        <f t="shared" ca="1" si="30"/>
        <v>13/11/2022</v>
      </c>
      <c r="L132" s="14">
        <f t="shared" ca="1" si="31"/>
        <v>7</v>
      </c>
      <c r="M132" s="14">
        <f t="shared" ca="1" si="32"/>
        <v>89</v>
      </c>
      <c r="N132" s="14">
        <f t="shared" ca="1" si="33"/>
        <v>2713</v>
      </c>
      <c r="O132" s="2" t="s">
        <v>458</v>
      </c>
      <c r="P132" s="2">
        <v>1</v>
      </c>
      <c r="Q132" s="5">
        <v>8</v>
      </c>
      <c r="R132" s="5">
        <f t="shared" si="34"/>
        <v>8</v>
      </c>
      <c r="S132" s="6" t="s">
        <v>459</v>
      </c>
      <c r="T132" s="6" t="str">
        <f t="shared" si="35"/>
        <v>Normal</v>
      </c>
      <c r="U132">
        <f>IF(AND(R132&gt;=0,R132&lt;200),0.2,IF(AND(R132&gt;=200,R132&lt;500),0.3,0.4))</f>
        <v>0.2</v>
      </c>
      <c r="V132" s="5">
        <f>R132 -(U132*R132)</f>
        <v>6.4</v>
      </c>
      <c r="W132" t="str">
        <f>VLOOKUP(B132,Customer!A:G,7,FALSE)</f>
        <v>Leigha Bouffard</v>
      </c>
      <c r="X132">
        <f>VLOOKUP(B132,Customer!A:G,1,FALSE)</f>
        <v>10013</v>
      </c>
    </row>
    <row r="133" spans="1:24" x14ac:dyDescent="0.2">
      <c r="A133" s="2">
        <v>232</v>
      </c>
      <c r="B133" s="2">
        <v>10060</v>
      </c>
      <c r="C133" s="12" t="s">
        <v>743</v>
      </c>
      <c r="D133" s="12" t="str">
        <f>MID(C133,2,5)</f>
        <v>40802</v>
      </c>
      <c r="E133" s="12" t="str">
        <f t="shared" si="24"/>
        <v>16/09/2011</v>
      </c>
      <c r="F133" s="14">
        <f t="shared" si="25"/>
        <v>2011</v>
      </c>
      <c r="G133" s="14">
        <f t="shared" si="26"/>
        <v>9</v>
      </c>
      <c r="H133" s="14">
        <f t="shared" si="27"/>
        <v>16</v>
      </c>
      <c r="I133" s="14" t="str">
        <f t="shared" si="28"/>
        <v>Friday</v>
      </c>
      <c r="J133" s="4">
        <f t="shared" ca="1" si="29"/>
        <v>44878</v>
      </c>
      <c r="K133" s="4" t="str">
        <f t="shared" ca="1" si="30"/>
        <v>13/11/2022</v>
      </c>
      <c r="L133" s="14">
        <f t="shared" ca="1" si="31"/>
        <v>11</v>
      </c>
      <c r="M133" s="14">
        <f t="shared" ca="1" si="32"/>
        <v>133</v>
      </c>
      <c r="N133" s="14">
        <f t="shared" ca="1" si="33"/>
        <v>4076</v>
      </c>
      <c r="O133" s="2" t="s">
        <v>454</v>
      </c>
      <c r="P133" s="2">
        <v>21</v>
      </c>
      <c r="Q133" s="5">
        <v>12</v>
      </c>
      <c r="R133" s="5">
        <f t="shared" si="34"/>
        <v>252</v>
      </c>
      <c r="S133" s="6" t="s">
        <v>448</v>
      </c>
      <c r="T133" s="6" t="str">
        <f t="shared" si="35"/>
        <v>Large</v>
      </c>
      <c r="U133">
        <f>IF(AND(R133&gt;=0,R133&lt;200),0.2,IF(AND(R133&gt;=200,R133&lt;500),0.3,0.4))</f>
        <v>0.3</v>
      </c>
      <c r="V133" s="5">
        <f>R133 -(U133*R133)</f>
        <v>176.4</v>
      </c>
      <c r="W133" t="str">
        <f>VLOOKUP(B133,Customer!A:G,7,FALSE)</f>
        <v>Solomon Mahurin</v>
      </c>
      <c r="X133">
        <f>VLOOKUP(B133,Customer!A:G,1,FALSE)</f>
        <v>10060</v>
      </c>
    </row>
    <row r="134" spans="1:24" x14ac:dyDescent="0.2">
      <c r="A134" s="2">
        <v>233</v>
      </c>
      <c r="B134" s="2">
        <v>10076</v>
      </c>
      <c r="C134" s="12" t="s">
        <v>744</v>
      </c>
      <c r="D134" s="12" t="str">
        <f>MID(C134,2,5)</f>
        <v>40580</v>
      </c>
      <c r="E134" s="12" t="str">
        <f t="shared" si="24"/>
        <v>06/02/2011</v>
      </c>
      <c r="F134" s="14">
        <f t="shared" si="25"/>
        <v>2011</v>
      </c>
      <c r="G134" s="14">
        <f t="shared" si="26"/>
        <v>2</v>
      </c>
      <c r="H134" s="14">
        <f t="shared" si="27"/>
        <v>6</v>
      </c>
      <c r="I134" s="14" t="str">
        <f t="shared" si="28"/>
        <v>Sunday</v>
      </c>
      <c r="J134" s="4">
        <f t="shared" ca="1" si="29"/>
        <v>44878</v>
      </c>
      <c r="K134" s="4" t="str">
        <f t="shared" ca="1" si="30"/>
        <v>13/11/2022</v>
      </c>
      <c r="L134" s="14">
        <f t="shared" ca="1" si="31"/>
        <v>11</v>
      </c>
      <c r="M134" s="14">
        <f t="shared" ca="1" si="32"/>
        <v>141</v>
      </c>
      <c r="N134" s="14">
        <f t="shared" ca="1" si="33"/>
        <v>4298</v>
      </c>
      <c r="O134" s="2" t="s">
        <v>456</v>
      </c>
      <c r="P134" s="2">
        <v>8</v>
      </c>
      <c r="Q134" s="5">
        <v>12</v>
      </c>
      <c r="R134" s="5">
        <f t="shared" si="34"/>
        <v>96</v>
      </c>
      <c r="S134" s="6" t="s">
        <v>450</v>
      </c>
      <c r="T134" s="6" t="str">
        <f t="shared" si="35"/>
        <v>Normal</v>
      </c>
      <c r="U134">
        <f>IF(AND(R134&gt;=0,R134&lt;200),0.2,IF(AND(R134&gt;=200,R134&lt;500),0.3,0.4))</f>
        <v>0.2</v>
      </c>
      <c r="V134" s="5">
        <f>R134 -(U134*R134)</f>
        <v>76.8</v>
      </c>
      <c r="W134" t="str">
        <f>VLOOKUP(B134,Customer!A:G,7,FALSE)</f>
        <v>Flora Zuniga</v>
      </c>
      <c r="X134">
        <f>VLOOKUP(B134,Customer!A:G,1,FALSE)</f>
        <v>10076</v>
      </c>
    </row>
    <row r="135" spans="1:24" x14ac:dyDescent="0.2">
      <c r="A135" s="2">
        <v>234</v>
      </c>
      <c r="B135" s="2">
        <v>10031</v>
      </c>
      <c r="C135" s="12" t="s">
        <v>745</v>
      </c>
      <c r="D135" s="12" t="str">
        <f>MID(C135,2,5)</f>
        <v>42294</v>
      </c>
      <c r="E135" s="12" t="str">
        <f t="shared" si="24"/>
        <v>17/10/2015</v>
      </c>
      <c r="F135" s="14">
        <f t="shared" si="25"/>
        <v>2015</v>
      </c>
      <c r="G135" s="14">
        <f t="shared" si="26"/>
        <v>10</v>
      </c>
      <c r="H135" s="14">
        <f t="shared" si="27"/>
        <v>17</v>
      </c>
      <c r="I135" s="14" t="str">
        <f t="shared" si="28"/>
        <v>Saturday</v>
      </c>
      <c r="J135" s="4">
        <f t="shared" ca="1" si="29"/>
        <v>44878</v>
      </c>
      <c r="K135" s="4" t="str">
        <f t="shared" ca="1" si="30"/>
        <v>13/11/2022</v>
      </c>
      <c r="L135" s="14">
        <f t="shared" ca="1" si="31"/>
        <v>7</v>
      </c>
      <c r="M135" s="14">
        <f t="shared" ca="1" si="32"/>
        <v>84</v>
      </c>
      <c r="N135" s="14">
        <f t="shared" ca="1" si="33"/>
        <v>2584</v>
      </c>
      <c r="O135" s="2" t="s">
        <v>460</v>
      </c>
      <c r="P135" s="2">
        <v>29</v>
      </c>
      <c r="Q135" s="5">
        <v>2</v>
      </c>
      <c r="R135" s="5">
        <f t="shared" si="34"/>
        <v>58</v>
      </c>
      <c r="S135" s="6" t="s">
        <v>448</v>
      </c>
      <c r="T135" s="6" t="str">
        <f t="shared" si="35"/>
        <v>Large</v>
      </c>
      <c r="U135">
        <f>IF(AND(R135&gt;=0,R135&lt;200),0.2,IF(AND(R135&gt;=200,R135&lt;500),0.3,0.4))</f>
        <v>0.2</v>
      </c>
      <c r="V135" s="5">
        <f>R135 -(U135*R135)</f>
        <v>46.4</v>
      </c>
      <c r="W135" t="str">
        <f>VLOOKUP(B135,Customer!A:G,7,FALSE)</f>
        <v>Jeannine Clayton</v>
      </c>
      <c r="X135">
        <f>VLOOKUP(B135,Customer!A:G,1,FALSE)</f>
        <v>10031</v>
      </c>
    </row>
    <row r="136" spans="1:24" x14ac:dyDescent="0.2">
      <c r="A136" s="2">
        <v>235</v>
      </c>
      <c r="B136" s="2">
        <v>10008</v>
      </c>
      <c r="C136" s="12" t="s">
        <v>746</v>
      </c>
      <c r="D136" s="12" t="str">
        <f>MID(C136,2,5)</f>
        <v>40964</v>
      </c>
      <c r="E136" s="12" t="str">
        <f t="shared" si="24"/>
        <v>25/02/2012</v>
      </c>
      <c r="F136" s="14">
        <f t="shared" si="25"/>
        <v>2012</v>
      </c>
      <c r="G136" s="14">
        <f t="shared" si="26"/>
        <v>2</v>
      </c>
      <c r="H136" s="14">
        <f t="shared" si="27"/>
        <v>25</v>
      </c>
      <c r="I136" s="14" t="str">
        <f t="shared" si="28"/>
        <v>Saturday</v>
      </c>
      <c r="J136" s="4">
        <f t="shared" ca="1" si="29"/>
        <v>44878</v>
      </c>
      <c r="K136" s="4" t="str">
        <f t="shared" ca="1" si="30"/>
        <v>13/11/2022</v>
      </c>
      <c r="L136" s="14">
        <f t="shared" ca="1" si="31"/>
        <v>10</v>
      </c>
      <c r="M136" s="14">
        <f t="shared" ca="1" si="32"/>
        <v>128</v>
      </c>
      <c r="N136" s="14">
        <f t="shared" ca="1" si="33"/>
        <v>3914</v>
      </c>
      <c r="O136" s="2" t="s">
        <v>453</v>
      </c>
      <c r="P136" s="2">
        <v>20</v>
      </c>
      <c r="Q136" s="5">
        <v>12</v>
      </c>
      <c r="R136" s="5">
        <f t="shared" si="34"/>
        <v>240</v>
      </c>
      <c r="S136" s="6" t="s">
        <v>448</v>
      </c>
      <c r="T136" s="6" t="str">
        <f t="shared" si="35"/>
        <v>Large</v>
      </c>
      <c r="U136">
        <f>IF(AND(R136&gt;=0,R136&lt;200),0.2,IF(AND(R136&gt;=200,R136&lt;500),0.3,0.4))</f>
        <v>0.3</v>
      </c>
      <c r="V136" s="5">
        <f>R136 -(U136*R136)</f>
        <v>168</v>
      </c>
      <c r="W136" t="str">
        <f>VLOOKUP(B136,Customer!A:G,7,FALSE)</f>
        <v>Vernon Addy</v>
      </c>
      <c r="X136">
        <f>VLOOKUP(B136,Customer!A:G,1,FALSE)</f>
        <v>10008</v>
      </c>
    </row>
    <row r="137" spans="1:24" x14ac:dyDescent="0.2">
      <c r="A137" s="2">
        <v>236</v>
      </c>
      <c r="B137" s="2">
        <v>10030</v>
      </c>
      <c r="C137" s="12" t="s">
        <v>747</v>
      </c>
      <c r="D137" s="12" t="str">
        <f>MID(C137,2,5)</f>
        <v>41590</v>
      </c>
      <c r="E137" s="12" t="str">
        <f t="shared" si="24"/>
        <v>12/11/2013</v>
      </c>
      <c r="F137" s="14">
        <f t="shared" si="25"/>
        <v>2013</v>
      </c>
      <c r="G137" s="14">
        <f t="shared" si="26"/>
        <v>11</v>
      </c>
      <c r="H137" s="14">
        <f t="shared" si="27"/>
        <v>12</v>
      </c>
      <c r="I137" s="14" t="str">
        <f t="shared" si="28"/>
        <v>Tuesday</v>
      </c>
      <c r="J137" s="4">
        <f t="shared" ca="1" si="29"/>
        <v>44878</v>
      </c>
      <c r="K137" s="4" t="str">
        <f t="shared" ca="1" si="30"/>
        <v>13/11/2022</v>
      </c>
      <c r="L137" s="14">
        <f t="shared" ca="1" si="31"/>
        <v>9</v>
      </c>
      <c r="M137" s="14">
        <f t="shared" ca="1" si="32"/>
        <v>108</v>
      </c>
      <c r="N137" s="14">
        <f t="shared" ca="1" si="33"/>
        <v>3288</v>
      </c>
      <c r="O137" s="2" t="s">
        <v>449</v>
      </c>
      <c r="P137" s="2">
        <v>30</v>
      </c>
      <c r="Q137" s="5">
        <v>18</v>
      </c>
      <c r="R137" s="5">
        <f t="shared" si="34"/>
        <v>540</v>
      </c>
      <c r="S137" s="6" t="s">
        <v>448</v>
      </c>
      <c r="T137" s="6" t="str">
        <f t="shared" si="35"/>
        <v>Large</v>
      </c>
      <c r="U137">
        <f>IF(AND(R137&gt;=0,R137&lt;200),0.2,IF(AND(R137&gt;=200,R137&lt;500),0.3,0.4))</f>
        <v>0.4</v>
      </c>
      <c r="V137" s="5">
        <f>R137 -(U137*R137)</f>
        <v>324</v>
      </c>
      <c r="W137" t="str">
        <f>VLOOKUP(B137,Customer!A:G,7,FALSE)</f>
        <v>Britni Baisden</v>
      </c>
      <c r="X137">
        <f>VLOOKUP(B137,Customer!A:G,1,FALSE)</f>
        <v>10030</v>
      </c>
    </row>
    <row r="138" spans="1:24" x14ac:dyDescent="0.2">
      <c r="A138" s="2">
        <v>237</v>
      </c>
      <c r="B138" s="2">
        <v>10021</v>
      </c>
      <c r="C138" s="12" t="s">
        <v>748</v>
      </c>
      <c r="D138" s="12" t="str">
        <f>MID(C138,2,5)</f>
        <v>41826</v>
      </c>
      <c r="E138" s="12" t="str">
        <f t="shared" si="24"/>
        <v>06/07/2014</v>
      </c>
      <c r="F138" s="14">
        <f t="shared" si="25"/>
        <v>2014</v>
      </c>
      <c r="G138" s="14">
        <f t="shared" si="26"/>
        <v>7</v>
      </c>
      <c r="H138" s="14">
        <f t="shared" si="27"/>
        <v>6</v>
      </c>
      <c r="I138" s="14" t="str">
        <f t="shared" si="28"/>
        <v>Sunday</v>
      </c>
      <c r="J138" s="4">
        <f t="shared" ca="1" si="29"/>
        <v>44878</v>
      </c>
      <c r="K138" s="4" t="str">
        <f t="shared" ca="1" si="30"/>
        <v>13/11/2022</v>
      </c>
      <c r="L138" s="14">
        <f t="shared" ca="1" si="31"/>
        <v>8</v>
      </c>
      <c r="M138" s="14">
        <f t="shared" ca="1" si="32"/>
        <v>100</v>
      </c>
      <c r="N138" s="14">
        <f t="shared" ca="1" si="33"/>
        <v>3052</v>
      </c>
      <c r="O138" s="2" t="s">
        <v>460</v>
      </c>
      <c r="P138" s="2">
        <v>24</v>
      </c>
      <c r="Q138" s="5">
        <v>2</v>
      </c>
      <c r="R138" s="5">
        <f t="shared" si="34"/>
        <v>48</v>
      </c>
      <c r="S138" s="6" t="s">
        <v>448</v>
      </c>
      <c r="T138" s="6" t="str">
        <f t="shared" si="35"/>
        <v>Large</v>
      </c>
      <c r="U138">
        <f>IF(AND(R138&gt;=0,R138&lt;200),0.2,IF(AND(R138&gt;=200,R138&lt;500),0.3,0.4))</f>
        <v>0.2</v>
      </c>
      <c r="V138" s="5">
        <f>R138 -(U138*R138)</f>
        <v>38.4</v>
      </c>
      <c r="W138" t="str">
        <f>VLOOKUP(B138,Customer!A:G,7,FALSE)</f>
        <v>Jesus Dallas</v>
      </c>
      <c r="X138">
        <f>VLOOKUP(B138,Customer!A:G,1,FALSE)</f>
        <v>10021</v>
      </c>
    </row>
    <row r="139" spans="1:24" x14ac:dyDescent="0.2">
      <c r="A139" s="2">
        <v>238</v>
      </c>
      <c r="B139" s="2">
        <v>10085</v>
      </c>
      <c r="C139" s="12" t="s">
        <v>749</v>
      </c>
      <c r="D139" s="12" t="str">
        <f>MID(C139,2,5)</f>
        <v>40996</v>
      </c>
      <c r="E139" s="12" t="str">
        <f t="shared" si="24"/>
        <v>28/03/2012</v>
      </c>
      <c r="F139" s="14">
        <f t="shared" si="25"/>
        <v>2012</v>
      </c>
      <c r="G139" s="14">
        <f t="shared" si="26"/>
        <v>3</v>
      </c>
      <c r="H139" s="14">
        <f t="shared" si="27"/>
        <v>28</v>
      </c>
      <c r="I139" s="14" t="str">
        <f t="shared" si="28"/>
        <v>Wednesday</v>
      </c>
      <c r="J139" s="4">
        <f t="shared" ca="1" si="29"/>
        <v>44878</v>
      </c>
      <c r="K139" s="4" t="str">
        <f t="shared" ca="1" si="30"/>
        <v>13/11/2022</v>
      </c>
      <c r="L139" s="14">
        <f t="shared" ca="1" si="31"/>
        <v>10</v>
      </c>
      <c r="M139" s="14">
        <f t="shared" ca="1" si="32"/>
        <v>127</v>
      </c>
      <c r="N139" s="14">
        <f t="shared" ca="1" si="33"/>
        <v>3882</v>
      </c>
      <c r="O139" s="2" t="s">
        <v>451</v>
      </c>
      <c r="P139" s="2">
        <v>22</v>
      </c>
      <c r="Q139" s="5">
        <v>13</v>
      </c>
      <c r="R139" s="5">
        <f t="shared" si="34"/>
        <v>286</v>
      </c>
      <c r="S139" s="6" t="s">
        <v>448</v>
      </c>
      <c r="T139" s="6" t="str">
        <f t="shared" si="35"/>
        <v>Large</v>
      </c>
      <c r="U139">
        <f>IF(AND(R139&gt;=0,R139&lt;200),0.2,IF(AND(R139&gt;=200,R139&lt;500),0.3,0.4))</f>
        <v>0.3</v>
      </c>
      <c r="V139" s="5">
        <f>R139 -(U139*R139)</f>
        <v>200.2</v>
      </c>
      <c r="W139" t="str">
        <f>VLOOKUP(B139,Customer!A:G,7,FALSE)</f>
        <v>Celeste Dorothy</v>
      </c>
      <c r="X139">
        <f>VLOOKUP(B139,Customer!A:G,1,FALSE)</f>
        <v>10085</v>
      </c>
    </row>
    <row r="140" spans="1:24" x14ac:dyDescent="0.2">
      <c r="A140" s="2">
        <v>239</v>
      </c>
      <c r="B140" s="2">
        <v>10121</v>
      </c>
      <c r="C140" s="12" t="s">
        <v>750</v>
      </c>
      <c r="D140" s="12" t="str">
        <f>MID(C140,2,5)</f>
        <v>41364</v>
      </c>
      <c r="E140" s="12" t="str">
        <f t="shared" si="24"/>
        <v>31/03/2013</v>
      </c>
      <c r="F140" s="14">
        <f t="shared" si="25"/>
        <v>2013</v>
      </c>
      <c r="G140" s="14">
        <f t="shared" si="26"/>
        <v>3</v>
      </c>
      <c r="H140" s="14">
        <f t="shared" si="27"/>
        <v>31</v>
      </c>
      <c r="I140" s="14" t="str">
        <f t="shared" si="28"/>
        <v>Sunday</v>
      </c>
      <c r="J140" s="4">
        <f t="shared" ca="1" si="29"/>
        <v>44878</v>
      </c>
      <c r="K140" s="4" t="str">
        <f t="shared" ca="1" si="30"/>
        <v>13/11/2022</v>
      </c>
      <c r="L140" s="14">
        <f t="shared" ca="1" si="31"/>
        <v>9</v>
      </c>
      <c r="M140" s="14">
        <f t="shared" ca="1" si="32"/>
        <v>115</v>
      </c>
      <c r="N140" s="14">
        <f t="shared" ca="1" si="33"/>
        <v>3514</v>
      </c>
      <c r="O140" s="2" t="s">
        <v>453</v>
      </c>
      <c r="P140" s="2">
        <v>1</v>
      </c>
      <c r="Q140" s="5">
        <v>12</v>
      </c>
      <c r="R140" s="5">
        <f t="shared" si="34"/>
        <v>12</v>
      </c>
      <c r="S140" s="6" t="s">
        <v>459</v>
      </c>
      <c r="T140" s="6" t="str">
        <f t="shared" si="35"/>
        <v>Normal</v>
      </c>
      <c r="U140">
        <f>IF(AND(R140&gt;=0,R140&lt;200),0.2,IF(AND(R140&gt;=200,R140&lt;500),0.3,0.4))</f>
        <v>0.2</v>
      </c>
      <c r="V140" s="5">
        <f>R140 -(U140*R140)</f>
        <v>9.6</v>
      </c>
      <c r="W140" t="str">
        <f>VLOOKUP(B140,Customer!A:G,7,FALSE)</f>
        <v>Dorris Bennetts</v>
      </c>
      <c r="X140">
        <f>VLOOKUP(B140,Customer!A:G,1,FALSE)</f>
        <v>10121</v>
      </c>
    </row>
    <row r="141" spans="1:24" x14ac:dyDescent="0.2">
      <c r="A141" s="2">
        <v>240</v>
      </c>
      <c r="B141" s="2">
        <v>10048</v>
      </c>
      <c r="C141" s="12" t="s">
        <v>751</v>
      </c>
      <c r="D141" s="12" t="str">
        <f>MID(C141,2,5)</f>
        <v>40261</v>
      </c>
      <c r="E141" s="12" t="str">
        <f t="shared" si="24"/>
        <v>24/03/2010</v>
      </c>
      <c r="F141" s="14">
        <f t="shared" si="25"/>
        <v>2010</v>
      </c>
      <c r="G141" s="14">
        <f t="shared" si="26"/>
        <v>3</v>
      </c>
      <c r="H141" s="14">
        <f t="shared" si="27"/>
        <v>24</v>
      </c>
      <c r="I141" s="14" t="str">
        <f t="shared" si="28"/>
        <v>Wednesday</v>
      </c>
      <c r="J141" s="4">
        <f t="shared" ca="1" si="29"/>
        <v>44878</v>
      </c>
      <c r="K141" s="4" t="str">
        <f t="shared" ca="1" si="30"/>
        <v>13/11/2022</v>
      </c>
      <c r="L141" s="14">
        <f t="shared" ca="1" si="31"/>
        <v>12</v>
      </c>
      <c r="M141" s="14">
        <f t="shared" ca="1" si="32"/>
        <v>151</v>
      </c>
      <c r="N141" s="14">
        <f t="shared" ca="1" si="33"/>
        <v>4617</v>
      </c>
      <c r="O141" s="2" t="s">
        <v>456</v>
      </c>
      <c r="P141" s="2">
        <v>3</v>
      </c>
      <c r="Q141" s="5">
        <v>12</v>
      </c>
      <c r="R141" s="5">
        <f t="shared" si="34"/>
        <v>36</v>
      </c>
      <c r="S141" s="6" t="s">
        <v>459</v>
      </c>
      <c r="T141" s="6" t="str">
        <f t="shared" si="35"/>
        <v>Normal</v>
      </c>
      <c r="U141">
        <f>IF(AND(R141&gt;=0,R141&lt;200),0.2,IF(AND(R141&gt;=200,R141&lt;500),0.3,0.4))</f>
        <v>0.2</v>
      </c>
      <c r="V141" s="5">
        <f>R141 -(U141*R141)</f>
        <v>28.8</v>
      </c>
      <c r="W141" t="str">
        <f>VLOOKUP(B141,Customer!A:G,7,FALSE)</f>
        <v>Clorinda Clemmer</v>
      </c>
      <c r="X141">
        <f>VLOOKUP(B141,Customer!A:G,1,FALSE)</f>
        <v>10048</v>
      </c>
    </row>
    <row r="142" spans="1:24" x14ac:dyDescent="0.2">
      <c r="A142" s="2">
        <v>241</v>
      </c>
      <c r="B142" s="2">
        <v>10096</v>
      </c>
      <c r="C142" s="12" t="s">
        <v>752</v>
      </c>
      <c r="D142" s="12" t="str">
        <f>MID(C142,2,5)</f>
        <v>41235</v>
      </c>
      <c r="E142" s="12" t="str">
        <f t="shared" si="24"/>
        <v>22/11/2012</v>
      </c>
      <c r="F142" s="14">
        <f t="shared" si="25"/>
        <v>2012</v>
      </c>
      <c r="G142" s="14">
        <f t="shared" si="26"/>
        <v>11</v>
      </c>
      <c r="H142" s="14">
        <f t="shared" si="27"/>
        <v>22</v>
      </c>
      <c r="I142" s="14" t="str">
        <f t="shared" si="28"/>
        <v>Thursday</v>
      </c>
      <c r="J142" s="4">
        <f t="shared" ca="1" si="29"/>
        <v>44878</v>
      </c>
      <c r="K142" s="4" t="str">
        <f t="shared" ca="1" si="30"/>
        <v>13/11/2022</v>
      </c>
      <c r="L142" s="14">
        <f t="shared" ca="1" si="31"/>
        <v>9</v>
      </c>
      <c r="M142" s="14">
        <f t="shared" ca="1" si="32"/>
        <v>119</v>
      </c>
      <c r="N142" s="14">
        <f t="shared" ca="1" si="33"/>
        <v>3643</v>
      </c>
      <c r="O142" s="2" t="s">
        <v>454</v>
      </c>
      <c r="P142" s="2">
        <v>20</v>
      </c>
      <c r="Q142" s="5">
        <v>12</v>
      </c>
      <c r="R142" s="5">
        <f t="shared" si="34"/>
        <v>240</v>
      </c>
      <c r="S142" s="6" t="s">
        <v>448</v>
      </c>
      <c r="T142" s="6" t="str">
        <f t="shared" si="35"/>
        <v>Large</v>
      </c>
      <c r="U142">
        <f>IF(AND(R142&gt;=0,R142&lt;200),0.2,IF(AND(R142&gt;=200,R142&lt;500),0.3,0.4))</f>
        <v>0.3</v>
      </c>
      <c r="V142" s="5">
        <f>R142 -(U142*R142)</f>
        <v>168</v>
      </c>
      <c r="W142" t="str">
        <f>VLOOKUP(B142,Customer!A:G,7,FALSE)</f>
        <v>Edwin Mehr</v>
      </c>
      <c r="X142">
        <f>VLOOKUP(B142,Customer!A:G,1,FALSE)</f>
        <v>10096</v>
      </c>
    </row>
    <row r="143" spans="1:24" x14ac:dyDescent="0.2">
      <c r="A143" s="2">
        <v>242</v>
      </c>
      <c r="B143" s="2">
        <v>10011</v>
      </c>
      <c r="C143" s="12" t="s">
        <v>753</v>
      </c>
      <c r="D143" s="12" t="str">
        <f>MID(C143,2,5)</f>
        <v>41227</v>
      </c>
      <c r="E143" s="12" t="str">
        <f t="shared" si="24"/>
        <v>14/11/2012</v>
      </c>
      <c r="F143" s="14">
        <f t="shared" si="25"/>
        <v>2012</v>
      </c>
      <c r="G143" s="14">
        <f t="shared" si="26"/>
        <v>11</v>
      </c>
      <c r="H143" s="14">
        <f t="shared" si="27"/>
        <v>14</v>
      </c>
      <c r="I143" s="14" t="str">
        <f t="shared" si="28"/>
        <v>Wednesday</v>
      </c>
      <c r="J143" s="4">
        <f t="shared" ca="1" si="29"/>
        <v>44878</v>
      </c>
      <c r="K143" s="4" t="str">
        <f t="shared" ca="1" si="30"/>
        <v>13/11/2022</v>
      </c>
      <c r="L143" s="14">
        <f t="shared" ca="1" si="31"/>
        <v>9</v>
      </c>
      <c r="M143" s="14">
        <f t="shared" ca="1" si="32"/>
        <v>119</v>
      </c>
      <c r="N143" s="14">
        <f t="shared" ca="1" si="33"/>
        <v>3651</v>
      </c>
      <c r="O143" s="2" t="s">
        <v>458</v>
      </c>
      <c r="P143" s="2">
        <v>30</v>
      </c>
      <c r="Q143" s="5">
        <v>8</v>
      </c>
      <c r="R143" s="5">
        <f t="shared" si="34"/>
        <v>240</v>
      </c>
      <c r="S143" s="6" t="s">
        <v>448</v>
      </c>
      <c r="T143" s="6" t="str">
        <f t="shared" si="35"/>
        <v>Large</v>
      </c>
      <c r="U143">
        <f>IF(AND(R143&gt;=0,R143&lt;200),0.2,IF(AND(R143&gt;=200,R143&lt;500),0.3,0.4))</f>
        <v>0.3</v>
      </c>
      <c r="V143" s="5">
        <f>R143 -(U143*R143)</f>
        <v>168</v>
      </c>
      <c r="W143" t="str">
        <f>VLOOKUP(B143,Customer!A:G,7,FALSE)</f>
        <v>Carlita Schroyer</v>
      </c>
      <c r="X143">
        <f>VLOOKUP(B143,Customer!A:G,1,FALSE)</f>
        <v>10011</v>
      </c>
    </row>
    <row r="144" spans="1:24" x14ac:dyDescent="0.2">
      <c r="A144" s="2">
        <v>243</v>
      </c>
      <c r="B144" s="2">
        <v>10026</v>
      </c>
      <c r="C144" s="12" t="s">
        <v>754</v>
      </c>
      <c r="D144" s="12" t="str">
        <f>MID(C144,2,5)</f>
        <v>42071</v>
      </c>
      <c r="E144" s="12" t="str">
        <f t="shared" si="24"/>
        <v>08/03/2015</v>
      </c>
      <c r="F144" s="14">
        <f t="shared" si="25"/>
        <v>2015</v>
      </c>
      <c r="G144" s="14">
        <f t="shared" si="26"/>
        <v>3</v>
      </c>
      <c r="H144" s="14">
        <f t="shared" si="27"/>
        <v>8</v>
      </c>
      <c r="I144" s="14" t="str">
        <f t="shared" si="28"/>
        <v>Sunday</v>
      </c>
      <c r="J144" s="4">
        <f t="shared" ca="1" si="29"/>
        <v>44878</v>
      </c>
      <c r="K144" s="4" t="str">
        <f t="shared" ca="1" si="30"/>
        <v>13/11/2022</v>
      </c>
      <c r="L144" s="14">
        <f t="shared" ca="1" si="31"/>
        <v>7</v>
      </c>
      <c r="M144" s="14">
        <f t="shared" ca="1" si="32"/>
        <v>92</v>
      </c>
      <c r="N144" s="14">
        <f t="shared" ca="1" si="33"/>
        <v>2807</v>
      </c>
      <c r="O144" s="2" t="s">
        <v>456</v>
      </c>
      <c r="P144" s="2">
        <v>21</v>
      </c>
      <c r="Q144" s="5">
        <v>12</v>
      </c>
      <c r="R144" s="5">
        <f t="shared" si="34"/>
        <v>252</v>
      </c>
      <c r="S144" s="6" t="s">
        <v>448</v>
      </c>
      <c r="T144" s="6" t="str">
        <f t="shared" si="35"/>
        <v>Large</v>
      </c>
      <c r="U144">
        <f>IF(AND(R144&gt;=0,R144&lt;200),0.2,IF(AND(R144&gt;=200,R144&lt;500),0.3,0.4))</f>
        <v>0.3</v>
      </c>
      <c r="V144" s="5">
        <f>R144 -(U144*R144)</f>
        <v>176.4</v>
      </c>
      <c r="W144" t="str">
        <f>VLOOKUP(B144,Customer!A:G,7,FALSE)</f>
        <v>Lennie Grasso</v>
      </c>
      <c r="X144">
        <f>VLOOKUP(B144,Customer!A:G,1,FALSE)</f>
        <v>10026</v>
      </c>
    </row>
    <row r="145" spans="1:24" x14ac:dyDescent="0.2">
      <c r="A145" s="2">
        <v>244</v>
      </c>
      <c r="B145" s="2">
        <v>10138</v>
      </c>
      <c r="C145" s="12" t="s">
        <v>755</v>
      </c>
      <c r="D145" s="12" t="str">
        <f>MID(C145,2,5)</f>
        <v>41797</v>
      </c>
      <c r="E145" s="12" t="str">
        <f t="shared" si="24"/>
        <v>07/06/2014</v>
      </c>
      <c r="F145" s="14">
        <f t="shared" si="25"/>
        <v>2014</v>
      </c>
      <c r="G145" s="14">
        <f t="shared" si="26"/>
        <v>6</v>
      </c>
      <c r="H145" s="14">
        <f t="shared" si="27"/>
        <v>7</v>
      </c>
      <c r="I145" s="14" t="str">
        <f t="shared" si="28"/>
        <v>Saturday</v>
      </c>
      <c r="J145" s="4">
        <f t="shared" ca="1" si="29"/>
        <v>44878</v>
      </c>
      <c r="K145" s="4" t="str">
        <f t="shared" ca="1" si="30"/>
        <v>13/11/2022</v>
      </c>
      <c r="L145" s="14">
        <f t="shared" ca="1" si="31"/>
        <v>8</v>
      </c>
      <c r="M145" s="14">
        <f t="shared" ca="1" si="32"/>
        <v>101</v>
      </c>
      <c r="N145" s="14">
        <f t="shared" ca="1" si="33"/>
        <v>3081</v>
      </c>
      <c r="O145" s="2" t="s">
        <v>460</v>
      </c>
      <c r="P145" s="2">
        <v>21</v>
      </c>
      <c r="Q145" s="5">
        <v>2</v>
      </c>
      <c r="R145" s="5">
        <f t="shared" si="34"/>
        <v>42</v>
      </c>
      <c r="S145" s="6" t="s">
        <v>448</v>
      </c>
      <c r="T145" s="6" t="str">
        <f t="shared" si="35"/>
        <v>Large</v>
      </c>
      <c r="U145">
        <f>IF(AND(R145&gt;=0,R145&lt;200),0.2,IF(AND(R145&gt;=200,R145&lt;500),0.3,0.4))</f>
        <v>0.2</v>
      </c>
      <c r="V145" s="5">
        <f>R145 -(U145*R145)</f>
        <v>33.6</v>
      </c>
      <c r="W145" t="str">
        <f>VLOOKUP(B145,Customer!A:G,7,FALSE)</f>
        <v>Jamel Biery</v>
      </c>
      <c r="X145">
        <f>VLOOKUP(B145,Customer!A:G,1,FALSE)</f>
        <v>10138</v>
      </c>
    </row>
    <row r="146" spans="1:24" x14ac:dyDescent="0.2">
      <c r="A146" s="2">
        <v>245</v>
      </c>
      <c r="B146" s="2">
        <v>10015</v>
      </c>
      <c r="C146" s="12" t="s">
        <v>756</v>
      </c>
      <c r="D146" s="12" t="str">
        <f>MID(C146,2,5)</f>
        <v>40490</v>
      </c>
      <c r="E146" s="12" t="str">
        <f t="shared" si="24"/>
        <v>08/11/2010</v>
      </c>
      <c r="F146" s="14">
        <f t="shared" si="25"/>
        <v>2010</v>
      </c>
      <c r="G146" s="14">
        <f t="shared" si="26"/>
        <v>11</v>
      </c>
      <c r="H146" s="14">
        <f t="shared" si="27"/>
        <v>8</v>
      </c>
      <c r="I146" s="14" t="str">
        <f t="shared" si="28"/>
        <v>Monday</v>
      </c>
      <c r="J146" s="4">
        <f t="shared" ca="1" si="29"/>
        <v>44878</v>
      </c>
      <c r="K146" s="4" t="str">
        <f t="shared" ca="1" si="30"/>
        <v>13/11/2022</v>
      </c>
      <c r="L146" s="14">
        <f t="shared" ca="1" si="31"/>
        <v>12</v>
      </c>
      <c r="M146" s="14">
        <f t="shared" ca="1" si="32"/>
        <v>144</v>
      </c>
      <c r="N146" s="14">
        <f t="shared" ca="1" si="33"/>
        <v>4388</v>
      </c>
      <c r="O146" s="2" t="s">
        <v>456</v>
      </c>
      <c r="P146" s="2">
        <v>24</v>
      </c>
      <c r="Q146" s="5">
        <v>12</v>
      </c>
      <c r="R146" s="5">
        <f t="shared" si="34"/>
        <v>288</v>
      </c>
      <c r="S146" s="6" t="s">
        <v>448</v>
      </c>
      <c r="T146" s="6" t="str">
        <f t="shared" si="35"/>
        <v>Large</v>
      </c>
      <c r="U146">
        <f>IF(AND(R146&gt;=0,R146&lt;200),0.2,IF(AND(R146&gt;=200,R146&lt;500),0.3,0.4))</f>
        <v>0.3</v>
      </c>
      <c r="V146" s="5">
        <f>R146 -(U146*R146)</f>
        <v>201.60000000000002</v>
      </c>
      <c r="W146" t="str">
        <f>VLOOKUP(B146,Customer!A:G,7,FALSE)</f>
        <v>Bella Logan</v>
      </c>
      <c r="X146">
        <f>VLOOKUP(B146,Customer!A:G,1,FALSE)</f>
        <v>10015</v>
      </c>
    </row>
    <row r="147" spans="1:24" x14ac:dyDescent="0.2">
      <c r="A147" s="2">
        <v>246</v>
      </c>
      <c r="B147" s="2">
        <v>10125</v>
      </c>
      <c r="C147" s="12" t="s">
        <v>757</v>
      </c>
      <c r="D147" s="12" t="str">
        <f>MID(C147,2,5)</f>
        <v>41582</v>
      </c>
      <c r="E147" s="12" t="str">
        <f t="shared" si="24"/>
        <v>04/11/2013</v>
      </c>
      <c r="F147" s="14">
        <f t="shared" si="25"/>
        <v>2013</v>
      </c>
      <c r="G147" s="14">
        <f t="shared" si="26"/>
        <v>11</v>
      </c>
      <c r="H147" s="14">
        <f t="shared" si="27"/>
        <v>4</v>
      </c>
      <c r="I147" s="14" t="str">
        <f t="shared" si="28"/>
        <v>Monday</v>
      </c>
      <c r="J147" s="4">
        <f t="shared" ca="1" si="29"/>
        <v>44878</v>
      </c>
      <c r="K147" s="4" t="str">
        <f t="shared" ca="1" si="30"/>
        <v>13/11/2022</v>
      </c>
      <c r="L147" s="14">
        <f t="shared" ca="1" si="31"/>
        <v>9</v>
      </c>
      <c r="M147" s="14">
        <f t="shared" ca="1" si="32"/>
        <v>108</v>
      </c>
      <c r="N147" s="14">
        <f t="shared" ca="1" si="33"/>
        <v>3296</v>
      </c>
      <c r="O147" s="2" t="s">
        <v>449</v>
      </c>
      <c r="P147" s="2">
        <v>6</v>
      </c>
      <c r="Q147" s="5">
        <v>18</v>
      </c>
      <c r="R147" s="5">
        <f t="shared" si="34"/>
        <v>108</v>
      </c>
      <c r="S147" s="6" t="s">
        <v>450</v>
      </c>
      <c r="T147" s="6" t="str">
        <f t="shared" si="35"/>
        <v>Normal</v>
      </c>
      <c r="U147">
        <f>IF(AND(R147&gt;=0,R147&lt;200),0.2,IF(AND(R147&gt;=200,R147&lt;500),0.3,0.4))</f>
        <v>0.2</v>
      </c>
      <c r="V147" s="5">
        <f>R147 -(U147*R147)</f>
        <v>86.4</v>
      </c>
      <c r="W147" t="str">
        <f>VLOOKUP(B147,Customer!A:G,7,FALSE)</f>
        <v>Kyra Coffin</v>
      </c>
      <c r="X147">
        <f>VLOOKUP(B147,Customer!A:G,1,FALSE)</f>
        <v>10125</v>
      </c>
    </row>
    <row r="148" spans="1:24" x14ac:dyDescent="0.2">
      <c r="A148" s="2">
        <v>247</v>
      </c>
      <c r="B148" s="2">
        <v>10038</v>
      </c>
      <c r="C148" s="12" t="s">
        <v>758</v>
      </c>
      <c r="D148" s="12" t="str">
        <f>MID(C148,2,5)</f>
        <v>41761</v>
      </c>
      <c r="E148" s="12" t="str">
        <f t="shared" si="24"/>
        <v>02/05/2014</v>
      </c>
      <c r="F148" s="14">
        <f t="shared" si="25"/>
        <v>2014</v>
      </c>
      <c r="G148" s="14">
        <f t="shared" si="26"/>
        <v>5</v>
      </c>
      <c r="H148" s="14">
        <f t="shared" si="27"/>
        <v>2</v>
      </c>
      <c r="I148" s="14" t="str">
        <f t="shared" si="28"/>
        <v>Friday</v>
      </c>
      <c r="J148" s="4">
        <f t="shared" ca="1" si="29"/>
        <v>44878</v>
      </c>
      <c r="K148" s="4" t="str">
        <f t="shared" ca="1" si="30"/>
        <v>13/11/2022</v>
      </c>
      <c r="L148" s="14">
        <f t="shared" ca="1" si="31"/>
        <v>8</v>
      </c>
      <c r="M148" s="14">
        <f t="shared" ca="1" si="32"/>
        <v>102</v>
      </c>
      <c r="N148" s="14">
        <f t="shared" ca="1" si="33"/>
        <v>3117</v>
      </c>
      <c r="O148" s="2" t="s">
        <v>454</v>
      </c>
      <c r="P148" s="2">
        <v>19</v>
      </c>
      <c r="Q148" s="5">
        <v>12</v>
      </c>
      <c r="R148" s="5">
        <f t="shared" si="34"/>
        <v>228</v>
      </c>
      <c r="S148" s="6" t="s">
        <v>448</v>
      </c>
      <c r="T148" s="6" t="str">
        <f t="shared" si="35"/>
        <v>Large</v>
      </c>
      <c r="U148">
        <f>IF(AND(R148&gt;=0,R148&lt;200),0.2,IF(AND(R148&gt;=200,R148&lt;500),0.3,0.4))</f>
        <v>0.3</v>
      </c>
      <c r="V148" s="5">
        <f>R148 -(U148*R148)</f>
        <v>159.60000000000002</v>
      </c>
      <c r="W148" t="str">
        <f>VLOOKUP(B148,Customer!A:G,7,FALSE)</f>
        <v>Desmond Bradfield</v>
      </c>
      <c r="X148">
        <f>VLOOKUP(B148,Customer!A:G,1,FALSE)</f>
        <v>10038</v>
      </c>
    </row>
    <row r="149" spans="1:24" x14ac:dyDescent="0.2">
      <c r="A149" s="2">
        <v>248</v>
      </c>
      <c r="B149" s="2">
        <v>10038</v>
      </c>
      <c r="C149" s="12" t="s">
        <v>759</v>
      </c>
      <c r="D149" s="12" t="str">
        <f>MID(C149,2,5)</f>
        <v>41950</v>
      </c>
      <c r="E149" s="12" t="str">
        <f t="shared" si="24"/>
        <v>07/11/2014</v>
      </c>
      <c r="F149" s="14">
        <f t="shared" si="25"/>
        <v>2014</v>
      </c>
      <c r="G149" s="14">
        <f t="shared" si="26"/>
        <v>11</v>
      </c>
      <c r="H149" s="14">
        <f t="shared" si="27"/>
        <v>7</v>
      </c>
      <c r="I149" s="14" t="str">
        <f t="shared" si="28"/>
        <v>Friday</v>
      </c>
      <c r="J149" s="4">
        <f t="shared" ca="1" si="29"/>
        <v>44878</v>
      </c>
      <c r="K149" s="4" t="str">
        <f t="shared" ca="1" si="30"/>
        <v>13/11/2022</v>
      </c>
      <c r="L149" s="14">
        <f t="shared" ca="1" si="31"/>
        <v>8</v>
      </c>
      <c r="M149" s="14">
        <f t="shared" ca="1" si="32"/>
        <v>96</v>
      </c>
      <c r="N149" s="14">
        <f t="shared" ca="1" si="33"/>
        <v>2928</v>
      </c>
      <c r="O149" s="2" t="s">
        <v>458</v>
      </c>
      <c r="P149" s="2">
        <v>8</v>
      </c>
      <c r="Q149" s="5">
        <v>8</v>
      </c>
      <c r="R149" s="5">
        <f t="shared" si="34"/>
        <v>64</v>
      </c>
      <c r="S149" s="6" t="s">
        <v>450</v>
      </c>
      <c r="T149" s="6" t="str">
        <f t="shared" si="35"/>
        <v>Normal</v>
      </c>
      <c r="U149">
        <f>IF(AND(R149&gt;=0,R149&lt;200),0.2,IF(AND(R149&gt;=200,R149&lt;500),0.3,0.4))</f>
        <v>0.2</v>
      </c>
      <c r="V149" s="5">
        <f>R149 -(U149*R149)</f>
        <v>51.2</v>
      </c>
      <c r="W149" t="str">
        <f>VLOOKUP(B149,Customer!A:G,7,FALSE)</f>
        <v>Desmond Bradfield</v>
      </c>
      <c r="X149">
        <f>VLOOKUP(B149,Customer!A:G,1,FALSE)</f>
        <v>10038</v>
      </c>
    </row>
    <row r="150" spans="1:24" x14ac:dyDescent="0.2">
      <c r="A150" s="2">
        <v>249</v>
      </c>
      <c r="B150" s="2">
        <v>10078</v>
      </c>
      <c r="C150" s="12" t="s">
        <v>760</v>
      </c>
      <c r="D150" s="12" t="str">
        <f>MID(C150,2,5)</f>
        <v>40298</v>
      </c>
      <c r="E150" s="12" t="str">
        <f t="shared" si="24"/>
        <v>30/04/2010</v>
      </c>
      <c r="F150" s="14">
        <f t="shared" si="25"/>
        <v>2010</v>
      </c>
      <c r="G150" s="14">
        <f t="shared" si="26"/>
        <v>4</v>
      </c>
      <c r="H150" s="14">
        <f t="shared" si="27"/>
        <v>30</v>
      </c>
      <c r="I150" s="14" t="str">
        <f t="shared" si="28"/>
        <v>Friday</v>
      </c>
      <c r="J150" s="4">
        <f t="shared" ca="1" si="29"/>
        <v>44878</v>
      </c>
      <c r="K150" s="4" t="str">
        <f t="shared" ca="1" si="30"/>
        <v>13/11/2022</v>
      </c>
      <c r="L150" s="14">
        <f t="shared" ca="1" si="31"/>
        <v>12</v>
      </c>
      <c r="M150" s="14">
        <f t="shared" ca="1" si="32"/>
        <v>150</v>
      </c>
      <c r="N150" s="14">
        <f t="shared" ca="1" si="33"/>
        <v>4580</v>
      </c>
      <c r="O150" s="2" t="s">
        <v>451</v>
      </c>
      <c r="P150" s="2">
        <v>1</v>
      </c>
      <c r="Q150" s="5">
        <v>13</v>
      </c>
      <c r="R150" s="5">
        <f t="shared" si="34"/>
        <v>13</v>
      </c>
      <c r="S150" s="6" t="s">
        <v>459</v>
      </c>
      <c r="T150" s="6" t="str">
        <f t="shared" si="35"/>
        <v>Normal</v>
      </c>
      <c r="U150">
        <f>IF(AND(R150&gt;=0,R150&lt;200),0.2,IF(AND(R150&gt;=200,R150&lt;500),0.3,0.4))</f>
        <v>0.2</v>
      </c>
      <c r="V150" s="5">
        <f>R150 -(U150*R150)</f>
        <v>10.4</v>
      </c>
      <c r="W150" t="str">
        <f>VLOOKUP(B150,Customer!A:G,7,FALSE)</f>
        <v>Logan Schwan</v>
      </c>
      <c r="X150">
        <f>VLOOKUP(B150,Customer!A:G,1,FALSE)</f>
        <v>10078</v>
      </c>
    </row>
    <row r="151" spans="1:24" x14ac:dyDescent="0.2">
      <c r="A151" s="2">
        <v>250</v>
      </c>
      <c r="B151" s="2">
        <v>10141</v>
      </c>
      <c r="C151" s="12" t="s">
        <v>761</v>
      </c>
      <c r="D151" s="12" t="str">
        <f>MID(C151,2,5)</f>
        <v>41449</v>
      </c>
      <c r="E151" s="12" t="str">
        <f t="shared" si="24"/>
        <v>24/06/2013</v>
      </c>
      <c r="F151" s="14">
        <f t="shared" si="25"/>
        <v>2013</v>
      </c>
      <c r="G151" s="14">
        <f t="shared" si="26"/>
        <v>6</v>
      </c>
      <c r="H151" s="14">
        <f t="shared" si="27"/>
        <v>24</v>
      </c>
      <c r="I151" s="14" t="str">
        <f t="shared" si="28"/>
        <v>Monday</v>
      </c>
      <c r="J151" s="4">
        <f t="shared" ca="1" si="29"/>
        <v>44878</v>
      </c>
      <c r="K151" s="4" t="str">
        <f t="shared" ca="1" si="30"/>
        <v>13/11/2022</v>
      </c>
      <c r="L151" s="14">
        <f t="shared" ca="1" si="31"/>
        <v>9</v>
      </c>
      <c r="M151" s="14">
        <f t="shared" ca="1" si="32"/>
        <v>112</v>
      </c>
      <c r="N151" s="14">
        <f t="shared" ca="1" si="33"/>
        <v>3429</v>
      </c>
      <c r="O151" s="2" t="s">
        <v>452</v>
      </c>
      <c r="P151" s="2">
        <v>19</v>
      </c>
      <c r="Q151" s="5">
        <v>4</v>
      </c>
      <c r="R151" s="5">
        <f t="shared" si="34"/>
        <v>76</v>
      </c>
      <c r="S151" s="6" t="s">
        <v>448</v>
      </c>
      <c r="T151" s="6" t="str">
        <f t="shared" si="35"/>
        <v>Large</v>
      </c>
      <c r="U151">
        <f>IF(AND(R151&gt;=0,R151&lt;200),0.2,IF(AND(R151&gt;=200,R151&lt;500),0.3,0.4))</f>
        <v>0.2</v>
      </c>
      <c r="V151" s="5">
        <f>R151 -(U151*R151)</f>
        <v>60.8</v>
      </c>
      <c r="W151" t="str">
        <f>VLOOKUP(B151,Customer!A:G,7,FALSE)</f>
        <v>Vanetta Eisenhower</v>
      </c>
      <c r="X151">
        <f>VLOOKUP(B151,Customer!A:G,1,FALSE)</f>
        <v>10141</v>
      </c>
    </row>
    <row r="152" spans="1:24" x14ac:dyDescent="0.2">
      <c r="A152" s="2">
        <v>251</v>
      </c>
      <c r="B152" s="2">
        <v>10137</v>
      </c>
      <c r="C152" s="12" t="s">
        <v>762</v>
      </c>
      <c r="D152" s="12" t="str">
        <f>MID(C152,2,5)</f>
        <v>41141</v>
      </c>
      <c r="E152" s="12" t="str">
        <f t="shared" si="24"/>
        <v>20/08/2012</v>
      </c>
      <c r="F152" s="14">
        <f t="shared" si="25"/>
        <v>2012</v>
      </c>
      <c r="G152" s="14">
        <f t="shared" si="26"/>
        <v>8</v>
      </c>
      <c r="H152" s="14">
        <f t="shared" si="27"/>
        <v>20</v>
      </c>
      <c r="I152" s="14" t="str">
        <f t="shared" si="28"/>
        <v>Monday</v>
      </c>
      <c r="J152" s="4">
        <f t="shared" ca="1" si="29"/>
        <v>44878</v>
      </c>
      <c r="K152" s="4" t="str">
        <f t="shared" ca="1" si="30"/>
        <v>13/11/2022</v>
      </c>
      <c r="L152" s="14">
        <f t="shared" ca="1" si="31"/>
        <v>10</v>
      </c>
      <c r="M152" s="14">
        <f t="shared" ca="1" si="32"/>
        <v>122</v>
      </c>
      <c r="N152" s="14">
        <f t="shared" ca="1" si="33"/>
        <v>3737</v>
      </c>
      <c r="O152" s="2" t="s">
        <v>452</v>
      </c>
      <c r="P152" s="2">
        <v>29</v>
      </c>
      <c r="Q152" s="5">
        <v>4</v>
      </c>
      <c r="R152" s="5">
        <f t="shared" si="34"/>
        <v>116</v>
      </c>
      <c r="S152" s="6" t="s">
        <v>448</v>
      </c>
      <c r="T152" s="6" t="str">
        <f t="shared" si="35"/>
        <v>Large</v>
      </c>
      <c r="U152">
        <f>IF(AND(R152&gt;=0,R152&lt;200),0.2,IF(AND(R152&gt;=200,R152&lt;500),0.3,0.4))</f>
        <v>0.2</v>
      </c>
      <c r="V152" s="5">
        <f>R152 -(U152*R152)</f>
        <v>92.8</v>
      </c>
      <c r="W152" t="str">
        <f>VLOOKUP(B152,Customer!A:G,7,FALSE)</f>
        <v>Gwyneth Goodsell</v>
      </c>
      <c r="X152">
        <f>VLOOKUP(B152,Customer!A:G,1,FALSE)</f>
        <v>10137</v>
      </c>
    </row>
    <row r="153" spans="1:24" x14ac:dyDescent="0.2">
      <c r="A153" s="2">
        <v>252</v>
      </c>
      <c r="B153" s="2">
        <v>10130</v>
      </c>
      <c r="C153" s="12" t="s">
        <v>763</v>
      </c>
      <c r="D153" s="12" t="str">
        <f>MID(C153,2,5)</f>
        <v>41176</v>
      </c>
      <c r="E153" s="12" t="str">
        <f t="shared" si="24"/>
        <v>24/09/2012</v>
      </c>
      <c r="F153" s="14">
        <f t="shared" si="25"/>
        <v>2012</v>
      </c>
      <c r="G153" s="14">
        <f t="shared" si="26"/>
        <v>9</v>
      </c>
      <c r="H153" s="14">
        <f t="shared" si="27"/>
        <v>24</v>
      </c>
      <c r="I153" s="14" t="str">
        <f t="shared" si="28"/>
        <v>Monday</v>
      </c>
      <c r="J153" s="4">
        <f t="shared" ca="1" si="29"/>
        <v>44878</v>
      </c>
      <c r="K153" s="4" t="str">
        <f t="shared" ca="1" si="30"/>
        <v>13/11/2022</v>
      </c>
      <c r="L153" s="14">
        <f t="shared" ca="1" si="31"/>
        <v>10</v>
      </c>
      <c r="M153" s="14">
        <f t="shared" ca="1" si="32"/>
        <v>121</v>
      </c>
      <c r="N153" s="14">
        <f t="shared" ca="1" si="33"/>
        <v>3702</v>
      </c>
      <c r="O153" s="2" t="s">
        <v>460</v>
      </c>
      <c r="P153" s="2">
        <v>6</v>
      </c>
      <c r="Q153" s="5">
        <v>2</v>
      </c>
      <c r="R153" s="5">
        <f t="shared" si="34"/>
        <v>12</v>
      </c>
      <c r="S153" s="6" t="s">
        <v>450</v>
      </c>
      <c r="T153" s="6" t="str">
        <f t="shared" si="35"/>
        <v>Normal</v>
      </c>
      <c r="U153">
        <f>IF(AND(R153&gt;=0,R153&lt;200),0.2,IF(AND(R153&gt;=200,R153&lt;500),0.3,0.4))</f>
        <v>0.2</v>
      </c>
      <c r="V153" s="5">
        <f>R153 -(U153*R153)</f>
        <v>9.6</v>
      </c>
      <c r="W153" t="str">
        <f>VLOOKUP(B153,Customer!A:G,7,FALSE)</f>
        <v>Omega Woolford</v>
      </c>
      <c r="X153">
        <f>VLOOKUP(B153,Customer!A:G,1,FALSE)</f>
        <v>10130</v>
      </c>
    </row>
    <row r="154" spans="1:24" x14ac:dyDescent="0.2">
      <c r="A154" s="2">
        <v>253</v>
      </c>
      <c r="B154" s="2">
        <v>10134</v>
      </c>
      <c r="C154" s="12" t="s">
        <v>764</v>
      </c>
      <c r="D154" s="12" t="str">
        <f>MID(C154,2,5)</f>
        <v>40329</v>
      </c>
      <c r="E154" s="12" t="str">
        <f t="shared" si="24"/>
        <v>31/05/2010</v>
      </c>
      <c r="F154" s="14">
        <f t="shared" si="25"/>
        <v>2010</v>
      </c>
      <c r="G154" s="14">
        <f t="shared" si="26"/>
        <v>5</v>
      </c>
      <c r="H154" s="14">
        <f t="shared" si="27"/>
        <v>31</v>
      </c>
      <c r="I154" s="14" t="str">
        <f t="shared" si="28"/>
        <v>Monday</v>
      </c>
      <c r="J154" s="4">
        <f t="shared" ca="1" si="29"/>
        <v>44878</v>
      </c>
      <c r="K154" s="4" t="str">
        <f t="shared" ca="1" si="30"/>
        <v>13/11/2022</v>
      </c>
      <c r="L154" s="14">
        <f t="shared" ca="1" si="31"/>
        <v>12</v>
      </c>
      <c r="M154" s="14">
        <f t="shared" ca="1" si="32"/>
        <v>149</v>
      </c>
      <c r="N154" s="14">
        <f t="shared" ca="1" si="33"/>
        <v>4549</v>
      </c>
      <c r="O154" s="2" t="s">
        <v>454</v>
      </c>
      <c r="P154" s="2">
        <v>5</v>
      </c>
      <c r="Q154" s="5">
        <v>12</v>
      </c>
      <c r="R154" s="5">
        <f t="shared" si="34"/>
        <v>60</v>
      </c>
      <c r="S154" s="6" t="s">
        <v>459</v>
      </c>
      <c r="T154" s="6" t="str">
        <f t="shared" si="35"/>
        <v>Normal</v>
      </c>
      <c r="U154">
        <f>IF(AND(R154&gt;=0,R154&lt;200),0.2,IF(AND(R154&gt;=200,R154&lt;500),0.3,0.4))</f>
        <v>0.2</v>
      </c>
      <c r="V154" s="5">
        <f>R154 -(U154*R154)</f>
        <v>48</v>
      </c>
      <c r="W154" t="str">
        <f>VLOOKUP(B154,Customer!A:G,7,FALSE)</f>
        <v>Marco Jacobo</v>
      </c>
      <c r="X154">
        <f>VLOOKUP(B154,Customer!A:G,1,FALSE)</f>
        <v>10134</v>
      </c>
    </row>
    <row r="155" spans="1:24" x14ac:dyDescent="0.2">
      <c r="A155" s="2">
        <v>254</v>
      </c>
      <c r="B155" s="2">
        <v>10131</v>
      </c>
      <c r="C155" s="12" t="s">
        <v>765</v>
      </c>
      <c r="D155" s="12" t="str">
        <f>MID(C155,2,5)</f>
        <v>41137</v>
      </c>
      <c r="E155" s="12" t="str">
        <f t="shared" si="24"/>
        <v>16/08/2012</v>
      </c>
      <c r="F155" s="14">
        <f t="shared" si="25"/>
        <v>2012</v>
      </c>
      <c r="G155" s="14">
        <f t="shared" si="26"/>
        <v>8</v>
      </c>
      <c r="H155" s="14">
        <f t="shared" si="27"/>
        <v>16</v>
      </c>
      <c r="I155" s="14" t="str">
        <f t="shared" si="28"/>
        <v>Thursday</v>
      </c>
      <c r="J155" s="4">
        <f t="shared" ca="1" si="29"/>
        <v>44878</v>
      </c>
      <c r="K155" s="4" t="str">
        <f t="shared" ca="1" si="30"/>
        <v>13/11/2022</v>
      </c>
      <c r="L155" s="14">
        <f t="shared" ca="1" si="31"/>
        <v>10</v>
      </c>
      <c r="M155" s="14">
        <f t="shared" ca="1" si="32"/>
        <v>122</v>
      </c>
      <c r="N155" s="14">
        <f t="shared" ca="1" si="33"/>
        <v>3741</v>
      </c>
      <c r="O155" s="2" t="s">
        <v>456</v>
      </c>
      <c r="P155" s="2">
        <v>14</v>
      </c>
      <c r="Q155" s="5">
        <v>12</v>
      </c>
      <c r="R155" s="5">
        <f t="shared" si="34"/>
        <v>168</v>
      </c>
      <c r="S155" s="6" t="s">
        <v>450</v>
      </c>
      <c r="T155" s="6" t="str">
        <f t="shared" si="35"/>
        <v>Normal</v>
      </c>
      <c r="U155">
        <f>IF(AND(R155&gt;=0,R155&lt;200),0.2,IF(AND(R155&gt;=200,R155&lt;500),0.3,0.4))</f>
        <v>0.2</v>
      </c>
      <c r="V155" s="5">
        <f>R155 -(U155*R155)</f>
        <v>134.4</v>
      </c>
      <c r="W155" t="str">
        <f>VLOOKUP(B155,Customer!A:G,7,FALSE)</f>
        <v>Wilmer Markert</v>
      </c>
      <c r="X155">
        <f>VLOOKUP(B155,Customer!A:G,1,FALSE)</f>
        <v>10131</v>
      </c>
    </row>
    <row r="156" spans="1:24" x14ac:dyDescent="0.2">
      <c r="A156" s="2">
        <v>255</v>
      </c>
      <c r="B156" s="2">
        <v>10146</v>
      </c>
      <c r="C156" s="12" t="s">
        <v>766</v>
      </c>
      <c r="D156" s="12" t="str">
        <f>MID(C156,2,5)</f>
        <v>40768</v>
      </c>
      <c r="E156" s="12" t="str">
        <f t="shared" si="24"/>
        <v>13/08/2011</v>
      </c>
      <c r="F156" s="14">
        <f t="shared" si="25"/>
        <v>2011</v>
      </c>
      <c r="G156" s="14">
        <f t="shared" si="26"/>
        <v>8</v>
      </c>
      <c r="H156" s="14">
        <f t="shared" si="27"/>
        <v>13</v>
      </c>
      <c r="I156" s="14" t="str">
        <f t="shared" si="28"/>
        <v>Saturday</v>
      </c>
      <c r="J156" s="4">
        <f t="shared" ca="1" si="29"/>
        <v>44878</v>
      </c>
      <c r="K156" s="4" t="str">
        <f t="shared" ca="1" si="30"/>
        <v>13/11/2022</v>
      </c>
      <c r="L156" s="14">
        <f t="shared" ca="1" si="31"/>
        <v>11</v>
      </c>
      <c r="M156" s="14">
        <f t="shared" ca="1" si="32"/>
        <v>135</v>
      </c>
      <c r="N156" s="14">
        <f t="shared" ca="1" si="33"/>
        <v>4110</v>
      </c>
      <c r="O156" s="2" t="s">
        <v>460</v>
      </c>
      <c r="P156" s="2">
        <v>21</v>
      </c>
      <c r="Q156" s="5">
        <v>2</v>
      </c>
      <c r="R156" s="5">
        <f t="shared" si="34"/>
        <v>42</v>
      </c>
      <c r="S156" s="6" t="s">
        <v>448</v>
      </c>
      <c r="T156" s="6" t="str">
        <f t="shared" si="35"/>
        <v>Large</v>
      </c>
      <c r="U156">
        <f>IF(AND(R156&gt;=0,R156&lt;200),0.2,IF(AND(R156&gt;=200,R156&lt;500),0.3,0.4))</f>
        <v>0.2</v>
      </c>
      <c r="V156" s="5">
        <f>R156 -(U156*R156)</f>
        <v>33.6</v>
      </c>
      <c r="W156" t="str">
        <f>VLOOKUP(B156,Customer!A:G,7,FALSE)</f>
        <v>Bobby Greening</v>
      </c>
      <c r="X156">
        <f>VLOOKUP(B156,Customer!A:G,1,FALSE)</f>
        <v>10146</v>
      </c>
    </row>
    <row r="157" spans="1:24" x14ac:dyDescent="0.2">
      <c r="A157" s="2">
        <v>256</v>
      </c>
      <c r="B157" s="2">
        <v>10112</v>
      </c>
      <c r="C157" s="12" t="s">
        <v>767</v>
      </c>
      <c r="D157" s="12" t="str">
        <f>MID(C157,2,5)</f>
        <v>41554</v>
      </c>
      <c r="E157" s="12" t="str">
        <f t="shared" si="24"/>
        <v>07/10/2013</v>
      </c>
      <c r="F157" s="14">
        <f t="shared" si="25"/>
        <v>2013</v>
      </c>
      <c r="G157" s="14">
        <f t="shared" si="26"/>
        <v>10</v>
      </c>
      <c r="H157" s="14">
        <f t="shared" si="27"/>
        <v>7</v>
      </c>
      <c r="I157" s="14" t="str">
        <f t="shared" si="28"/>
        <v>Monday</v>
      </c>
      <c r="J157" s="4">
        <f t="shared" ca="1" si="29"/>
        <v>44878</v>
      </c>
      <c r="K157" s="4" t="str">
        <f t="shared" ca="1" si="30"/>
        <v>13/11/2022</v>
      </c>
      <c r="L157" s="14">
        <f t="shared" ca="1" si="31"/>
        <v>9</v>
      </c>
      <c r="M157" s="14">
        <f t="shared" ca="1" si="32"/>
        <v>109</v>
      </c>
      <c r="N157" s="14">
        <f t="shared" ca="1" si="33"/>
        <v>3324</v>
      </c>
      <c r="O157" s="2" t="s">
        <v>458</v>
      </c>
      <c r="P157" s="2">
        <v>25</v>
      </c>
      <c r="Q157" s="5">
        <v>8</v>
      </c>
      <c r="R157" s="5">
        <f t="shared" si="34"/>
        <v>200</v>
      </c>
      <c r="S157" s="6" t="s">
        <v>448</v>
      </c>
      <c r="T157" s="6" t="str">
        <f t="shared" si="35"/>
        <v>Large</v>
      </c>
      <c r="U157">
        <f>IF(AND(R157&gt;=0,R157&lt;200),0.2,IF(AND(R157&gt;=200,R157&lt;500),0.3,0.4))</f>
        <v>0.3</v>
      </c>
      <c r="V157" s="5">
        <f>R157 -(U157*R157)</f>
        <v>140</v>
      </c>
      <c r="W157" t="str">
        <f>VLOOKUP(B157,Customer!A:G,7,FALSE)</f>
        <v>Dylan Beeks</v>
      </c>
      <c r="X157">
        <f>VLOOKUP(B157,Customer!A:G,1,FALSE)</f>
        <v>10112</v>
      </c>
    </row>
    <row r="158" spans="1:24" x14ac:dyDescent="0.2">
      <c r="A158" s="2">
        <v>257</v>
      </c>
      <c r="B158" s="2">
        <v>10075</v>
      </c>
      <c r="C158" s="12" t="s">
        <v>654</v>
      </c>
      <c r="D158" s="12" t="str">
        <f>MID(C158,2,5)</f>
        <v>41441</v>
      </c>
      <c r="E158" s="12" t="str">
        <f t="shared" si="24"/>
        <v>16/06/2013</v>
      </c>
      <c r="F158" s="14">
        <f t="shared" si="25"/>
        <v>2013</v>
      </c>
      <c r="G158" s="14">
        <f t="shared" si="26"/>
        <v>6</v>
      </c>
      <c r="H158" s="14">
        <f t="shared" si="27"/>
        <v>16</v>
      </c>
      <c r="I158" s="14" t="str">
        <f t="shared" si="28"/>
        <v>Sunday</v>
      </c>
      <c r="J158" s="4">
        <f t="shared" ca="1" si="29"/>
        <v>44878</v>
      </c>
      <c r="K158" s="4" t="str">
        <f t="shared" ca="1" si="30"/>
        <v>13/11/2022</v>
      </c>
      <c r="L158" s="14">
        <f t="shared" ca="1" si="31"/>
        <v>9</v>
      </c>
      <c r="M158" s="14">
        <f t="shared" ca="1" si="32"/>
        <v>112</v>
      </c>
      <c r="N158" s="14">
        <f t="shared" ca="1" si="33"/>
        <v>3437</v>
      </c>
      <c r="O158" s="2" t="s">
        <v>449</v>
      </c>
      <c r="P158" s="2">
        <v>29</v>
      </c>
      <c r="Q158" s="5">
        <v>18</v>
      </c>
      <c r="R158" s="5">
        <f t="shared" si="34"/>
        <v>522</v>
      </c>
      <c r="S158" s="6" t="s">
        <v>448</v>
      </c>
      <c r="T158" s="6" t="str">
        <f t="shared" si="35"/>
        <v>Large</v>
      </c>
      <c r="U158">
        <f>IF(AND(R158&gt;=0,R158&lt;200),0.2,IF(AND(R158&gt;=200,R158&lt;500),0.3,0.4))</f>
        <v>0.4</v>
      </c>
      <c r="V158" s="5">
        <f>R158 -(U158*R158)</f>
        <v>313.2</v>
      </c>
      <c r="W158" t="str">
        <f>VLOOKUP(B158,Customer!A:G,7,FALSE)</f>
        <v>Evangeline Grandstaff</v>
      </c>
      <c r="X158">
        <f>VLOOKUP(B158,Customer!A:G,1,FALSE)</f>
        <v>10075</v>
      </c>
    </row>
    <row r="159" spans="1:24" x14ac:dyDescent="0.2">
      <c r="A159" s="2">
        <v>258</v>
      </c>
      <c r="B159" s="2">
        <v>10024</v>
      </c>
      <c r="C159" s="12" t="s">
        <v>768</v>
      </c>
      <c r="D159" s="12" t="str">
        <f>MID(C159,2,5)</f>
        <v>40589</v>
      </c>
      <c r="E159" s="12" t="str">
        <f t="shared" si="24"/>
        <v>15/02/2011</v>
      </c>
      <c r="F159" s="14">
        <f t="shared" si="25"/>
        <v>2011</v>
      </c>
      <c r="G159" s="14">
        <f t="shared" si="26"/>
        <v>2</v>
      </c>
      <c r="H159" s="14">
        <f t="shared" si="27"/>
        <v>15</v>
      </c>
      <c r="I159" s="14" t="str">
        <f t="shared" si="28"/>
        <v>Tuesday</v>
      </c>
      <c r="J159" s="4">
        <f t="shared" ca="1" si="29"/>
        <v>44878</v>
      </c>
      <c r="K159" s="4" t="str">
        <f t="shared" ca="1" si="30"/>
        <v>13/11/2022</v>
      </c>
      <c r="L159" s="14">
        <f t="shared" ca="1" si="31"/>
        <v>11</v>
      </c>
      <c r="M159" s="14">
        <f t="shared" ca="1" si="32"/>
        <v>140</v>
      </c>
      <c r="N159" s="14">
        <f t="shared" ca="1" si="33"/>
        <v>4289</v>
      </c>
      <c r="O159" s="2" t="s">
        <v>454</v>
      </c>
      <c r="P159" s="2">
        <v>7</v>
      </c>
      <c r="Q159" s="5">
        <v>12</v>
      </c>
      <c r="R159" s="5">
        <f t="shared" si="34"/>
        <v>84</v>
      </c>
      <c r="S159" s="6" t="s">
        <v>450</v>
      </c>
      <c r="T159" s="6" t="str">
        <f t="shared" si="35"/>
        <v>Normal</v>
      </c>
      <c r="U159">
        <f>IF(AND(R159&gt;=0,R159&lt;200),0.2,IF(AND(R159&gt;=200,R159&lt;500),0.3,0.4))</f>
        <v>0.2</v>
      </c>
      <c r="V159" s="5">
        <f>R159 -(U159*R159)</f>
        <v>67.2</v>
      </c>
      <c r="W159" t="str">
        <f>VLOOKUP(B159,Customer!A:G,7,FALSE)</f>
        <v>Beata Smyth</v>
      </c>
      <c r="X159">
        <f>VLOOKUP(B159,Customer!A:G,1,FALSE)</f>
        <v>10024</v>
      </c>
    </row>
    <row r="160" spans="1:24" x14ac:dyDescent="0.2">
      <c r="A160" s="2">
        <v>259</v>
      </c>
      <c r="B160" s="2">
        <v>10003</v>
      </c>
      <c r="C160" s="12" t="s">
        <v>769</v>
      </c>
      <c r="D160" s="12" t="str">
        <f>MID(C160,2,5)</f>
        <v>41387</v>
      </c>
      <c r="E160" s="12" t="str">
        <f t="shared" si="24"/>
        <v>23/04/2013</v>
      </c>
      <c r="F160" s="14">
        <f t="shared" si="25"/>
        <v>2013</v>
      </c>
      <c r="G160" s="14">
        <f t="shared" si="26"/>
        <v>4</v>
      </c>
      <c r="H160" s="14">
        <f t="shared" si="27"/>
        <v>23</v>
      </c>
      <c r="I160" s="14" t="str">
        <f t="shared" si="28"/>
        <v>Tuesday</v>
      </c>
      <c r="J160" s="4">
        <f t="shared" ca="1" si="29"/>
        <v>44878</v>
      </c>
      <c r="K160" s="4" t="str">
        <f t="shared" ca="1" si="30"/>
        <v>13/11/2022</v>
      </c>
      <c r="L160" s="14">
        <f t="shared" ca="1" si="31"/>
        <v>9</v>
      </c>
      <c r="M160" s="14">
        <f t="shared" ca="1" si="32"/>
        <v>114</v>
      </c>
      <c r="N160" s="14">
        <f t="shared" ca="1" si="33"/>
        <v>3491</v>
      </c>
      <c r="O160" s="2" t="s">
        <v>452</v>
      </c>
      <c r="P160" s="2">
        <v>24</v>
      </c>
      <c r="Q160" s="5">
        <v>4</v>
      </c>
      <c r="R160" s="5">
        <f t="shared" si="34"/>
        <v>96</v>
      </c>
      <c r="S160" s="6" t="s">
        <v>448</v>
      </c>
      <c r="T160" s="6" t="str">
        <f t="shared" si="35"/>
        <v>Large</v>
      </c>
      <c r="U160">
        <f>IF(AND(R160&gt;=0,R160&lt;200),0.2,IF(AND(R160&gt;=200,R160&lt;500),0.3,0.4))</f>
        <v>0.2</v>
      </c>
      <c r="V160" s="5">
        <f>R160 -(U160*R160)</f>
        <v>76.8</v>
      </c>
      <c r="W160" t="str">
        <f>VLOOKUP(B160,Customer!A:G,7,FALSE)</f>
        <v>Sanford Xiong</v>
      </c>
      <c r="X160">
        <f>VLOOKUP(B160,Customer!A:G,1,FALSE)</f>
        <v>10003</v>
      </c>
    </row>
    <row r="161" spans="1:24" x14ac:dyDescent="0.2">
      <c r="A161" s="2">
        <v>260</v>
      </c>
      <c r="B161" s="2">
        <v>10090</v>
      </c>
      <c r="C161" s="12" t="s">
        <v>770</v>
      </c>
      <c r="D161" s="12" t="str">
        <f>MID(C161,2,5)</f>
        <v>41148</v>
      </c>
      <c r="E161" s="12" t="str">
        <f t="shared" si="24"/>
        <v>27/08/2012</v>
      </c>
      <c r="F161" s="14">
        <f t="shared" si="25"/>
        <v>2012</v>
      </c>
      <c r="G161" s="14">
        <f t="shared" si="26"/>
        <v>8</v>
      </c>
      <c r="H161" s="14">
        <f t="shared" si="27"/>
        <v>27</v>
      </c>
      <c r="I161" s="14" t="str">
        <f t="shared" si="28"/>
        <v>Monday</v>
      </c>
      <c r="J161" s="4">
        <f t="shared" ca="1" si="29"/>
        <v>44878</v>
      </c>
      <c r="K161" s="4" t="str">
        <f t="shared" ca="1" si="30"/>
        <v>13/11/2022</v>
      </c>
      <c r="L161" s="14">
        <f t="shared" ca="1" si="31"/>
        <v>10</v>
      </c>
      <c r="M161" s="14">
        <f t="shared" ca="1" si="32"/>
        <v>122</v>
      </c>
      <c r="N161" s="14">
        <f t="shared" ca="1" si="33"/>
        <v>3730</v>
      </c>
      <c r="O161" s="2" t="s">
        <v>451</v>
      </c>
      <c r="P161" s="2">
        <v>27</v>
      </c>
      <c r="Q161" s="5">
        <v>13</v>
      </c>
      <c r="R161" s="5">
        <f t="shared" si="34"/>
        <v>351</v>
      </c>
      <c r="S161" s="6" t="s">
        <v>448</v>
      </c>
      <c r="T161" s="6" t="str">
        <f t="shared" si="35"/>
        <v>Large</v>
      </c>
      <c r="U161">
        <f>IF(AND(R161&gt;=0,R161&lt;200),0.2,IF(AND(R161&gt;=200,R161&lt;500),0.3,0.4))</f>
        <v>0.3</v>
      </c>
      <c r="V161" s="5">
        <f>R161 -(U161*R161)</f>
        <v>245.7</v>
      </c>
      <c r="W161" t="str">
        <f>VLOOKUP(B161,Customer!A:G,7,FALSE)</f>
        <v>Tiana Brigham</v>
      </c>
      <c r="X161">
        <f>VLOOKUP(B161,Customer!A:G,1,FALSE)</f>
        <v>10090</v>
      </c>
    </row>
    <row r="162" spans="1:24" x14ac:dyDescent="0.2">
      <c r="A162" s="2">
        <v>261</v>
      </c>
      <c r="B162" s="2">
        <v>10138</v>
      </c>
      <c r="C162" s="12" t="s">
        <v>771</v>
      </c>
      <c r="D162" s="12" t="str">
        <f>MID(C162,2,5)</f>
        <v>41351</v>
      </c>
      <c r="E162" s="12" t="str">
        <f t="shared" si="24"/>
        <v>18/03/2013</v>
      </c>
      <c r="F162" s="14">
        <f t="shared" si="25"/>
        <v>2013</v>
      </c>
      <c r="G162" s="14">
        <f t="shared" si="26"/>
        <v>3</v>
      </c>
      <c r="H162" s="14">
        <f t="shared" si="27"/>
        <v>18</v>
      </c>
      <c r="I162" s="14" t="str">
        <f t="shared" si="28"/>
        <v>Monday</v>
      </c>
      <c r="J162" s="4">
        <f t="shared" ca="1" si="29"/>
        <v>44878</v>
      </c>
      <c r="K162" s="4" t="str">
        <f t="shared" ca="1" si="30"/>
        <v>13/11/2022</v>
      </c>
      <c r="L162" s="14">
        <f t="shared" ca="1" si="31"/>
        <v>9</v>
      </c>
      <c r="M162" s="14">
        <f t="shared" ca="1" si="32"/>
        <v>115</v>
      </c>
      <c r="N162" s="14">
        <f t="shared" ca="1" si="33"/>
        <v>3527</v>
      </c>
      <c r="O162" s="2" t="s">
        <v>457</v>
      </c>
      <c r="P162" s="2">
        <v>5</v>
      </c>
      <c r="Q162" s="5">
        <v>2</v>
      </c>
      <c r="R162" s="5">
        <f t="shared" si="34"/>
        <v>10</v>
      </c>
      <c r="S162" s="6" t="s">
        <v>459</v>
      </c>
      <c r="T162" s="6" t="str">
        <f t="shared" si="35"/>
        <v>Normal</v>
      </c>
      <c r="U162">
        <f>IF(AND(R162&gt;=0,R162&lt;200),0.2,IF(AND(R162&gt;=200,R162&lt;500),0.3,0.4))</f>
        <v>0.2</v>
      </c>
      <c r="V162" s="5">
        <f>R162 -(U162*R162)</f>
        <v>8</v>
      </c>
      <c r="W162" t="str">
        <f>VLOOKUP(B162,Customer!A:G,7,FALSE)</f>
        <v>Jamel Biery</v>
      </c>
      <c r="X162">
        <f>VLOOKUP(B162,Customer!A:G,1,FALSE)</f>
        <v>10138</v>
      </c>
    </row>
    <row r="163" spans="1:24" x14ac:dyDescent="0.2">
      <c r="A163" s="2">
        <v>262</v>
      </c>
      <c r="B163" s="2">
        <v>10105</v>
      </c>
      <c r="C163" s="12" t="s">
        <v>772</v>
      </c>
      <c r="D163" s="12" t="str">
        <f>MID(C163,2,5)</f>
        <v>42007</v>
      </c>
      <c r="E163" s="12" t="str">
        <f t="shared" si="24"/>
        <v>03/01/2015</v>
      </c>
      <c r="F163" s="14">
        <f t="shared" si="25"/>
        <v>2015</v>
      </c>
      <c r="G163" s="14">
        <f t="shared" si="26"/>
        <v>1</v>
      </c>
      <c r="H163" s="14">
        <f t="shared" si="27"/>
        <v>3</v>
      </c>
      <c r="I163" s="14" t="str">
        <f t="shared" si="28"/>
        <v>Saturday</v>
      </c>
      <c r="J163" s="4">
        <f t="shared" ca="1" si="29"/>
        <v>44878</v>
      </c>
      <c r="K163" s="4" t="str">
        <f t="shared" ca="1" si="30"/>
        <v>13/11/2022</v>
      </c>
      <c r="L163" s="14">
        <f t="shared" ca="1" si="31"/>
        <v>7</v>
      </c>
      <c r="M163" s="14">
        <f t="shared" ca="1" si="32"/>
        <v>94</v>
      </c>
      <c r="N163" s="14">
        <f t="shared" ca="1" si="33"/>
        <v>2871</v>
      </c>
      <c r="O163" s="2" t="s">
        <v>455</v>
      </c>
      <c r="P163" s="2">
        <v>6</v>
      </c>
      <c r="Q163" s="5">
        <v>9</v>
      </c>
      <c r="R163" s="5">
        <f t="shared" si="34"/>
        <v>54</v>
      </c>
      <c r="S163" s="6" t="s">
        <v>450</v>
      </c>
      <c r="T163" s="6" t="str">
        <f t="shared" si="35"/>
        <v>Normal</v>
      </c>
      <c r="U163">
        <f>IF(AND(R163&gt;=0,R163&lt;200),0.2,IF(AND(R163&gt;=200,R163&lt;500),0.3,0.4))</f>
        <v>0.2</v>
      </c>
      <c r="V163" s="5">
        <f>R163 -(U163*R163)</f>
        <v>43.2</v>
      </c>
      <c r="W163" t="str">
        <f>VLOOKUP(B163,Customer!A:G,7,FALSE)</f>
        <v>Dave Shives</v>
      </c>
      <c r="X163">
        <f>VLOOKUP(B163,Customer!A:G,1,FALSE)</f>
        <v>10105</v>
      </c>
    </row>
    <row r="164" spans="1:24" x14ac:dyDescent="0.2">
      <c r="A164" s="2">
        <v>263</v>
      </c>
      <c r="B164" s="2">
        <v>10052</v>
      </c>
      <c r="C164" s="12" t="s">
        <v>773</v>
      </c>
      <c r="D164" s="12" t="str">
        <f>MID(C164,2,5)</f>
        <v>40692</v>
      </c>
      <c r="E164" s="12" t="str">
        <f t="shared" si="24"/>
        <v>29/05/2011</v>
      </c>
      <c r="F164" s="14">
        <f t="shared" si="25"/>
        <v>2011</v>
      </c>
      <c r="G164" s="14">
        <f t="shared" si="26"/>
        <v>5</v>
      </c>
      <c r="H164" s="14">
        <f t="shared" si="27"/>
        <v>29</v>
      </c>
      <c r="I164" s="14" t="str">
        <f t="shared" si="28"/>
        <v>Sunday</v>
      </c>
      <c r="J164" s="4">
        <f t="shared" ca="1" si="29"/>
        <v>44878</v>
      </c>
      <c r="K164" s="4" t="str">
        <f t="shared" ca="1" si="30"/>
        <v>13/11/2022</v>
      </c>
      <c r="L164" s="14">
        <f t="shared" ca="1" si="31"/>
        <v>11</v>
      </c>
      <c r="M164" s="14">
        <f t="shared" ca="1" si="32"/>
        <v>137</v>
      </c>
      <c r="N164" s="14">
        <f t="shared" ca="1" si="33"/>
        <v>4186</v>
      </c>
      <c r="O164" s="2" t="s">
        <v>455</v>
      </c>
      <c r="P164" s="2">
        <v>18</v>
      </c>
      <c r="Q164" s="5">
        <v>9</v>
      </c>
      <c r="R164" s="5">
        <f t="shared" si="34"/>
        <v>162</v>
      </c>
      <c r="S164" s="6" t="s">
        <v>448</v>
      </c>
      <c r="T164" s="6" t="str">
        <f t="shared" si="35"/>
        <v>Large</v>
      </c>
      <c r="U164">
        <f>IF(AND(R164&gt;=0,R164&lt;200),0.2,IF(AND(R164&gt;=200,R164&lt;500),0.3,0.4))</f>
        <v>0.2</v>
      </c>
      <c r="V164" s="5">
        <f>R164 -(U164*R164)</f>
        <v>129.6</v>
      </c>
      <c r="W164" t="str">
        <f>VLOOKUP(B164,Customer!A:G,7,FALSE)</f>
        <v>Precious Ellett</v>
      </c>
      <c r="X164">
        <f>VLOOKUP(B164,Customer!A:G,1,FALSE)</f>
        <v>10052</v>
      </c>
    </row>
    <row r="165" spans="1:24" x14ac:dyDescent="0.2">
      <c r="A165" s="2">
        <v>264</v>
      </c>
      <c r="B165" s="2">
        <v>10013</v>
      </c>
      <c r="C165" s="12" t="s">
        <v>774</v>
      </c>
      <c r="D165" s="12" t="str">
        <f>MID(C165,2,5)</f>
        <v>41501</v>
      </c>
      <c r="E165" s="12" t="str">
        <f t="shared" si="24"/>
        <v>15/08/2013</v>
      </c>
      <c r="F165" s="14">
        <f t="shared" si="25"/>
        <v>2013</v>
      </c>
      <c r="G165" s="14">
        <f t="shared" si="26"/>
        <v>8</v>
      </c>
      <c r="H165" s="14">
        <f t="shared" si="27"/>
        <v>15</v>
      </c>
      <c r="I165" s="14" t="str">
        <f t="shared" si="28"/>
        <v>Thursday</v>
      </c>
      <c r="J165" s="4">
        <f t="shared" ca="1" si="29"/>
        <v>44878</v>
      </c>
      <c r="K165" s="4" t="str">
        <f t="shared" ca="1" si="30"/>
        <v>13/11/2022</v>
      </c>
      <c r="L165" s="14">
        <f t="shared" ca="1" si="31"/>
        <v>9</v>
      </c>
      <c r="M165" s="14">
        <f t="shared" ca="1" si="32"/>
        <v>110</v>
      </c>
      <c r="N165" s="14">
        <f t="shared" ca="1" si="33"/>
        <v>3377</v>
      </c>
      <c r="O165" s="2" t="s">
        <v>457</v>
      </c>
      <c r="P165" s="2">
        <v>15</v>
      </c>
      <c r="Q165" s="5">
        <v>2</v>
      </c>
      <c r="R165" s="5">
        <f t="shared" si="34"/>
        <v>30</v>
      </c>
      <c r="S165" s="6" t="s">
        <v>448</v>
      </c>
      <c r="T165" s="6" t="str">
        <f t="shared" si="35"/>
        <v>Large</v>
      </c>
      <c r="U165">
        <f>IF(AND(R165&gt;=0,R165&lt;200),0.2,IF(AND(R165&gt;=200,R165&lt;500),0.3,0.4))</f>
        <v>0.2</v>
      </c>
      <c r="V165" s="5">
        <f>R165 -(U165*R165)</f>
        <v>24</v>
      </c>
      <c r="W165" t="str">
        <f>VLOOKUP(B165,Customer!A:G,7,FALSE)</f>
        <v>Leigha Bouffard</v>
      </c>
      <c r="X165">
        <f>VLOOKUP(B165,Customer!A:G,1,FALSE)</f>
        <v>10013</v>
      </c>
    </row>
    <row r="166" spans="1:24" x14ac:dyDescent="0.2">
      <c r="A166" s="2">
        <v>265</v>
      </c>
      <c r="B166" s="2">
        <v>10122</v>
      </c>
      <c r="C166" s="12" t="s">
        <v>775</v>
      </c>
      <c r="D166" s="12" t="str">
        <f>MID(C166,2,5)</f>
        <v>41607</v>
      </c>
      <c r="E166" s="12" t="str">
        <f t="shared" si="24"/>
        <v>29/11/2013</v>
      </c>
      <c r="F166" s="14">
        <f t="shared" si="25"/>
        <v>2013</v>
      </c>
      <c r="G166" s="14">
        <f t="shared" si="26"/>
        <v>11</v>
      </c>
      <c r="H166" s="14">
        <f t="shared" si="27"/>
        <v>29</v>
      </c>
      <c r="I166" s="14" t="str">
        <f t="shared" si="28"/>
        <v>Friday</v>
      </c>
      <c r="J166" s="4">
        <f t="shared" ca="1" si="29"/>
        <v>44878</v>
      </c>
      <c r="K166" s="4" t="str">
        <f t="shared" ca="1" si="30"/>
        <v>13/11/2022</v>
      </c>
      <c r="L166" s="14">
        <f t="shared" ca="1" si="31"/>
        <v>8</v>
      </c>
      <c r="M166" s="14">
        <f t="shared" ca="1" si="32"/>
        <v>107</v>
      </c>
      <c r="N166" s="14">
        <f t="shared" ca="1" si="33"/>
        <v>3271</v>
      </c>
      <c r="O166" s="2" t="s">
        <v>451</v>
      </c>
      <c r="P166" s="2">
        <v>18</v>
      </c>
      <c r="Q166" s="5">
        <v>13</v>
      </c>
      <c r="R166" s="5">
        <f t="shared" si="34"/>
        <v>234</v>
      </c>
      <c r="S166" s="6" t="s">
        <v>448</v>
      </c>
      <c r="T166" s="6" t="str">
        <f t="shared" si="35"/>
        <v>Large</v>
      </c>
      <c r="U166">
        <f>IF(AND(R166&gt;=0,R166&lt;200),0.2,IF(AND(R166&gt;=200,R166&lt;500),0.3,0.4))</f>
        <v>0.3</v>
      </c>
      <c r="V166" s="5">
        <f>R166 -(U166*R166)</f>
        <v>163.80000000000001</v>
      </c>
      <c r="W166" t="str">
        <f>VLOOKUP(B166,Customer!A:G,7,FALSE)</f>
        <v>Mark Macy</v>
      </c>
      <c r="X166">
        <f>VLOOKUP(B166,Customer!A:G,1,FALSE)</f>
        <v>10122</v>
      </c>
    </row>
    <row r="167" spans="1:24" x14ac:dyDescent="0.2">
      <c r="A167" s="2">
        <v>266</v>
      </c>
      <c r="B167" s="2">
        <v>10035</v>
      </c>
      <c r="C167" s="12" t="s">
        <v>776</v>
      </c>
      <c r="D167" s="12" t="str">
        <f>MID(C167,2,5)</f>
        <v>41920</v>
      </c>
      <c r="E167" s="12" t="str">
        <f t="shared" si="24"/>
        <v>08/10/2014</v>
      </c>
      <c r="F167" s="14">
        <f t="shared" si="25"/>
        <v>2014</v>
      </c>
      <c r="G167" s="14">
        <f t="shared" si="26"/>
        <v>10</v>
      </c>
      <c r="H167" s="14">
        <f t="shared" si="27"/>
        <v>8</v>
      </c>
      <c r="I167" s="14" t="str">
        <f t="shared" si="28"/>
        <v>Wednesday</v>
      </c>
      <c r="J167" s="4">
        <f t="shared" ca="1" si="29"/>
        <v>44878</v>
      </c>
      <c r="K167" s="4" t="str">
        <f t="shared" ca="1" si="30"/>
        <v>13/11/2022</v>
      </c>
      <c r="L167" s="14">
        <f t="shared" ca="1" si="31"/>
        <v>8</v>
      </c>
      <c r="M167" s="14">
        <f t="shared" ca="1" si="32"/>
        <v>97</v>
      </c>
      <c r="N167" s="14">
        <f t="shared" ca="1" si="33"/>
        <v>2958</v>
      </c>
      <c r="O167" s="2" t="s">
        <v>454</v>
      </c>
      <c r="P167" s="2">
        <v>13</v>
      </c>
      <c r="Q167" s="5">
        <v>12</v>
      </c>
      <c r="R167" s="5">
        <f t="shared" si="34"/>
        <v>156</v>
      </c>
      <c r="S167" s="6" t="s">
        <v>450</v>
      </c>
      <c r="T167" s="6" t="str">
        <f t="shared" si="35"/>
        <v>Normal</v>
      </c>
      <c r="U167">
        <f>IF(AND(R167&gt;=0,R167&lt;200),0.2,IF(AND(R167&gt;=200,R167&lt;500),0.3,0.4))</f>
        <v>0.2</v>
      </c>
      <c r="V167" s="5">
        <f>R167 -(U167*R167)</f>
        <v>124.8</v>
      </c>
      <c r="W167" t="str">
        <f>VLOOKUP(B167,Customer!A:G,7,FALSE)</f>
        <v>Houston Gouin</v>
      </c>
      <c r="X167">
        <f>VLOOKUP(B167,Customer!A:G,1,FALSE)</f>
        <v>10035</v>
      </c>
    </row>
    <row r="168" spans="1:24" x14ac:dyDescent="0.2">
      <c r="A168" s="2">
        <v>267</v>
      </c>
      <c r="B168" s="2">
        <v>10101</v>
      </c>
      <c r="C168" s="12" t="s">
        <v>777</v>
      </c>
      <c r="D168" s="12" t="str">
        <f>MID(C168,2,5)</f>
        <v>40705</v>
      </c>
      <c r="E168" s="12" t="str">
        <f t="shared" si="24"/>
        <v>11/06/2011</v>
      </c>
      <c r="F168" s="14">
        <f t="shared" si="25"/>
        <v>2011</v>
      </c>
      <c r="G168" s="14">
        <f t="shared" si="26"/>
        <v>6</v>
      </c>
      <c r="H168" s="14">
        <f t="shared" si="27"/>
        <v>11</v>
      </c>
      <c r="I168" s="14" t="str">
        <f t="shared" si="28"/>
        <v>Saturday</v>
      </c>
      <c r="J168" s="4">
        <f t="shared" ca="1" si="29"/>
        <v>44878</v>
      </c>
      <c r="K168" s="4" t="str">
        <f t="shared" ca="1" si="30"/>
        <v>13/11/2022</v>
      </c>
      <c r="L168" s="14">
        <f t="shared" ca="1" si="31"/>
        <v>11</v>
      </c>
      <c r="M168" s="14">
        <f t="shared" ca="1" si="32"/>
        <v>137</v>
      </c>
      <c r="N168" s="14">
        <f t="shared" ca="1" si="33"/>
        <v>4173</v>
      </c>
      <c r="O168" s="2" t="s">
        <v>453</v>
      </c>
      <c r="P168" s="2">
        <v>19</v>
      </c>
      <c r="Q168" s="5">
        <v>12</v>
      </c>
      <c r="R168" s="5">
        <f t="shared" si="34"/>
        <v>228</v>
      </c>
      <c r="S168" s="6" t="s">
        <v>448</v>
      </c>
      <c r="T168" s="6" t="str">
        <f t="shared" si="35"/>
        <v>Large</v>
      </c>
      <c r="U168">
        <f>IF(AND(R168&gt;=0,R168&lt;200),0.2,IF(AND(R168&gt;=200,R168&lt;500),0.3,0.4))</f>
        <v>0.3</v>
      </c>
      <c r="V168" s="5">
        <f>R168 -(U168*R168)</f>
        <v>159.60000000000002</v>
      </c>
      <c r="W168" t="str">
        <f>VLOOKUP(B168,Customer!A:G,7,FALSE)</f>
        <v>Steve Meinhardt</v>
      </c>
      <c r="X168">
        <f>VLOOKUP(B168,Customer!A:G,1,FALSE)</f>
        <v>10101</v>
      </c>
    </row>
    <row r="169" spans="1:24" x14ac:dyDescent="0.2">
      <c r="A169" s="2">
        <v>268</v>
      </c>
      <c r="B169" s="2">
        <v>10121</v>
      </c>
      <c r="C169" s="12" t="s">
        <v>778</v>
      </c>
      <c r="D169" s="12" t="str">
        <f>MID(C169,2,5)</f>
        <v>41795</v>
      </c>
      <c r="E169" s="12" t="str">
        <f t="shared" si="24"/>
        <v>05/06/2014</v>
      </c>
      <c r="F169" s="14">
        <f t="shared" si="25"/>
        <v>2014</v>
      </c>
      <c r="G169" s="14">
        <f t="shared" si="26"/>
        <v>6</v>
      </c>
      <c r="H169" s="14">
        <f t="shared" si="27"/>
        <v>5</v>
      </c>
      <c r="I169" s="14" t="str">
        <f t="shared" si="28"/>
        <v>Thursday</v>
      </c>
      <c r="J169" s="4">
        <f t="shared" ca="1" si="29"/>
        <v>44878</v>
      </c>
      <c r="K169" s="4" t="str">
        <f t="shared" ca="1" si="30"/>
        <v>13/11/2022</v>
      </c>
      <c r="L169" s="14">
        <f t="shared" ca="1" si="31"/>
        <v>8</v>
      </c>
      <c r="M169" s="14">
        <f t="shared" ca="1" si="32"/>
        <v>101</v>
      </c>
      <c r="N169" s="14">
        <f t="shared" ca="1" si="33"/>
        <v>3083</v>
      </c>
      <c r="O169" s="2" t="s">
        <v>456</v>
      </c>
      <c r="P169" s="2">
        <v>1</v>
      </c>
      <c r="Q169" s="5">
        <v>12</v>
      </c>
      <c r="R169" s="5">
        <f t="shared" si="34"/>
        <v>12</v>
      </c>
      <c r="S169" s="6" t="s">
        <v>459</v>
      </c>
      <c r="T169" s="6" t="str">
        <f t="shared" si="35"/>
        <v>Normal</v>
      </c>
      <c r="U169">
        <f>IF(AND(R169&gt;=0,R169&lt;200),0.2,IF(AND(R169&gt;=200,R169&lt;500),0.3,0.4))</f>
        <v>0.2</v>
      </c>
      <c r="V169" s="5">
        <f>R169 -(U169*R169)</f>
        <v>9.6</v>
      </c>
      <c r="W169" t="str">
        <f>VLOOKUP(B169,Customer!A:G,7,FALSE)</f>
        <v>Dorris Bennetts</v>
      </c>
      <c r="X169">
        <f>VLOOKUP(B169,Customer!A:G,1,FALSE)</f>
        <v>10121</v>
      </c>
    </row>
    <row r="170" spans="1:24" x14ac:dyDescent="0.2">
      <c r="A170" s="2">
        <v>269</v>
      </c>
      <c r="B170" s="2">
        <v>10056</v>
      </c>
      <c r="C170" s="12" t="s">
        <v>779</v>
      </c>
      <c r="D170" s="12" t="str">
        <f>MID(C170,2,5)</f>
        <v>40749</v>
      </c>
      <c r="E170" s="12" t="str">
        <f t="shared" si="24"/>
        <v>25/07/2011</v>
      </c>
      <c r="F170" s="14">
        <f t="shared" si="25"/>
        <v>2011</v>
      </c>
      <c r="G170" s="14">
        <f t="shared" si="26"/>
        <v>7</v>
      </c>
      <c r="H170" s="14">
        <f t="shared" si="27"/>
        <v>25</v>
      </c>
      <c r="I170" s="14" t="str">
        <f t="shared" si="28"/>
        <v>Monday</v>
      </c>
      <c r="J170" s="4">
        <f t="shared" ca="1" si="29"/>
        <v>44878</v>
      </c>
      <c r="K170" s="4" t="str">
        <f t="shared" ca="1" si="30"/>
        <v>13/11/2022</v>
      </c>
      <c r="L170" s="14">
        <f t="shared" ca="1" si="31"/>
        <v>11</v>
      </c>
      <c r="M170" s="14">
        <f t="shared" ca="1" si="32"/>
        <v>135</v>
      </c>
      <c r="N170" s="14">
        <f t="shared" ca="1" si="33"/>
        <v>4129</v>
      </c>
      <c r="O170" s="2" t="s">
        <v>453</v>
      </c>
      <c r="P170" s="2">
        <v>5</v>
      </c>
      <c r="Q170" s="5">
        <v>12</v>
      </c>
      <c r="R170" s="5">
        <f t="shared" si="34"/>
        <v>60</v>
      </c>
      <c r="S170" s="6" t="s">
        <v>459</v>
      </c>
      <c r="T170" s="6" t="str">
        <f t="shared" si="35"/>
        <v>Normal</v>
      </c>
      <c r="U170">
        <f>IF(AND(R170&gt;=0,R170&lt;200),0.2,IF(AND(R170&gt;=200,R170&lt;500),0.3,0.4))</f>
        <v>0.2</v>
      </c>
      <c r="V170" s="5">
        <f>R170 -(U170*R170)</f>
        <v>48</v>
      </c>
      <c r="W170" t="str">
        <f>VLOOKUP(B170,Customer!A:G,7,FALSE)</f>
        <v>Candra Derrick</v>
      </c>
      <c r="X170">
        <f>VLOOKUP(B170,Customer!A:G,1,FALSE)</f>
        <v>10056</v>
      </c>
    </row>
    <row r="171" spans="1:24" x14ac:dyDescent="0.2">
      <c r="A171" s="2">
        <v>270</v>
      </c>
      <c r="B171" s="2">
        <v>10084</v>
      </c>
      <c r="C171" s="12" t="s">
        <v>780</v>
      </c>
      <c r="D171" s="12" t="str">
        <f>MID(C171,2,5)</f>
        <v>40689</v>
      </c>
      <c r="E171" s="12" t="str">
        <f t="shared" si="24"/>
        <v>26/05/2011</v>
      </c>
      <c r="F171" s="14">
        <f t="shared" si="25"/>
        <v>2011</v>
      </c>
      <c r="G171" s="14">
        <f t="shared" si="26"/>
        <v>5</v>
      </c>
      <c r="H171" s="14">
        <f t="shared" si="27"/>
        <v>26</v>
      </c>
      <c r="I171" s="14" t="str">
        <f t="shared" si="28"/>
        <v>Thursday</v>
      </c>
      <c r="J171" s="4">
        <f t="shared" ca="1" si="29"/>
        <v>44878</v>
      </c>
      <c r="K171" s="4" t="str">
        <f t="shared" ca="1" si="30"/>
        <v>13/11/2022</v>
      </c>
      <c r="L171" s="14">
        <f t="shared" ca="1" si="31"/>
        <v>11</v>
      </c>
      <c r="M171" s="14">
        <f t="shared" ca="1" si="32"/>
        <v>137</v>
      </c>
      <c r="N171" s="14">
        <f t="shared" ca="1" si="33"/>
        <v>4189</v>
      </c>
      <c r="O171" s="2" t="s">
        <v>454</v>
      </c>
      <c r="P171" s="2">
        <v>6</v>
      </c>
      <c r="Q171" s="5">
        <v>12</v>
      </c>
      <c r="R171" s="5">
        <f t="shared" si="34"/>
        <v>72</v>
      </c>
      <c r="S171" s="6" t="s">
        <v>450</v>
      </c>
      <c r="T171" s="6" t="str">
        <f t="shared" si="35"/>
        <v>Normal</v>
      </c>
      <c r="U171">
        <f>IF(AND(R171&gt;=0,R171&lt;200),0.2,IF(AND(R171&gt;=200,R171&lt;500),0.3,0.4))</f>
        <v>0.2</v>
      </c>
      <c r="V171" s="5">
        <f>R171 -(U171*R171)</f>
        <v>57.6</v>
      </c>
      <c r="W171" t="str">
        <f>VLOOKUP(B171,Customer!A:G,7,FALSE)</f>
        <v>Mauricio Thetford</v>
      </c>
      <c r="X171">
        <f>VLOOKUP(B171,Customer!A:G,1,FALSE)</f>
        <v>10084</v>
      </c>
    </row>
    <row r="172" spans="1:24" x14ac:dyDescent="0.2">
      <c r="A172" s="2">
        <v>271</v>
      </c>
      <c r="B172" s="2">
        <v>10055</v>
      </c>
      <c r="C172" s="12" t="s">
        <v>712</v>
      </c>
      <c r="D172" s="12" t="str">
        <f>MID(C172,2,5)</f>
        <v>40693</v>
      </c>
      <c r="E172" s="12" t="str">
        <f t="shared" si="24"/>
        <v>30/05/2011</v>
      </c>
      <c r="F172" s="14">
        <f t="shared" si="25"/>
        <v>2011</v>
      </c>
      <c r="G172" s="14">
        <f t="shared" si="26"/>
        <v>5</v>
      </c>
      <c r="H172" s="14">
        <f t="shared" si="27"/>
        <v>30</v>
      </c>
      <c r="I172" s="14" t="str">
        <f t="shared" si="28"/>
        <v>Monday</v>
      </c>
      <c r="J172" s="4">
        <f t="shared" ca="1" si="29"/>
        <v>44878</v>
      </c>
      <c r="K172" s="4" t="str">
        <f t="shared" ca="1" si="30"/>
        <v>13/11/2022</v>
      </c>
      <c r="L172" s="14">
        <f t="shared" ca="1" si="31"/>
        <v>11</v>
      </c>
      <c r="M172" s="14">
        <f t="shared" ca="1" si="32"/>
        <v>137</v>
      </c>
      <c r="N172" s="14">
        <f t="shared" ca="1" si="33"/>
        <v>4185</v>
      </c>
      <c r="O172" s="2" t="s">
        <v>457</v>
      </c>
      <c r="P172" s="2">
        <v>18</v>
      </c>
      <c r="Q172" s="5">
        <v>2</v>
      </c>
      <c r="R172" s="5">
        <f t="shared" si="34"/>
        <v>36</v>
      </c>
      <c r="S172" s="6" t="s">
        <v>448</v>
      </c>
      <c r="T172" s="6" t="str">
        <f t="shared" si="35"/>
        <v>Large</v>
      </c>
      <c r="U172">
        <f>IF(AND(R172&gt;=0,R172&lt;200),0.2,IF(AND(R172&gt;=200,R172&lt;500),0.3,0.4))</f>
        <v>0.2</v>
      </c>
      <c r="V172" s="5">
        <f>R172 -(U172*R172)</f>
        <v>28.8</v>
      </c>
      <c r="W172" t="str">
        <f>VLOOKUP(B172,Customer!A:G,7,FALSE)</f>
        <v>Joshua Farone</v>
      </c>
      <c r="X172">
        <f>VLOOKUP(B172,Customer!A:G,1,FALSE)</f>
        <v>10055</v>
      </c>
    </row>
    <row r="173" spans="1:24" x14ac:dyDescent="0.2">
      <c r="A173" s="2">
        <v>272</v>
      </c>
      <c r="B173" s="2">
        <v>10132</v>
      </c>
      <c r="C173" s="12" t="s">
        <v>781</v>
      </c>
      <c r="D173" s="12" t="str">
        <f>MID(C173,2,5)</f>
        <v>42248</v>
      </c>
      <c r="E173" s="12" t="str">
        <f t="shared" si="24"/>
        <v>01/09/2015</v>
      </c>
      <c r="F173" s="14">
        <f t="shared" si="25"/>
        <v>2015</v>
      </c>
      <c r="G173" s="14">
        <f t="shared" si="26"/>
        <v>9</v>
      </c>
      <c r="H173" s="14">
        <f t="shared" si="27"/>
        <v>1</v>
      </c>
      <c r="I173" s="14" t="str">
        <f t="shared" si="28"/>
        <v>Tuesday</v>
      </c>
      <c r="J173" s="4">
        <f t="shared" ca="1" si="29"/>
        <v>44878</v>
      </c>
      <c r="K173" s="4" t="str">
        <f t="shared" ca="1" si="30"/>
        <v>13/11/2022</v>
      </c>
      <c r="L173" s="14">
        <f t="shared" ca="1" si="31"/>
        <v>7</v>
      </c>
      <c r="M173" s="14">
        <f t="shared" ca="1" si="32"/>
        <v>86</v>
      </c>
      <c r="N173" s="14">
        <f t="shared" ca="1" si="33"/>
        <v>2630</v>
      </c>
      <c r="O173" s="2" t="s">
        <v>460</v>
      </c>
      <c r="P173" s="2">
        <v>19</v>
      </c>
      <c r="Q173" s="5">
        <v>2</v>
      </c>
      <c r="R173" s="5">
        <f t="shared" si="34"/>
        <v>38</v>
      </c>
      <c r="S173" s="6" t="s">
        <v>448</v>
      </c>
      <c r="T173" s="6" t="str">
        <f t="shared" si="35"/>
        <v>Large</v>
      </c>
      <c r="U173">
        <f>IF(AND(R173&gt;=0,R173&lt;200),0.2,IF(AND(R173&gt;=200,R173&lt;500),0.3,0.4))</f>
        <v>0.2</v>
      </c>
      <c r="V173" s="5">
        <f>R173 -(U173*R173)</f>
        <v>30.4</v>
      </c>
      <c r="W173" t="str">
        <f>VLOOKUP(B173,Customer!A:G,7,FALSE)</f>
        <v>Alden Overbey</v>
      </c>
      <c r="X173">
        <f>VLOOKUP(B173,Customer!A:G,1,FALSE)</f>
        <v>10132</v>
      </c>
    </row>
    <row r="174" spans="1:24" x14ac:dyDescent="0.2">
      <c r="A174" s="2">
        <v>273</v>
      </c>
      <c r="B174" s="2">
        <v>10144</v>
      </c>
      <c r="C174" s="12" t="s">
        <v>782</v>
      </c>
      <c r="D174" s="12" t="str">
        <f>MID(C174,2,5)</f>
        <v>41091</v>
      </c>
      <c r="E174" s="12" t="str">
        <f t="shared" si="24"/>
        <v>01/07/2012</v>
      </c>
      <c r="F174" s="14">
        <f t="shared" si="25"/>
        <v>2012</v>
      </c>
      <c r="G174" s="14">
        <f t="shared" si="26"/>
        <v>7</v>
      </c>
      <c r="H174" s="14">
        <f t="shared" si="27"/>
        <v>1</v>
      </c>
      <c r="I174" s="14" t="str">
        <f t="shared" si="28"/>
        <v>Sunday</v>
      </c>
      <c r="J174" s="4">
        <f t="shared" ca="1" si="29"/>
        <v>44878</v>
      </c>
      <c r="K174" s="4" t="str">
        <f t="shared" ca="1" si="30"/>
        <v>13/11/2022</v>
      </c>
      <c r="L174" s="14">
        <f t="shared" ca="1" si="31"/>
        <v>10</v>
      </c>
      <c r="M174" s="14">
        <f t="shared" ca="1" si="32"/>
        <v>124</v>
      </c>
      <c r="N174" s="14">
        <f t="shared" ca="1" si="33"/>
        <v>3787</v>
      </c>
      <c r="O174" s="2" t="s">
        <v>451</v>
      </c>
      <c r="P174" s="2">
        <v>30</v>
      </c>
      <c r="Q174" s="5">
        <v>13</v>
      </c>
      <c r="R174" s="5">
        <f t="shared" si="34"/>
        <v>390</v>
      </c>
      <c r="S174" s="6" t="s">
        <v>448</v>
      </c>
      <c r="T174" s="6" t="str">
        <f t="shared" si="35"/>
        <v>Large</v>
      </c>
      <c r="U174">
        <f>IF(AND(R174&gt;=0,R174&lt;200),0.2,IF(AND(R174&gt;=200,R174&lt;500),0.3,0.4))</f>
        <v>0.3</v>
      </c>
      <c r="V174" s="5">
        <f>R174 -(U174*R174)</f>
        <v>273</v>
      </c>
      <c r="W174" t="str">
        <f>VLOOKUP(B174,Customer!A:G,7,FALSE)</f>
        <v>Mariella Lansford</v>
      </c>
      <c r="X174">
        <f>VLOOKUP(B174,Customer!A:G,1,FALSE)</f>
        <v>10144</v>
      </c>
    </row>
    <row r="175" spans="1:24" x14ac:dyDescent="0.2">
      <c r="A175" s="2">
        <v>274</v>
      </c>
      <c r="B175" s="2">
        <v>10033</v>
      </c>
      <c r="C175" s="12" t="s">
        <v>783</v>
      </c>
      <c r="D175" s="12" t="str">
        <f>MID(C175,2,5)</f>
        <v>42107</v>
      </c>
      <c r="E175" s="12" t="str">
        <f t="shared" si="24"/>
        <v>13/04/2015</v>
      </c>
      <c r="F175" s="14">
        <f t="shared" si="25"/>
        <v>2015</v>
      </c>
      <c r="G175" s="14">
        <f t="shared" si="26"/>
        <v>4</v>
      </c>
      <c r="H175" s="14">
        <f t="shared" si="27"/>
        <v>13</v>
      </c>
      <c r="I175" s="14" t="str">
        <f t="shared" si="28"/>
        <v>Monday</v>
      </c>
      <c r="J175" s="4">
        <f t="shared" ca="1" si="29"/>
        <v>44878</v>
      </c>
      <c r="K175" s="4" t="str">
        <f t="shared" ca="1" si="30"/>
        <v>13/11/2022</v>
      </c>
      <c r="L175" s="14">
        <f t="shared" ca="1" si="31"/>
        <v>7</v>
      </c>
      <c r="M175" s="14">
        <f t="shared" ca="1" si="32"/>
        <v>91</v>
      </c>
      <c r="N175" s="14">
        <f t="shared" ca="1" si="33"/>
        <v>2771</v>
      </c>
      <c r="O175" s="2" t="s">
        <v>455</v>
      </c>
      <c r="P175" s="2">
        <v>22</v>
      </c>
      <c r="Q175" s="5">
        <v>9</v>
      </c>
      <c r="R175" s="5">
        <f t="shared" si="34"/>
        <v>198</v>
      </c>
      <c r="S175" s="6" t="s">
        <v>448</v>
      </c>
      <c r="T175" s="6" t="str">
        <f t="shared" si="35"/>
        <v>Large</v>
      </c>
      <c r="U175">
        <f>IF(AND(R175&gt;=0,R175&lt;200),0.2,IF(AND(R175&gt;=200,R175&lt;500),0.3,0.4))</f>
        <v>0.2</v>
      </c>
      <c r="V175" s="5">
        <f>R175 -(U175*R175)</f>
        <v>158.4</v>
      </c>
      <c r="W175" t="str">
        <f>VLOOKUP(B175,Customer!A:G,7,FALSE)</f>
        <v>Cherish Breland</v>
      </c>
      <c r="X175">
        <f>VLOOKUP(B175,Customer!A:G,1,FALSE)</f>
        <v>10033</v>
      </c>
    </row>
    <row r="176" spans="1:24" x14ac:dyDescent="0.2">
      <c r="A176" s="2">
        <v>275</v>
      </c>
      <c r="B176" s="2">
        <v>10139</v>
      </c>
      <c r="C176" s="12" t="s">
        <v>784</v>
      </c>
      <c r="D176" s="12" t="str">
        <f>MID(C176,2,5)</f>
        <v>42253</v>
      </c>
      <c r="E176" s="12" t="str">
        <f t="shared" si="24"/>
        <v>06/09/2015</v>
      </c>
      <c r="F176" s="14">
        <f t="shared" si="25"/>
        <v>2015</v>
      </c>
      <c r="G176" s="14">
        <f t="shared" si="26"/>
        <v>9</v>
      </c>
      <c r="H176" s="14">
        <f t="shared" si="27"/>
        <v>6</v>
      </c>
      <c r="I176" s="14" t="str">
        <f t="shared" si="28"/>
        <v>Sunday</v>
      </c>
      <c r="J176" s="4">
        <f t="shared" ca="1" si="29"/>
        <v>44878</v>
      </c>
      <c r="K176" s="4" t="str">
        <f t="shared" ca="1" si="30"/>
        <v>13/11/2022</v>
      </c>
      <c r="L176" s="14">
        <f t="shared" ca="1" si="31"/>
        <v>7</v>
      </c>
      <c r="M176" s="14">
        <f t="shared" ca="1" si="32"/>
        <v>86</v>
      </c>
      <c r="N176" s="14">
        <f t="shared" ca="1" si="33"/>
        <v>2625</v>
      </c>
      <c r="O176" s="2" t="s">
        <v>449</v>
      </c>
      <c r="P176" s="2">
        <v>13</v>
      </c>
      <c r="Q176" s="5">
        <v>18</v>
      </c>
      <c r="R176" s="5">
        <f t="shared" si="34"/>
        <v>234</v>
      </c>
      <c r="S176" s="6" t="s">
        <v>450</v>
      </c>
      <c r="T176" s="6" t="str">
        <f t="shared" si="35"/>
        <v>Normal</v>
      </c>
      <c r="U176">
        <f>IF(AND(R176&gt;=0,R176&lt;200),0.2,IF(AND(R176&gt;=200,R176&lt;500),0.3,0.4))</f>
        <v>0.3</v>
      </c>
      <c r="V176" s="5">
        <f>R176 -(U176*R176)</f>
        <v>163.80000000000001</v>
      </c>
      <c r="W176" t="str">
        <f>VLOOKUP(B176,Customer!A:G,7,FALSE)</f>
        <v>Federico Taliaferro</v>
      </c>
      <c r="X176">
        <f>VLOOKUP(B176,Customer!A:G,1,FALSE)</f>
        <v>10139</v>
      </c>
    </row>
    <row r="177" spans="1:24" x14ac:dyDescent="0.2">
      <c r="A177" s="2">
        <v>276</v>
      </c>
      <c r="B177" s="2">
        <v>10042</v>
      </c>
      <c r="C177" s="12" t="s">
        <v>785</v>
      </c>
      <c r="D177" s="12" t="str">
        <f>MID(C177,2,5)</f>
        <v>41266</v>
      </c>
      <c r="E177" s="12" t="str">
        <f t="shared" si="24"/>
        <v>23/12/2012</v>
      </c>
      <c r="F177" s="14">
        <f t="shared" si="25"/>
        <v>2012</v>
      </c>
      <c r="G177" s="14">
        <f t="shared" si="26"/>
        <v>12</v>
      </c>
      <c r="H177" s="14">
        <f t="shared" si="27"/>
        <v>23</v>
      </c>
      <c r="I177" s="14" t="str">
        <f t="shared" si="28"/>
        <v>Sunday</v>
      </c>
      <c r="J177" s="4">
        <f t="shared" ca="1" si="29"/>
        <v>44878</v>
      </c>
      <c r="K177" s="4" t="str">
        <f t="shared" ca="1" si="30"/>
        <v>13/11/2022</v>
      </c>
      <c r="L177" s="14">
        <f t="shared" ca="1" si="31"/>
        <v>9</v>
      </c>
      <c r="M177" s="14">
        <f t="shared" ca="1" si="32"/>
        <v>118</v>
      </c>
      <c r="N177" s="14">
        <f t="shared" ca="1" si="33"/>
        <v>3612</v>
      </c>
      <c r="O177" s="2" t="s">
        <v>452</v>
      </c>
      <c r="P177" s="2">
        <v>30</v>
      </c>
      <c r="Q177" s="5">
        <v>4</v>
      </c>
      <c r="R177" s="5">
        <f t="shared" si="34"/>
        <v>120</v>
      </c>
      <c r="S177" s="6" t="s">
        <v>448</v>
      </c>
      <c r="T177" s="6" t="str">
        <f t="shared" si="35"/>
        <v>Large</v>
      </c>
      <c r="U177">
        <f>IF(AND(R177&gt;=0,R177&lt;200),0.2,IF(AND(R177&gt;=200,R177&lt;500),0.3,0.4))</f>
        <v>0.2</v>
      </c>
      <c r="V177" s="5">
        <f>R177 -(U177*R177)</f>
        <v>96</v>
      </c>
      <c r="W177" t="str">
        <f>VLOOKUP(B177,Customer!A:G,7,FALSE)</f>
        <v>Lizette Minto</v>
      </c>
      <c r="X177">
        <f>VLOOKUP(B177,Customer!A:G,1,FALSE)</f>
        <v>10042</v>
      </c>
    </row>
    <row r="178" spans="1:24" x14ac:dyDescent="0.2">
      <c r="A178" s="2">
        <v>277</v>
      </c>
      <c r="B178" s="2">
        <v>10033</v>
      </c>
      <c r="C178" s="12" t="s">
        <v>786</v>
      </c>
      <c r="D178" s="12" t="str">
        <f>MID(C178,2,5)</f>
        <v>40712</v>
      </c>
      <c r="E178" s="12" t="str">
        <f t="shared" si="24"/>
        <v>18/06/2011</v>
      </c>
      <c r="F178" s="14">
        <f t="shared" si="25"/>
        <v>2011</v>
      </c>
      <c r="G178" s="14">
        <f t="shared" si="26"/>
        <v>6</v>
      </c>
      <c r="H178" s="14">
        <f t="shared" si="27"/>
        <v>18</v>
      </c>
      <c r="I178" s="14" t="str">
        <f t="shared" si="28"/>
        <v>Saturday</v>
      </c>
      <c r="J178" s="4">
        <f t="shared" ca="1" si="29"/>
        <v>44878</v>
      </c>
      <c r="K178" s="4" t="str">
        <f t="shared" ca="1" si="30"/>
        <v>13/11/2022</v>
      </c>
      <c r="L178" s="14">
        <f t="shared" ca="1" si="31"/>
        <v>11</v>
      </c>
      <c r="M178" s="14">
        <f t="shared" ca="1" si="32"/>
        <v>136</v>
      </c>
      <c r="N178" s="14">
        <f t="shared" ca="1" si="33"/>
        <v>4166</v>
      </c>
      <c r="O178" s="2" t="s">
        <v>458</v>
      </c>
      <c r="P178" s="2">
        <v>23</v>
      </c>
      <c r="Q178" s="5">
        <v>8</v>
      </c>
      <c r="R178" s="5">
        <f t="shared" si="34"/>
        <v>184</v>
      </c>
      <c r="S178" s="6" t="s">
        <v>448</v>
      </c>
      <c r="T178" s="6" t="str">
        <f t="shared" si="35"/>
        <v>Large</v>
      </c>
      <c r="U178">
        <f>IF(AND(R178&gt;=0,R178&lt;200),0.2,IF(AND(R178&gt;=200,R178&lt;500),0.3,0.4))</f>
        <v>0.2</v>
      </c>
      <c r="V178" s="5">
        <f>R178 -(U178*R178)</f>
        <v>147.19999999999999</v>
      </c>
      <c r="W178" t="str">
        <f>VLOOKUP(B178,Customer!A:G,7,FALSE)</f>
        <v>Cherish Breland</v>
      </c>
      <c r="X178">
        <f>VLOOKUP(B178,Customer!A:G,1,FALSE)</f>
        <v>10033</v>
      </c>
    </row>
    <row r="179" spans="1:24" x14ac:dyDescent="0.2">
      <c r="A179" s="2">
        <v>278</v>
      </c>
      <c r="B179" s="2">
        <v>10043</v>
      </c>
      <c r="C179" s="12" t="s">
        <v>787</v>
      </c>
      <c r="D179" s="12" t="str">
        <f>MID(C179,2,5)</f>
        <v>40813</v>
      </c>
      <c r="E179" s="12" t="str">
        <f t="shared" si="24"/>
        <v>27/09/2011</v>
      </c>
      <c r="F179" s="14">
        <f t="shared" si="25"/>
        <v>2011</v>
      </c>
      <c r="G179" s="14">
        <f t="shared" si="26"/>
        <v>9</v>
      </c>
      <c r="H179" s="14">
        <f t="shared" si="27"/>
        <v>27</v>
      </c>
      <c r="I179" s="14" t="str">
        <f t="shared" si="28"/>
        <v>Tuesday</v>
      </c>
      <c r="J179" s="4">
        <f t="shared" ca="1" si="29"/>
        <v>44878</v>
      </c>
      <c r="K179" s="4" t="str">
        <f t="shared" ca="1" si="30"/>
        <v>13/11/2022</v>
      </c>
      <c r="L179" s="14">
        <f t="shared" ca="1" si="31"/>
        <v>11</v>
      </c>
      <c r="M179" s="14">
        <f t="shared" ca="1" si="32"/>
        <v>133</v>
      </c>
      <c r="N179" s="14">
        <f t="shared" ca="1" si="33"/>
        <v>4065</v>
      </c>
      <c r="O179" s="2" t="s">
        <v>449</v>
      </c>
      <c r="P179" s="2">
        <v>15</v>
      </c>
      <c r="Q179" s="5">
        <v>18</v>
      </c>
      <c r="R179" s="5">
        <f t="shared" si="34"/>
        <v>270</v>
      </c>
      <c r="S179" s="6" t="s">
        <v>448</v>
      </c>
      <c r="T179" s="6" t="str">
        <f t="shared" si="35"/>
        <v>Large</v>
      </c>
      <c r="U179">
        <f>IF(AND(R179&gt;=0,R179&lt;200),0.2,IF(AND(R179&gt;=200,R179&lt;500),0.3,0.4))</f>
        <v>0.3</v>
      </c>
      <c r="V179" s="5">
        <f>R179 -(U179*R179)</f>
        <v>189</v>
      </c>
      <c r="W179" t="str">
        <f>VLOOKUP(B179,Customer!A:G,7,FALSE)</f>
        <v>Lydia Geil</v>
      </c>
      <c r="X179">
        <f>VLOOKUP(B179,Customer!A:G,1,FALSE)</f>
        <v>10043</v>
      </c>
    </row>
    <row r="180" spans="1:24" x14ac:dyDescent="0.2">
      <c r="A180" s="2">
        <v>279</v>
      </c>
      <c r="B180" s="2">
        <v>10027</v>
      </c>
      <c r="C180" s="12" t="s">
        <v>788</v>
      </c>
      <c r="D180" s="12" t="str">
        <f>MID(C180,2,5)</f>
        <v>41050</v>
      </c>
      <c r="E180" s="12" t="str">
        <f t="shared" si="24"/>
        <v>21/05/2012</v>
      </c>
      <c r="F180" s="14">
        <f t="shared" si="25"/>
        <v>2012</v>
      </c>
      <c r="G180" s="14">
        <f t="shared" si="26"/>
        <v>5</v>
      </c>
      <c r="H180" s="14">
        <f t="shared" si="27"/>
        <v>21</v>
      </c>
      <c r="I180" s="14" t="str">
        <f t="shared" si="28"/>
        <v>Monday</v>
      </c>
      <c r="J180" s="4">
        <f t="shared" ca="1" si="29"/>
        <v>44878</v>
      </c>
      <c r="K180" s="4" t="str">
        <f t="shared" ca="1" si="30"/>
        <v>13/11/2022</v>
      </c>
      <c r="L180" s="14">
        <f t="shared" ca="1" si="31"/>
        <v>10</v>
      </c>
      <c r="M180" s="14">
        <f t="shared" ca="1" si="32"/>
        <v>125</v>
      </c>
      <c r="N180" s="14">
        <f t="shared" ca="1" si="33"/>
        <v>3828</v>
      </c>
      <c r="O180" s="2" t="s">
        <v>449</v>
      </c>
      <c r="P180" s="2">
        <v>16</v>
      </c>
      <c r="Q180" s="5">
        <v>18</v>
      </c>
      <c r="R180" s="5">
        <f t="shared" si="34"/>
        <v>288</v>
      </c>
      <c r="S180" s="6" t="s">
        <v>448</v>
      </c>
      <c r="T180" s="6" t="str">
        <f t="shared" si="35"/>
        <v>Large</v>
      </c>
      <c r="U180">
        <f>IF(AND(R180&gt;=0,R180&lt;200),0.2,IF(AND(R180&gt;=200,R180&lt;500),0.3,0.4))</f>
        <v>0.3</v>
      </c>
      <c r="V180" s="5">
        <f>R180 -(U180*R180)</f>
        <v>201.60000000000002</v>
      </c>
      <c r="W180" t="str">
        <f>VLOOKUP(B180,Customer!A:G,7,FALSE)</f>
        <v>Leona Saia</v>
      </c>
      <c r="X180">
        <f>VLOOKUP(B180,Customer!A:G,1,FALSE)</f>
        <v>10027</v>
      </c>
    </row>
    <row r="181" spans="1:24" x14ac:dyDescent="0.2">
      <c r="A181" s="2">
        <v>280</v>
      </c>
      <c r="B181" s="2">
        <v>10149</v>
      </c>
      <c r="C181" s="12" t="s">
        <v>789</v>
      </c>
      <c r="D181" s="12" t="str">
        <f>MID(C181,2,5)</f>
        <v>40302</v>
      </c>
      <c r="E181" s="12" t="str">
        <f t="shared" si="24"/>
        <v>04/05/2010</v>
      </c>
      <c r="F181" s="14">
        <f t="shared" si="25"/>
        <v>2010</v>
      </c>
      <c r="G181" s="14">
        <f t="shared" si="26"/>
        <v>5</v>
      </c>
      <c r="H181" s="14">
        <f t="shared" si="27"/>
        <v>4</v>
      </c>
      <c r="I181" s="14" t="str">
        <f t="shared" si="28"/>
        <v>Tuesday</v>
      </c>
      <c r="J181" s="4">
        <f t="shared" ca="1" si="29"/>
        <v>44878</v>
      </c>
      <c r="K181" s="4" t="str">
        <f t="shared" ca="1" si="30"/>
        <v>13/11/2022</v>
      </c>
      <c r="L181" s="14">
        <f t="shared" ca="1" si="31"/>
        <v>12</v>
      </c>
      <c r="M181" s="14">
        <f t="shared" ca="1" si="32"/>
        <v>150</v>
      </c>
      <c r="N181" s="14">
        <f t="shared" ca="1" si="33"/>
        <v>4576</v>
      </c>
      <c r="O181" s="2" t="s">
        <v>458</v>
      </c>
      <c r="P181" s="2">
        <v>12</v>
      </c>
      <c r="Q181" s="5">
        <v>8</v>
      </c>
      <c r="R181" s="5">
        <f t="shared" si="34"/>
        <v>96</v>
      </c>
      <c r="S181" s="6" t="s">
        <v>450</v>
      </c>
      <c r="T181" s="6" t="str">
        <f t="shared" si="35"/>
        <v>Normal</v>
      </c>
      <c r="U181">
        <f>IF(AND(R181&gt;=0,R181&lt;200),0.2,IF(AND(R181&gt;=200,R181&lt;500),0.3,0.4))</f>
        <v>0.2</v>
      </c>
      <c r="V181" s="5">
        <f>R181 -(U181*R181)</f>
        <v>76.8</v>
      </c>
      <c r="W181" t="str">
        <f>VLOOKUP(B181,Customer!A:G,7,FALSE)</f>
        <v>Tomas Coppinger</v>
      </c>
      <c r="X181">
        <f>VLOOKUP(B181,Customer!A:G,1,FALSE)</f>
        <v>10149</v>
      </c>
    </row>
    <row r="182" spans="1:24" x14ac:dyDescent="0.2">
      <c r="A182" s="2">
        <v>281</v>
      </c>
      <c r="B182" s="2">
        <v>10111</v>
      </c>
      <c r="C182" s="12" t="s">
        <v>790</v>
      </c>
      <c r="D182" s="12" t="str">
        <f>MID(C182,2,5)</f>
        <v>41079</v>
      </c>
      <c r="E182" s="12" t="str">
        <f t="shared" si="24"/>
        <v>19/06/2012</v>
      </c>
      <c r="F182" s="14">
        <f t="shared" si="25"/>
        <v>2012</v>
      </c>
      <c r="G182" s="14">
        <f t="shared" si="26"/>
        <v>6</v>
      </c>
      <c r="H182" s="14">
        <f t="shared" si="27"/>
        <v>19</v>
      </c>
      <c r="I182" s="14" t="str">
        <f t="shared" si="28"/>
        <v>Tuesday</v>
      </c>
      <c r="J182" s="4">
        <f t="shared" ca="1" si="29"/>
        <v>44878</v>
      </c>
      <c r="K182" s="4" t="str">
        <f t="shared" ca="1" si="30"/>
        <v>13/11/2022</v>
      </c>
      <c r="L182" s="14">
        <f t="shared" ca="1" si="31"/>
        <v>10</v>
      </c>
      <c r="M182" s="14">
        <f t="shared" ca="1" si="32"/>
        <v>124</v>
      </c>
      <c r="N182" s="14">
        <f t="shared" ca="1" si="33"/>
        <v>3799</v>
      </c>
      <c r="O182" s="2" t="s">
        <v>449</v>
      </c>
      <c r="P182" s="2">
        <v>26</v>
      </c>
      <c r="Q182" s="5">
        <v>18</v>
      </c>
      <c r="R182" s="5">
        <f t="shared" si="34"/>
        <v>468</v>
      </c>
      <c r="S182" s="6" t="s">
        <v>448</v>
      </c>
      <c r="T182" s="6" t="str">
        <f t="shared" si="35"/>
        <v>Large</v>
      </c>
      <c r="U182">
        <f>IF(AND(R182&gt;=0,R182&lt;200),0.2,IF(AND(R182&gt;=200,R182&lt;500),0.3,0.4))</f>
        <v>0.3</v>
      </c>
      <c r="V182" s="5">
        <f>R182 -(U182*R182)</f>
        <v>327.60000000000002</v>
      </c>
      <c r="W182" t="str">
        <f>VLOOKUP(B182,Customer!A:G,7,FALSE)</f>
        <v>Boris Hine</v>
      </c>
      <c r="X182">
        <f>VLOOKUP(B182,Customer!A:G,1,FALSE)</f>
        <v>10111</v>
      </c>
    </row>
    <row r="183" spans="1:24" x14ac:dyDescent="0.2">
      <c r="A183" s="2">
        <v>282</v>
      </c>
      <c r="B183" s="2">
        <v>10045</v>
      </c>
      <c r="C183" s="12" t="s">
        <v>791</v>
      </c>
      <c r="D183" s="12" t="str">
        <f>MID(C183,2,5)</f>
        <v>41587</v>
      </c>
      <c r="E183" s="12" t="str">
        <f t="shared" si="24"/>
        <v>09/11/2013</v>
      </c>
      <c r="F183" s="14">
        <f t="shared" si="25"/>
        <v>2013</v>
      </c>
      <c r="G183" s="14">
        <f t="shared" si="26"/>
        <v>11</v>
      </c>
      <c r="H183" s="14">
        <f t="shared" si="27"/>
        <v>9</v>
      </c>
      <c r="I183" s="14" t="str">
        <f t="shared" si="28"/>
        <v>Saturday</v>
      </c>
      <c r="J183" s="4">
        <f t="shared" ca="1" si="29"/>
        <v>44878</v>
      </c>
      <c r="K183" s="4" t="str">
        <f t="shared" ca="1" si="30"/>
        <v>13/11/2022</v>
      </c>
      <c r="L183" s="14">
        <f t="shared" ca="1" si="31"/>
        <v>9</v>
      </c>
      <c r="M183" s="14">
        <f t="shared" ca="1" si="32"/>
        <v>108</v>
      </c>
      <c r="N183" s="14">
        <f t="shared" ca="1" si="33"/>
        <v>3291</v>
      </c>
      <c r="O183" s="2" t="s">
        <v>456</v>
      </c>
      <c r="P183" s="2">
        <v>11</v>
      </c>
      <c r="Q183" s="5">
        <v>12</v>
      </c>
      <c r="R183" s="5">
        <f t="shared" si="34"/>
        <v>132</v>
      </c>
      <c r="S183" s="6" t="s">
        <v>450</v>
      </c>
      <c r="T183" s="6" t="str">
        <f t="shared" si="35"/>
        <v>Normal</v>
      </c>
      <c r="U183">
        <f>IF(AND(R183&gt;=0,R183&lt;200),0.2,IF(AND(R183&gt;=200,R183&lt;500),0.3,0.4))</f>
        <v>0.2</v>
      </c>
      <c r="V183" s="5">
        <f>R183 -(U183*R183)</f>
        <v>105.6</v>
      </c>
      <c r="W183" t="str">
        <f>VLOOKUP(B183,Customer!A:G,7,FALSE)</f>
        <v>Foster Czaja</v>
      </c>
      <c r="X183">
        <f>VLOOKUP(B183,Customer!A:G,1,FALSE)</f>
        <v>10045</v>
      </c>
    </row>
    <row r="184" spans="1:24" x14ac:dyDescent="0.2">
      <c r="A184" s="2">
        <v>283</v>
      </c>
      <c r="B184" s="2">
        <v>10043</v>
      </c>
      <c r="C184" s="12" t="s">
        <v>792</v>
      </c>
      <c r="D184" s="12" t="str">
        <f>MID(C184,2,5)</f>
        <v>41399</v>
      </c>
      <c r="E184" s="12" t="str">
        <f t="shared" si="24"/>
        <v>05/05/2013</v>
      </c>
      <c r="F184" s="14">
        <f t="shared" si="25"/>
        <v>2013</v>
      </c>
      <c r="G184" s="14">
        <f t="shared" si="26"/>
        <v>5</v>
      </c>
      <c r="H184" s="14">
        <f t="shared" si="27"/>
        <v>5</v>
      </c>
      <c r="I184" s="14" t="str">
        <f t="shared" si="28"/>
        <v>Sunday</v>
      </c>
      <c r="J184" s="4">
        <f t="shared" ca="1" si="29"/>
        <v>44878</v>
      </c>
      <c r="K184" s="4" t="str">
        <f t="shared" ca="1" si="30"/>
        <v>13/11/2022</v>
      </c>
      <c r="L184" s="14">
        <f t="shared" ca="1" si="31"/>
        <v>9</v>
      </c>
      <c r="M184" s="14">
        <f t="shared" ca="1" si="32"/>
        <v>114</v>
      </c>
      <c r="N184" s="14">
        <f t="shared" ca="1" si="33"/>
        <v>3479</v>
      </c>
      <c r="O184" s="2" t="s">
        <v>455</v>
      </c>
      <c r="P184" s="2">
        <v>15</v>
      </c>
      <c r="Q184" s="5">
        <v>9</v>
      </c>
      <c r="R184" s="5">
        <f t="shared" si="34"/>
        <v>135</v>
      </c>
      <c r="S184" s="6" t="s">
        <v>448</v>
      </c>
      <c r="T184" s="6" t="str">
        <f t="shared" si="35"/>
        <v>Large</v>
      </c>
      <c r="U184">
        <f>IF(AND(R184&gt;=0,R184&lt;200),0.2,IF(AND(R184&gt;=200,R184&lt;500),0.3,0.4))</f>
        <v>0.2</v>
      </c>
      <c r="V184" s="5">
        <f>R184 -(U184*R184)</f>
        <v>108</v>
      </c>
      <c r="W184" t="str">
        <f>VLOOKUP(B184,Customer!A:G,7,FALSE)</f>
        <v>Lydia Geil</v>
      </c>
      <c r="X184">
        <f>VLOOKUP(B184,Customer!A:G,1,FALSE)</f>
        <v>10043</v>
      </c>
    </row>
    <row r="185" spans="1:24" x14ac:dyDescent="0.2">
      <c r="A185" s="2">
        <v>284</v>
      </c>
      <c r="B185" s="2">
        <v>10037</v>
      </c>
      <c r="C185" s="12" t="s">
        <v>793</v>
      </c>
      <c r="D185" s="12" t="str">
        <f>MID(C185,2,5)</f>
        <v>41615</v>
      </c>
      <c r="E185" s="12" t="str">
        <f t="shared" si="24"/>
        <v>07/12/2013</v>
      </c>
      <c r="F185" s="14">
        <f t="shared" si="25"/>
        <v>2013</v>
      </c>
      <c r="G185" s="14">
        <f t="shared" si="26"/>
        <v>12</v>
      </c>
      <c r="H185" s="14">
        <f t="shared" si="27"/>
        <v>7</v>
      </c>
      <c r="I185" s="14" t="str">
        <f t="shared" si="28"/>
        <v>Saturday</v>
      </c>
      <c r="J185" s="4">
        <f t="shared" ca="1" si="29"/>
        <v>44878</v>
      </c>
      <c r="K185" s="4" t="str">
        <f t="shared" ca="1" si="30"/>
        <v>13/11/2022</v>
      </c>
      <c r="L185" s="14">
        <f t="shared" ca="1" si="31"/>
        <v>8</v>
      </c>
      <c r="M185" s="14">
        <f t="shared" ca="1" si="32"/>
        <v>107</v>
      </c>
      <c r="N185" s="14">
        <f t="shared" ca="1" si="33"/>
        <v>3263</v>
      </c>
      <c r="O185" s="2" t="s">
        <v>460</v>
      </c>
      <c r="P185" s="2">
        <v>29</v>
      </c>
      <c r="Q185" s="5">
        <v>2</v>
      </c>
      <c r="R185" s="5">
        <f t="shared" si="34"/>
        <v>58</v>
      </c>
      <c r="S185" s="6" t="s">
        <v>448</v>
      </c>
      <c r="T185" s="6" t="str">
        <f t="shared" si="35"/>
        <v>Large</v>
      </c>
      <c r="U185">
        <f>IF(AND(R185&gt;=0,R185&lt;200),0.2,IF(AND(R185&gt;=200,R185&lt;500),0.3,0.4))</f>
        <v>0.2</v>
      </c>
      <c r="V185" s="5">
        <f>R185 -(U185*R185)</f>
        <v>46.4</v>
      </c>
      <c r="W185" t="str">
        <f>VLOOKUP(B185,Customer!A:G,7,FALSE)</f>
        <v>Leonore Cloud</v>
      </c>
      <c r="X185">
        <f>VLOOKUP(B185,Customer!A:G,1,FALSE)</f>
        <v>10037</v>
      </c>
    </row>
    <row r="186" spans="1:24" x14ac:dyDescent="0.2">
      <c r="A186" s="2">
        <v>285</v>
      </c>
      <c r="B186" s="2">
        <v>10066</v>
      </c>
      <c r="C186" s="12" t="s">
        <v>794</v>
      </c>
      <c r="D186" s="12" t="str">
        <f>MID(C186,2,5)</f>
        <v>42204</v>
      </c>
      <c r="E186" s="12" t="str">
        <f t="shared" si="24"/>
        <v>19/07/2015</v>
      </c>
      <c r="F186" s="14">
        <f t="shared" si="25"/>
        <v>2015</v>
      </c>
      <c r="G186" s="14">
        <f t="shared" si="26"/>
        <v>7</v>
      </c>
      <c r="H186" s="14">
        <f t="shared" si="27"/>
        <v>19</v>
      </c>
      <c r="I186" s="14" t="str">
        <f t="shared" si="28"/>
        <v>Sunday</v>
      </c>
      <c r="J186" s="4">
        <f t="shared" ca="1" si="29"/>
        <v>44878</v>
      </c>
      <c r="K186" s="4" t="str">
        <f t="shared" ca="1" si="30"/>
        <v>13/11/2022</v>
      </c>
      <c r="L186" s="14">
        <f t="shared" ca="1" si="31"/>
        <v>7</v>
      </c>
      <c r="M186" s="14">
        <f t="shared" ca="1" si="32"/>
        <v>87</v>
      </c>
      <c r="N186" s="14">
        <f t="shared" ca="1" si="33"/>
        <v>2674</v>
      </c>
      <c r="O186" s="2" t="s">
        <v>460</v>
      </c>
      <c r="P186" s="2">
        <v>5</v>
      </c>
      <c r="Q186" s="5">
        <v>2</v>
      </c>
      <c r="R186" s="5">
        <f t="shared" si="34"/>
        <v>10</v>
      </c>
      <c r="S186" s="6" t="s">
        <v>459</v>
      </c>
      <c r="T186" s="6" t="str">
        <f t="shared" si="35"/>
        <v>Normal</v>
      </c>
      <c r="U186">
        <f>IF(AND(R186&gt;=0,R186&lt;200),0.2,IF(AND(R186&gt;=200,R186&lt;500),0.3,0.4))</f>
        <v>0.2</v>
      </c>
      <c r="V186" s="5">
        <f>R186 -(U186*R186)</f>
        <v>8</v>
      </c>
      <c r="W186" t="str">
        <f>VLOOKUP(B186,Customer!A:G,7,FALSE)</f>
        <v>Berry Plumadore</v>
      </c>
      <c r="X186">
        <f>VLOOKUP(B186,Customer!A:G,1,FALSE)</f>
        <v>10066</v>
      </c>
    </row>
    <row r="187" spans="1:24" x14ac:dyDescent="0.2">
      <c r="A187" s="2">
        <v>286</v>
      </c>
      <c r="B187" s="2">
        <v>10009</v>
      </c>
      <c r="C187" s="12" t="s">
        <v>795</v>
      </c>
      <c r="D187" s="12" t="str">
        <f>MID(C187,2,5)</f>
        <v>40776</v>
      </c>
      <c r="E187" s="12" t="str">
        <f t="shared" si="24"/>
        <v>21/08/2011</v>
      </c>
      <c r="F187" s="14">
        <f t="shared" si="25"/>
        <v>2011</v>
      </c>
      <c r="G187" s="14">
        <f t="shared" si="26"/>
        <v>8</v>
      </c>
      <c r="H187" s="14">
        <f t="shared" si="27"/>
        <v>21</v>
      </c>
      <c r="I187" s="14" t="str">
        <f t="shared" si="28"/>
        <v>Sunday</v>
      </c>
      <c r="J187" s="4">
        <f t="shared" ca="1" si="29"/>
        <v>44878</v>
      </c>
      <c r="K187" s="4" t="str">
        <f t="shared" ca="1" si="30"/>
        <v>13/11/2022</v>
      </c>
      <c r="L187" s="14">
        <f t="shared" ca="1" si="31"/>
        <v>11</v>
      </c>
      <c r="M187" s="14">
        <f t="shared" ca="1" si="32"/>
        <v>134</v>
      </c>
      <c r="N187" s="14">
        <f t="shared" ca="1" si="33"/>
        <v>4102</v>
      </c>
      <c r="O187" s="2" t="s">
        <v>460</v>
      </c>
      <c r="P187" s="2">
        <v>5</v>
      </c>
      <c r="Q187" s="5">
        <v>2</v>
      </c>
      <c r="R187" s="5">
        <f t="shared" si="34"/>
        <v>10</v>
      </c>
      <c r="S187" s="6" t="s">
        <v>459</v>
      </c>
      <c r="T187" s="6" t="str">
        <f t="shared" si="35"/>
        <v>Normal</v>
      </c>
      <c r="U187">
        <f>IF(AND(R187&gt;=0,R187&lt;200),0.2,IF(AND(R187&gt;=200,R187&lt;500),0.3,0.4))</f>
        <v>0.2</v>
      </c>
      <c r="V187" s="5">
        <f>R187 -(U187*R187)</f>
        <v>8</v>
      </c>
      <c r="W187" t="str">
        <f>VLOOKUP(B187,Customer!A:G,7,FALSE)</f>
        <v>Blythe Fleischer</v>
      </c>
      <c r="X187">
        <f>VLOOKUP(B187,Customer!A:G,1,FALSE)</f>
        <v>10009</v>
      </c>
    </row>
    <row r="188" spans="1:24" x14ac:dyDescent="0.2">
      <c r="A188" s="2">
        <v>287</v>
      </c>
      <c r="B188" s="2">
        <v>10096</v>
      </c>
      <c r="C188" s="12" t="s">
        <v>624</v>
      </c>
      <c r="D188" s="12" t="str">
        <f>MID(C188,2,5)</f>
        <v>40837</v>
      </c>
      <c r="E188" s="12" t="str">
        <f t="shared" si="24"/>
        <v>21/10/2011</v>
      </c>
      <c r="F188" s="14">
        <f t="shared" si="25"/>
        <v>2011</v>
      </c>
      <c r="G188" s="14">
        <f t="shared" si="26"/>
        <v>10</v>
      </c>
      <c r="H188" s="14">
        <f t="shared" si="27"/>
        <v>21</v>
      </c>
      <c r="I188" s="14" t="str">
        <f t="shared" si="28"/>
        <v>Friday</v>
      </c>
      <c r="J188" s="4">
        <f t="shared" ca="1" si="29"/>
        <v>44878</v>
      </c>
      <c r="K188" s="4" t="str">
        <f t="shared" ca="1" si="30"/>
        <v>13/11/2022</v>
      </c>
      <c r="L188" s="14">
        <f t="shared" ca="1" si="31"/>
        <v>11</v>
      </c>
      <c r="M188" s="14">
        <f t="shared" ca="1" si="32"/>
        <v>132</v>
      </c>
      <c r="N188" s="14">
        <f t="shared" ca="1" si="33"/>
        <v>4041</v>
      </c>
      <c r="O188" s="2" t="s">
        <v>453</v>
      </c>
      <c r="P188" s="2">
        <v>16</v>
      </c>
      <c r="Q188" s="5">
        <v>12</v>
      </c>
      <c r="R188" s="5">
        <f t="shared" si="34"/>
        <v>192</v>
      </c>
      <c r="S188" s="6" t="s">
        <v>448</v>
      </c>
      <c r="T188" s="6" t="str">
        <f t="shared" si="35"/>
        <v>Large</v>
      </c>
      <c r="U188">
        <f>IF(AND(R188&gt;=0,R188&lt;200),0.2,IF(AND(R188&gt;=200,R188&lt;500),0.3,0.4))</f>
        <v>0.2</v>
      </c>
      <c r="V188" s="5">
        <f>R188 -(U188*R188)</f>
        <v>153.6</v>
      </c>
      <c r="W188" t="str">
        <f>VLOOKUP(B188,Customer!A:G,7,FALSE)</f>
        <v>Edwin Mehr</v>
      </c>
      <c r="X188">
        <f>VLOOKUP(B188,Customer!A:G,1,FALSE)</f>
        <v>10096</v>
      </c>
    </row>
    <row r="189" spans="1:24" x14ac:dyDescent="0.2">
      <c r="A189" s="2">
        <v>288</v>
      </c>
      <c r="B189" s="2">
        <v>10148</v>
      </c>
      <c r="C189" s="12" t="s">
        <v>796</v>
      </c>
      <c r="D189" s="12" t="str">
        <f>MID(C189,2,5)</f>
        <v>41129</v>
      </c>
      <c r="E189" s="12" t="str">
        <f t="shared" si="24"/>
        <v>08/08/2012</v>
      </c>
      <c r="F189" s="14">
        <f t="shared" si="25"/>
        <v>2012</v>
      </c>
      <c r="G189" s="14">
        <f t="shared" si="26"/>
        <v>8</v>
      </c>
      <c r="H189" s="14">
        <f t="shared" si="27"/>
        <v>8</v>
      </c>
      <c r="I189" s="14" t="str">
        <f t="shared" si="28"/>
        <v>Wednesday</v>
      </c>
      <c r="J189" s="4">
        <f t="shared" ca="1" si="29"/>
        <v>44878</v>
      </c>
      <c r="K189" s="4" t="str">
        <f t="shared" ca="1" si="30"/>
        <v>13/11/2022</v>
      </c>
      <c r="L189" s="14">
        <f t="shared" ca="1" si="31"/>
        <v>10</v>
      </c>
      <c r="M189" s="14">
        <f t="shared" ca="1" si="32"/>
        <v>123</v>
      </c>
      <c r="N189" s="14">
        <f t="shared" ca="1" si="33"/>
        <v>3749</v>
      </c>
      <c r="O189" s="2" t="s">
        <v>449</v>
      </c>
      <c r="P189" s="2">
        <v>1</v>
      </c>
      <c r="Q189" s="5">
        <v>18</v>
      </c>
      <c r="R189" s="5">
        <f t="shared" si="34"/>
        <v>18</v>
      </c>
      <c r="S189" s="6" t="s">
        <v>459</v>
      </c>
      <c r="T189" s="6" t="str">
        <f t="shared" si="35"/>
        <v>Normal</v>
      </c>
      <c r="U189">
        <f>IF(AND(R189&gt;=0,R189&lt;200),0.2,IF(AND(R189&gt;=200,R189&lt;500),0.3,0.4))</f>
        <v>0.2</v>
      </c>
      <c r="V189" s="5">
        <f>R189 -(U189*R189)</f>
        <v>14.4</v>
      </c>
      <c r="W189" t="str">
        <f>VLOOKUP(B189,Customer!A:G,7,FALSE)</f>
        <v>Etta Bosque</v>
      </c>
      <c r="X189">
        <f>VLOOKUP(B189,Customer!A:G,1,FALSE)</f>
        <v>10148</v>
      </c>
    </row>
    <row r="190" spans="1:24" x14ac:dyDescent="0.2">
      <c r="A190" s="2">
        <v>289</v>
      </c>
      <c r="B190" s="2">
        <v>10005</v>
      </c>
      <c r="C190" s="12" t="s">
        <v>715</v>
      </c>
      <c r="D190" s="12" t="str">
        <f>MID(C190,2,5)</f>
        <v>41347</v>
      </c>
      <c r="E190" s="12" t="str">
        <f t="shared" si="24"/>
        <v>14/03/2013</v>
      </c>
      <c r="F190" s="14">
        <f t="shared" si="25"/>
        <v>2013</v>
      </c>
      <c r="G190" s="14">
        <f t="shared" si="26"/>
        <v>3</v>
      </c>
      <c r="H190" s="14">
        <f t="shared" si="27"/>
        <v>14</v>
      </c>
      <c r="I190" s="14" t="str">
        <f t="shared" si="28"/>
        <v>Thursday</v>
      </c>
      <c r="J190" s="4">
        <f t="shared" ca="1" si="29"/>
        <v>44878</v>
      </c>
      <c r="K190" s="4" t="str">
        <f t="shared" ca="1" si="30"/>
        <v>13/11/2022</v>
      </c>
      <c r="L190" s="14">
        <f t="shared" ca="1" si="31"/>
        <v>9</v>
      </c>
      <c r="M190" s="14">
        <f t="shared" ca="1" si="32"/>
        <v>115</v>
      </c>
      <c r="N190" s="14">
        <f t="shared" ca="1" si="33"/>
        <v>3531</v>
      </c>
      <c r="O190" s="2" t="s">
        <v>458</v>
      </c>
      <c r="P190" s="2">
        <v>29</v>
      </c>
      <c r="Q190" s="5">
        <v>8</v>
      </c>
      <c r="R190" s="5">
        <f t="shared" si="34"/>
        <v>232</v>
      </c>
      <c r="S190" s="6" t="s">
        <v>448</v>
      </c>
      <c r="T190" s="6" t="str">
        <f t="shared" si="35"/>
        <v>Large</v>
      </c>
      <c r="U190">
        <f>IF(AND(R190&gt;=0,R190&lt;200),0.2,IF(AND(R190&gt;=200,R190&lt;500),0.3,0.4))</f>
        <v>0.3</v>
      </c>
      <c r="V190" s="5">
        <f>R190 -(U190*R190)</f>
        <v>162.4</v>
      </c>
      <c r="W190" t="str">
        <f>VLOOKUP(B190,Customer!A:G,7,FALSE)</f>
        <v>Kathrine Fritzler</v>
      </c>
      <c r="X190">
        <f>VLOOKUP(B190,Customer!A:G,1,FALSE)</f>
        <v>10005</v>
      </c>
    </row>
    <row r="191" spans="1:24" x14ac:dyDescent="0.2">
      <c r="A191" s="2">
        <v>290</v>
      </c>
      <c r="B191" s="2">
        <v>10035</v>
      </c>
      <c r="C191" s="12" t="s">
        <v>797</v>
      </c>
      <c r="D191" s="12" t="str">
        <f>MID(C191,2,5)</f>
        <v>41165</v>
      </c>
      <c r="E191" s="12" t="str">
        <f t="shared" si="24"/>
        <v>13/09/2012</v>
      </c>
      <c r="F191" s="14">
        <f t="shared" si="25"/>
        <v>2012</v>
      </c>
      <c r="G191" s="14">
        <f t="shared" si="26"/>
        <v>9</v>
      </c>
      <c r="H191" s="14">
        <f t="shared" si="27"/>
        <v>13</v>
      </c>
      <c r="I191" s="14" t="str">
        <f t="shared" si="28"/>
        <v>Thursday</v>
      </c>
      <c r="J191" s="4">
        <f t="shared" ca="1" si="29"/>
        <v>44878</v>
      </c>
      <c r="K191" s="4" t="str">
        <f t="shared" ca="1" si="30"/>
        <v>13/11/2022</v>
      </c>
      <c r="L191" s="14">
        <f t="shared" ca="1" si="31"/>
        <v>10</v>
      </c>
      <c r="M191" s="14">
        <f t="shared" ca="1" si="32"/>
        <v>122</v>
      </c>
      <c r="N191" s="14">
        <f t="shared" ca="1" si="33"/>
        <v>3713</v>
      </c>
      <c r="O191" s="2" t="s">
        <v>453</v>
      </c>
      <c r="P191" s="2">
        <v>2</v>
      </c>
      <c r="Q191" s="5">
        <v>12</v>
      </c>
      <c r="R191" s="5">
        <f t="shared" si="34"/>
        <v>24</v>
      </c>
      <c r="S191" s="6" t="s">
        <v>459</v>
      </c>
      <c r="T191" s="6" t="str">
        <f t="shared" si="35"/>
        <v>Normal</v>
      </c>
      <c r="U191">
        <f>IF(AND(R191&gt;=0,R191&lt;200),0.2,IF(AND(R191&gt;=200,R191&lt;500),0.3,0.4))</f>
        <v>0.2</v>
      </c>
      <c r="V191" s="5">
        <f>R191 -(U191*R191)</f>
        <v>19.2</v>
      </c>
      <c r="W191" t="str">
        <f>VLOOKUP(B191,Customer!A:G,7,FALSE)</f>
        <v>Houston Gouin</v>
      </c>
      <c r="X191">
        <f>VLOOKUP(B191,Customer!A:G,1,FALSE)</f>
        <v>10035</v>
      </c>
    </row>
    <row r="192" spans="1:24" x14ac:dyDescent="0.2">
      <c r="A192" s="2">
        <v>291</v>
      </c>
      <c r="B192" s="2">
        <v>10119</v>
      </c>
      <c r="C192" s="12" t="s">
        <v>798</v>
      </c>
      <c r="D192" s="12" t="str">
        <f>MID(C192,2,5)</f>
        <v>41052</v>
      </c>
      <c r="E192" s="12" t="str">
        <f t="shared" si="24"/>
        <v>23/05/2012</v>
      </c>
      <c r="F192" s="14">
        <f t="shared" si="25"/>
        <v>2012</v>
      </c>
      <c r="G192" s="14">
        <f t="shared" si="26"/>
        <v>5</v>
      </c>
      <c r="H192" s="14">
        <f t="shared" si="27"/>
        <v>23</v>
      </c>
      <c r="I192" s="14" t="str">
        <f t="shared" si="28"/>
        <v>Wednesday</v>
      </c>
      <c r="J192" s="4">
        <f t="shared" ca="1" si="29"/>
        <v>44878</v>
      </c>
      <c r="K192" s="4" t="str">
        <f t="shared" ca="1" si="30"/>
        <v>13/11/2022</v>
      </c>
      <c r="L192" s="14">
        <f t="shared" ca="1" si="31"/>
        <v>10</v>
      </c>
      <c r="M192" s="14">
        <f t="shared" ca="1" si="32"/>
        <v>125</v>
      </c>
      <c r="N192" s="14">
        <f t="shared" ca="1" si="33"/>
        <v>3826</v>
      </c>
      <c r="O192" s="2" t="s">
        <v>454</v>
      </c>
      <c r="P192" s="2">
        <v>4</v>
      </c>
      <c r="Q192" s="5">
        <v>12</v>
      </c>
      <c r="R192" s="5">
        <f t="shared" si="34"/>
        <v>48</v>
      </c>
      <c r="S192" s="6" t="s">
        <v>459</v>
      </c>
      <c r="T192" s="6" t="str">
        <f t="shared" si="35"/>
        <v>Normal</v>
      </c>
      <c r="U192">
        <f>IF(AND(R192&gt;=0,R192&lt;200),0.2,IF(AND(R192&gt;=200,R192&lt;500),0.3,0.4))</f>
        <v>0.2</v>
      </c>
      <c r="V192" s="5">
        <f>R192 -(U192*R192)</f>
        <v>38.4</v>
      </c>
      <c r="W192" t="str">
        <f>VLOOKUP(B192,Customer!A:G,7,FALSE)</f>
        <v>Beverlee Lawlor</v>
      </c>
      <c r="X192">
        <f>VLOOKUP(B192,Customer!A:G,1,FALSE)</f>
        <v>10119</v>
      </c>
    </row>
    <row r="193" spans="1:24" x14ac:dyDescent="0.2">
      <c r="A193" s="2">
        <v>292</v>
      </c>
      <c r="B193" s="2">
        <v>10101</v>
      </c>
      <c r="C193" s="12" t="s">
        <v>799</v>
      </c>
      <c r="D193" s="12" t="str">
        <f>MID(C193,2,5)</f>
        <v>42173</v>
      </c>
      <c r="E193" s="12" t="str">
        <f t="shared" si="24"/>
        <v>18/06/2015</v>
      </c>
      <c r="F193" s="14">
        <f t="shared" si="25"/>
        <v>2015</v>
      </c>
      <c r="G193" s="14">
        <f t="shared" si="26"/>
        <v>6</v>
      </c>
      <c r="H193" s="14">
        <f t="shared" si="27"/>
        <v>18</v>
      </c>
      <c r="I193" s="14" t="str">
        <f t="shared" si="28"/>
        <v>Thursday</v>
      </c>
      <c r="J193" s="4">
        <f t="shared" ca="1" si="29"/>
        <v>44878</v>
      </c>
      <c r="K193" s="4" t="str">
        <f t="shared" ca="1" si="30"/>
        <v>13/11/2022</v>
      </c>
      <c r="L193" s="14">
        <f t="shared" ca="1" si="31"/>
        <v>7</v>
      </c>
      <c r="M193" s="14">
        <f t="shared" ca="1" si="32"/>
        <v>88</v>
      </c>
      <c r="N193" s="14">
        <f t="shared" ca="1" si="33"/>
        <v>2705</v>
      </c>
      <c r="O193" s="2" t="s">
        <v>457</v>
      </c>
      <c r="P193" s="2">
        <v>30</v>
      </c>
      <c r="Q193" s="5">
        <v>2</v>
      </c>
      <c r="R193" s="5">
        <f t="shared" si="34"/>
        <v>60</v>
      </c>
      <c r="S193" s="6" t="s">
        <v>448</v>
      </c>
      <c r="T193" s="6" t="str">
        <f t="shared" si="35"/>
        <v>Large</v>
      </c>
      <c r="U193">
        <f>IF(AND(R193&gt;=0,R193&lt;200),0.2,IF(AND(R193&gt;=200,R193&lt;500),0.3,0.4))</f>
        <v>0.2</v>
      </c>
      <c r="V193" s="5">
        <f>R193 -(U193*R193)</f>
        <v>48</v>
      </c>
      <c r="W193" t="str">
        <f>VLOOKUP(B193,Customer!A:G,7,FALSE)</f>
        <v>Steve Meinhardt</v>
      </c>
      <c r="X193">
        <f>VLOOKUP(B193,Customer!A:G,1,FALSE)</f>
        <v>10101</v>
      </c>
    </row>
    <row r="194" spans="1:24" x14ac:dyDescent="0.2">
      <c r="A194" s="2">
        <v>293</v>
      </c>
      <c r="B194" s="2">
        <v>10048</v>
      </c>
      <c r="C194" s="12" t="s">
        <v>800</v>
      </c>
      <c r="D194" s="12" t="str">
        <f>MID(C194,2,5)</f>
        <v>40279</v>
      </c>
      <c r="E194" s="12" t="str">
        <f t="shared" si="24"/>
        <v>11/04/2010</v>
      </c>
      <c r="F194" s="14">
        <f t="shared" si="25"/>
        <v>2010</v>
      </c>
      <c r="G194" s="14">
        <f t="shared" si="26"/>
        <v>4</v>
      </c>
      <c r="H194" s="14">
        <f t="shared" si="27"/>
        <v>11</v>
      </c>
      <c r="I194" s="14" t="str">
        <f t="shared" si="28"/>
        <v>Sunday</v>
      </c>
      <c r="J194" s="4">
        <f t="shared" ca="1" si="29"/>
        <v>44878</v>
      </c>
      <c r="K194" s="4" t="str">
        <f t="shared" ca="1" si="30"/>
        <v>13/11/2022</v>
      </c>
      <c r="L194" s="14">
        <f t="shared" ca="1" si="31"/>
        <v>12</v>
      </c>
      <c r="M194" s="14">
        <f t="shared" ca="1" si="32"/>
        <v>151</v>
      </c>
      <c r="N194" s="14">
        <f t="shared" ca="1" si="33"/>
        <v>4599</v>
      </c>
      <c r="O194" s="2" t="s">
        <v>452</v>
      </c>
      <c r="P194" s="2">
        <v>6</v>
      </c>
      <c r="Q194" s="5">
        <v>4</v>
      </c>
      <c r="R194" s="5">
        <f t="shared" si="34"/>
        <v>24</v>
      </c>
      <c r="S194" s="6" t="s">
        <v>450</v>
      </c>
      <c r="T194" s="6" t="str">
        <f t="shared" si="35"/>
        <v>Normal</v>
      </c>
      <c r="U194">
        <f>IF(AND(R194&gt;=0,R194&lt;200),0.2,IF(AND(R194&gt;=200,R194&lt;500),0.3,0.4))</f>
        <v>0.2</v>
      </c>
      <c r="V194" s="5">
        <f>R194 -(U194*R194)</f>
        <v>19.2</v>
      </c>
      <c r="W194" t="str">
        <f>VLOOKUP(B194,Customer!A:G,7,FALSE)</f>
        <v>Clorinda Clemmer</v>
      </c>
      <c r="X194">
        <f>VLOOKUP(B194,Customer!A:G,1,FALSE)</f>
        <v>10048</v>
      </c>
    </row>
    <row r="195" spans="1:24" x14ac:dyDescent="0.2">
      <c r="A195" s="2">
        <v>294</v>
      </c>
      <c r="B195" s="2">
        <v>10127</v>
      </c>
      <c r="C195" s="12" t="s">
        <v>694</v>
      </c>
      <c r="D195" s="12" t="str">
        <f>MID(C195,2,5)</f>
        <v>40922</v>
      </c>
      <c r="E195" s="12" t="str">
        <f t="shared" ref="E195:E258" si="36">TEXT(D195,"DD/MM/YYYY")</f>
        <v>14/01/2012</v>
      </c>
      <c r="F195" s="14">
        <f t="shared" ref="F195:F258" si="37">YEAR(E195)</f>
        <v>2012</v>
      </c>
      <c r="G195" s="14">
        <f t="shared" ref="G195:G258" si="38">MONTH(E195)</f>
        <v>1</v>
      </c>
      <c r="H195" s="14">
        <f t="shared" ref="H195:H258" si="39">DAY(E195)</f>
        <v>14</v>
      </c>
      <c r="I195" s="14" t="str">
        <f t="shared" ref="I195:I258" si="40">TEXT(E195,"DDDD")</f>
        <v>Saturday</v>
      </c>
      <c r="J195" s="4">
        <f t="shared" ref="J195:J258" ca="1" si="41">TODAY()</f>
        <v>44878</v>
      </c>
      <c r="K195" s="4" t="str">
        <f t="shared" ref="K195:K258" ca="1" si="42">TEXT(J195,"DD/MM/YYYY")</f>
        <v>13/11/2022</v>
      </c>
      <c r="L195" s="14">
        <f t="shared" ref="L195:L258" ca="1" si="43">DATEDIF(E195,K195,"Y")</f>
        <v>10</v>
      </c>
      <c r="M195" s="14">
        <f t="shared" ref="M195:M258" ca="1" si="44">DATEDIF(E195,K195,"M")</f>
        <v>129</v>
      </c>
      <c r="N195" s="14">
        <f t="shared" ref="N195:N258" ca="1" si="45">DATEDIF(E195,K195,"D")</f>
        <v>3956</v>
      </c>
      <c r="O195" s="2" t="s">
        <v>455</v>
      </c>
      <c r="P195" s="2">
        <v>18</v>
      </c>
      <c r="Q195" s="5">
        <v>9</v>
      </c>
      <c r="R195" s="5">
        <f t="shared" ref="R195:R258" si="46">P195*Q195</f>
        <v>162</v>
      </c>
      <c r="S195" s="6" t="s">
        <v>448</v>
      </c>
      <c r="T195" s="6" t="str">
        <f t="shared" ref="T195:T258" si="47">IF(S195="Large Order", "Large", IF(OR(S195="Normal Order",S195="Small Order"),"Normal"))</f>
        <v>Large</v>
      </c>
      <c r="U195">
        <f>IF(AND(R195&gt;=0,R195&lt;200),0.2,IF(AND(R195&gt;=200,R195&lt;500),0.3,0.4))</f>
        <v>0.2</v>
      </c>
      <c r="V195" s="5">
        <f>R195 -(U195*R195)</f>
        <v>129.6</v>
      </c>
      <c r="W195" t="str">
        <f>VLOOKUP(B195,Customer!A:G,7,FALSE)</f>
        <v>Lyndsey Fagen</v>
      </c>
      <c r="X195">
        <f>VLOOKUP(B195,Customer!A:G,1,FALSE)</f>
        <v>10127</v>
      </c>
    </row>
    <row r="196" spans="1:24" x14ac:dyDescent="0.2">
      <c r="A196" s="2">
        <v>295</v>
      </c>
      <c r="B196" s="2">
        <v>10142</v>
      </c>
      <c r="C196" s="12" t="s">
        <v>801</v>
      </c>
      <c r="D196" s="12" t="str">
        <f>MID(C196,2,5)</f>
        <v>40575</v>
      </c>
      <c r="E196" s="12" t="str">
        <f t="shared" si="36"/>
        <v>01/02/2011</v>
      </c>
      <c r="F196" s="14">
        <f t="shared" si="37"/>
        <v>2011</v>
      </c>
      <c r="G196" s="14">
        <f t="shared" si="38"/>
        <v>2</v>
      </c>
      <c r="H196" s="14">
        <f t="shared" si="39"/>
        <v>1</v>
      </c>
      <c r="I196" s="14" t="str">
        <f t="shared" si="40"/>
        <v>Tuesday</v>
      </c>
      <c r="J196" s="4">
        <f t="shared" ca="1" si="41"/>
        <v>44878</v>
      </c>
      <c r="K196" s="4" t="str">
        <f t="shared" ca="1" si="42"/>
        <v>13/11/2022</v>
      </c>
      <c r="L196" s="14">
        <f t="shared" ca="1" si="43"/>
        <v>11</v>
      </c>
      <c r="M196" s="14">
        <f t="shared" ca="1" si="44"/>
        <v>141</v>
      </c>
      <c r="N196" s="14">
        <f t="shared" ca="1" si="45"/>
        <v>4303</v>
      </c>
      <c r="O196" s="2" t="s">
        <v>460</v>
      </c>
      <c r="P196" s="2">
        <v>3</v>
      </c>
      <c r="Q196" s="5">
        <v>2</v>
      </c>
      <c r="R196" s="5">
        <f t="shared" si="46"/>
        <v>6</v>
      </c>
      <c r="S196" s="6" t="s">
        <v>459</v>
      </c>
      <c r="T196" s="6" t="str">
        <f t="shared" si="47"/>
        <v>Normal</v>
      </c>
      <c r="U196">
        <f>IF(AND(R196&gt;=0,R196&lt;200),0.2,IF(AND(R196&gt;=200,R196&lt;500),0.3,0.4))</f>
        <v>0.2</v>
      </c>
      <c r="V196" s="5">
        <f>R196 -(U196*R196)</f>
        <v>4.8</v>
      </c>
      <c r="W196" t="str">
        <f>VLOOKUP(B196,Customer!A:G,7,FALSE)</f>
        <v>Byron Flick</v>
      </c>
      <c r="X196">
        <f>VLOOKUP(B196,Customer!A:G,1,FALSE)</f>
        <v>10142</v>
      </c>
    </row>
    <row r="197" spans="1:24" x14ac:dyDescent="0.2">
      <c r="A197" s="2">
        <v>296</v>
      </c>
      <c r="B197" s="2">
        <v>10118</v>
      </c>
      <c r="C197" s="12" t="s">
        <v>802</v>
      </c>
      <c r="D197" s="12" t="str">
        <f>MID(C197,2,5)</f>
        <v>40405</v>
      </c>
      <c r="E197" s="12" t="str">
        <f t="shared" si="36"/>
        <v>15/08/2010</v>
      </c>
      <c r="F197" s="14">
        <f t="shared" si="37"/>
        <v>2010</v>
      </c>
      <c r="G197" s="14">
        <f t="shared" si="38"/>
        <v>8</v>
      </c>
      <c r="H197" s="14">
        <f t="shared" si="39"/>
        <v>15</v>
      </c>
      <c r="I197" s="14" t="str">
        <f t="shared" si="40"/>
        <v>Sunday</v>
      </c>
      <c r="J197" s="4">
        <f t="shared" ca="1" si="41"/>
        <v>44878</v>
      </c>
      <c r="K197" s="4" t="str">
        <f t="shared" ca="1" si="42"/>
        <v>13/11/2022</v>
      </c>
      <c r="L197" s="14">
        <f t="shared" ca="1" si="43"/>
        <v>12</v>
      </c>
      <c r="M197" s="14">
        <f t="shared" ca="1" si="44"/>
        <v>146</v>
      </c>
      <c r="N197" s="14">
        <f t="shared" ca="1" si="45"/>
        <v>4473</v>
      </c>
      <c r="O197" s="2" t="s">
        <v>460</v>
      </c>
      <c r="P197" s="2">
        <v>20</v>
      </c>
      <c r="Q197" s="5">
        <v>2</v>
      </c>
      <c r="R197" s="5">
        <f t="shared" si="46"/>
        <v>40</v>
      </c>
      <c r="S197" s="6" t="s">
        <v>448</v>
      </c>
      <c r="T197" s="6" t="str">
        <f t="shared" si="47"/>
        <v>Large</v>
      </c>
      <c r="U197">
        <f>IF(AND(R197&gt;=0,R197&lt;200),0.2,IF(AND(R197&gt;=200,R197&lt;500),0.3,0.4))</f>
        <v>0.2</v>
      </c>
      <c r="V197" s="5">
        <f>R197 -(U197*R197)</f>
        <v>32</v>
      </c>
      <c r="W197" t="str">
        <f>VLOOKUP(B197,Customer!A:G,7,FALSE)</f>
        <v>Therese Mcnellis</v>
      </c>
      <c r="X197">
        <f>VLOOKUP(B197,Customer!A:G,1,FALSE)</f>
        <v>10118</v>
      </c>
    </row>
    <row r="198" spans="1:24" x14ac:dyDescent="0.2">
      <c r="A198" s="2">
        <v>297</v>
      </c>
      <c r="B198" s="2">
        <v>10060</v>
      </c>
      <c r="C198" s="12" t="s">
        <v>803</v>
      </c>
      <c r="D198" s="12" t="str">
        <f>MID(C198,2,5)</f>
        <v>42263</v>
      </c>
      <c r="E198" s="12" t="str">
        <f t="shared" si="36"/>
        <v>16/09/2015</v>
      </c>
      <c r="F198" s="14">
        <f t="shared" si="37"/>
        <v>2015</v>
      </c>
      <c r="G198" s="14">
        <f t="shared" si="38"/>
        <v>9</v>
      </c>
      <c r="H198" s="14">
        <f t="shared" si="39"/>
        <v>16</v>
      </c>
      <c r="I198" s="14" t="str">
        <f t="shared" si="40"/>
        <v>Wednesday</v>
      </c>
      <c r="J198" s="4">
        <f t="shared" ca="1" si="41"/>
        <v>44878</v>
      </c>
      <c r="K198" s="4" t="str">
        <f t="shared" ca="1" si="42"/>
        <v>13/11/2022</v>
      </c>
      <c r="L198" s="14">
        <f t="shared" ca="1" si="43"/>
        <v>7</v>
      </c>
      <c r="M198" s="14">
        <f t="shared" ca="1" si="44"/>
        <v>85</v>
      </c>
      <c r="N198" s="14">
        <f t="shared" ca="1" si="45"/>
        <v>2615</v>
      </c>
      <c r="O198" s="2" t="s">
        <v>451</v>
      </c>
      <c r="P198" s="2">
        <v>10</v>
      </c>
      <c r="Q198" s="5">
        <v>13</v>
      </c>
      <c r="R198" s="5">
        <f t="shared" si="46"/>
        <v>130</v>
      </c>
      <c r="S198" s="6" t="s">
        <v>450</v>
      </c>
      <c r="T198" s="6" t="str">
        <f t="shared" si="47"/>
        <v>Normal</v>
      </c>
      <c r="U198">
        <f>IF(AND(R198&gt;=0,R198&lt;200),0.2,IF(AND(R198&gt;=200,R198&lt;500),0.3,0.4))</f>
        <v>0.2</v>
      </c>
      <c r="V198" s="5">
        <f>R198 -(U198*R198)</f>
        <v>104</v>
      </c>
      <c r="W198" t="str">
        <f>VLOOKUP(B198,Customer!A:G,7,FALSE)</f>
        <v>Solomon Mahurin</v>
      </c>
      <c r="X198">
        <f>VLOOKUP(B198,Customer!A:G,1,FALSE)</f>
        <v>10060</v>
      </c>
    </row>
    <row r="199" spans="1:24" x14ac:dyDescent="0.2">
      <c r="A199" s="2">
        <v>298</v>
      </c>
      <c r="B199" s="2">
        <v>10069</v>
      </c>
      <c r="C199" s="12" t="s">
        <v>804</v>
      </c>
      <c r="D199" s="12" t="str">
        <f>MID(C199,2,5)</f>
        <v>41853</v>
      </c>
      <c r="E199" s="12" t="str">
        <f t="shared" si="36"/>
        <v>02/08/2014</v>
      </c>
      <c r="F199" s="14">
        <f t="shared" si="37"/>
        <v>2014</v>
      </c>
      <c r="G199" s="14">
        <f t="shared" si="38"/>
        <v>8</v>
      </c>
      <c r="H199" s="14">
        <f t="shared" si="39"/>
        <v>2</v>
      </c>
      <c r="I199" s="14" t="str">
        <f t="shared" si="40"/>
        <v>Saturday</v>
      </c>
      <c r="J199" s="4">
        <f t="shared" ca="1" si="41"/>
        <v>44878</v>
      </c>
      <c r="K199" s="4" t="str">
        <f t="shared" ca="1" si="42"/>
        <v>13/11/2022</v>
      </c>
      <c r="L199" s="14">
        <f t="shared" ca="1" si="43"/>
        <v>8</v>
      </c>
      <c r="M199" s="14">
        <f t="shared" ca="1" si="44"/>
        <v>99</v>
      </c>
      <c r="N199" s="14">
        <f t="shared" ca="1" si="45"/>
        <v>3025</v>
      </c>
      <c r="O199" s="2" t="s">
        <v>453</v>
      </c>
      <c r="P199" s="2">
        <v>27</v>
      </c>
      <c r="Q199" s="5">
        <v>12</v>
      </c>
      <c r="R199" s="5">
        <f t="shared" si="46"/>
        <v>324</v>
      </c>
      <c r="S199" s="6" t="s">
        <v>448</v>
      </c>
      <c r="T199" s="6" t="str">
        <f t="shared" si="47"/>
        <v>Large</v>
      </c>
      <c r="U199">
        <f>IF(AND(R199&gt;=0,R199&lt;200),0.2,IF(AND(R199&gt;=200,R199&lt;500),0.3,0.4))</f>
        <v>0.3</v>
      </c>
      <c r="V199" s="5">
        <f>R199 -(U199*R199)</f>
        <v>226.8</v>
      </c>
      <c r="W199" t="str">
        <f>VLOOKUP(B199,Customer!A:G,7,FALSE)</f>
        <v>Larissa Louviere</v>
      </c>
      <c r="X199">
        <f>VLOOKUP(B199,Customer!A:G,1,FALSE)</f>
        <v>10069</v>
      </c>
    </row>
    <row r="200" spans="1:24" x14ac:dyDescent="0.2">
      <c r="A200" s="2">
        <v>299</v>
      </c>
      <c r="B200" s="2">
        <v>10099</v>
      </c>
      <c r="C200" s="12" t="s">
        <v>805</v>
      </c>
      <c r="D200" s="12" t="str">
        <f>MID(C200,2,5)</f>
        <v>41466</v>
      </c>
      <c r="E200" s="12" t="str">
        <f t="shared" si="36"/>
        <v>11/07/2013</v>
      </c>
      <c r="F200" s="14">
        <f t="shared" si="37"/>
        <v>2013</v>
      </c>
      <c r="G200" s="14">
        <f t="shared" si="38"/>
        <v>7</v>
      </c>
      <c r="H200" s="14">
        <f t="shared" si="39"/>
        <v>11</v>
      </c>
      <c r="I200" s="14" t="str">
        <f t="shared" si="40"/>
        <v>Thursday</v>
      </c>
      <c r="J200" s="4">
        <f t="shared" ca="1" si="41"/>
        <v>44878</v>
      </c>
      <c r="K200" s="4" t="str">
        <f t="shared" ca="1" si="42"/>
        <v>13/11/2022</v>
      </c>
      <c r="L200" s="14">
        <f t="shared" ca="1" si="43"/>
        <v>9</v>
      </c>
      <c r="M200" s="14">
        <f t="shared" ca="1" si="44"/>
        <v>112</v>
      </c>
      <c r="N200" s="14">
        <f t="shared" ca="1" si="45"/>
        <v>3412</v>
      </c>
      <c r="O200" s="2" t="s">
        <v>452</v>
      </c>
      <c r="P200" s="2">
        <v>17</v>
      </c>
      <c r="Q200" s="5">
        <v>4</v>
      </c>
      <c r="R200" s="5">
        <f t="shared" si="46"/>
        <v>68</v>
      </c>
      <c r="S200" s="6" t="s">
        <v>448</v>
      </c>
      <c r="T200" s="6" t="str">
        <f t="shared" si="47"/>
        <v>Large</v>
      </c>
      <c r="U200">
        <f>IF(AND(R200&gt;=0,R200&lt;200),0.2,IF(AND(R200&gt;=200,R200&lt;500),0.3,0.4))</f>
        <v>0.2</v>
      </c>
      <c r="V200" s="5">
        <f>R200 -(U200*R200)</f>
        <v>54.4</v>
      </c>
      <c r="W200" t="str">
        <f>VLOOKUP(B200,Customer!A:G,7,FALSE)</f>
        <v>Cecille Holdridge</v>
      </c>
      <c r="X200">
        <f>VLOOKUP(B200,Customer!A:G,1,FALSE)</f>
        <v>10099</v>
      </c>
    </row>
    <row r="201" spans="1:24" x14ac:dyDescent="0.2">
      <c r="A201" s="2">
        <v>300</v>
      </c>
      <c r="B201" s="2">
        <v>10057</v>
      </c>
      <c r="C201" s="12" t="s">
        <v>806</v>
      </c>
      <c r="D201" s="12" t="str">
        <f>MID(C201,2,5)</f>
        <v>40542</v>
      </c>
      <c r="E201" s="12" t="str">
        <f t="shared" si="36"/>
        <v>30/12/2010</v>
      </c>
      <c r="F201" s="14">
        <f t="shared" si="37"/>
        <v>2010</v>
      </c>
      <c r="G201" s="14">
        <f t="shared" si="38"/>
        <v>12</v>
      </c>
      <c r="H201" s="14">
        <f t="shared" si="39"/>
        <v>30</v>
      </c>
      <c r="I201" s="14" t="str">
        <f t="shared" si="40"/>
        <v>Thursday</v>
      </c>
      <c r="J201" s="4">
        <f t="shared" ca="1" si="41"/>
        <v>44878</v>
      </c>
      <c r="K201" s="4" t="str">
        <f t="shared" ca="1" si="42"/>
        <v>13/11/2022</v>
      </c>
      <c r="L201" s="14">
        <f t="shared" ca="1" si="43"/>
        <v>11</v>
      </c>
      <c r="M201" s="14">
        <f t="shared" ca="1" si="44"/>
        <v>142</v>
      </c>
      <c r="N201" s="14">
        <f t="shared" ca="1" si="45"/>
        <v>4336</v>
      </c>
      <c r="O201" s="2" t="s">
        <v>449</v>
      </c>
      <c r="P201" s="2">
        <v>26</v>
      </c>
      <c r="Q201" s="5">
        <v>18</v>
      </c>
      <c r="R201" s="5">
        <f t="shared" si="46"/>
        <v>468</v>
      </c>
      <c r="S201" s="6" t="s">
        <v>448</v>
      </c>
      <c r="T201" s="6" t="str">
        <f t="shared" si="47"/>
        <v>Large</v>
      </c>
      <c r="U201">
        <f>IF(AND(R201&gt;=0,R201&lt;200),0.2,IF(AND(R201&gt;=200,R201&lt;500),0.3,0.4))</f>
        <v>0.3</v>
      </c>
      <c r="V201" s="5">
        <f>R201 -(U201*R201)</f>
        <v>327.60000000000002</v>
      </c>
      <c r="W201" t="str">
        <f>VLOOKUP(B201,Customer!A:G,7,FALSE)</f>
        <v>Willis Brinks</v>
      </c>
      <c r="X201">
        <f>VLOOKUP(B201,Customer!A:G,1,FALSE)</f>
        <v>10057</v>
      </c>
    </row>
    <row r="202" spans="1:24" x14ac:dyDescent="0.2">
      <c r="A202" s="2">
        <v>301</v>
      </c>
      <c r="B202" s="2">
        <v>10006</v>
      </c>
      <c r="C202" s="12" t="s">
        <v>807</v>
      </c>
      <c r="D202" s="12" t="str">
        <f>MID(C202,2,5)</f>
        <v>41240</v>
      </c>
      <c r="E202" s="12" t="str">
        <f t="shared" si="36"/>
        <v>27/11/2012</v>
      </c>
      <c r="F202" s="14">
        <f t="shared" si="37"/>
        <v>2012</v>
      </c>
      <c r="G202" s="14">
        <f t="shared" si="38"/>
        <v>11</v>
      </c>
      <c r="H202" s="14">
        <f t="shared" si="39"/>
        <v>27</v>
      </c>
      <c r="I202" s="14" t="str">
        <f t="shared" si="40"/>
        <v>Tuesday</v>
      </c>
      <c r="J202" s="4">
        <f t="shared" ca="1" si="41"/>
        <v>44878</v>
      </c>
      <c r="K202" s="4" t="str">
        <f t="shared" ca="1" si="42"/>
        <v>13/11/2022</v>
      </c>
      <c r="L202" s="14">
        <f t="shared" ca="1" si="43"/>
        <v>9</v>
      </c>
      <c r="M202" s="14">
        <f t="shared" ca="1" si="44"/>
        <v>119</v>
      </c>
      <c r="N202" s="14">
        <f t="shared" ca="1" si="45"/>
        <v>3638</v>
      </c>
      <c r="O202" s="2" t="s">
        <v>449</v>
      </c>
      <c r="P202" s="2">
        <v>18</v>
      </c>
      <c r="Q202" s="5">
        <v>18</v>
      </c>
      <c r="R202" s="5">
        <f t="shared" si="46"/>
        <v>324</v>
      </c>
      <c r="S202" s="6" t="s">
        <v>448</v>
      </c>
      <c r="T202" s="6" t="str">
        <f t="shared" si="47"/>
        <v>Large</v>
      </c>
      <c r="U202">
        <f>IF(AND(R202&gt;=0,R202&lt;200),0.2,IF(AND(R202&gt;=200,R202&lt;500),0.3,0.4))</f>
        <v>0.3</v>
      </c>
      <c r="V202" s="5">
        <f>R202 -(U202*R202)</f>
        <v>226.8</v>
      </c>
      <c r="W202" t="str">
        <f>VLOOKUP(B202,Customer!A:G,7,FALSE)</f>
        <v>Colin Minter</v>
      </c>
      <c r="X202">
        <f>VLOOKUP(B202,Customer!A:G,1,FALSE)</f>
        <v>10006</v>
      </c>
    </row>
    <row r="203" spans="1:24" x14ac:dyDescent="0.2">
      <c r="A203" s="2">
        <v>302</v>
      </c>
      <c r="B203" s="2">
        <v>10112</v>
      </c>
      <c r="C203" s="12" t="s">
        <v>808</v>
      </c>
      <c r="D203" s="12" t="str">
        <f>MID(C203,2,5)</f>
        <v>40983</v>
      </c>
      <c r="E203" s="12" t="str">
        <f t="shared" si="36"/>
        <v>15/03/2012</v>
      </c>
      <c r="F203" s="14">
        <f t="shared" si="37"/>
        <v>2012</v>
      </c>
      <c r="G203" s="14">
        <f t="shared" si="38"/>
        <v>3</v>
      </c>
      <c r="H203" s="14">
        <f t="shared" si="39"/>
        <v>15</v>
      </c>
      <c r="I203" s="14" t="str">
        <f t="shared" si="40"/>
        <v>Thursday</v>
      </c>
      <c r="J203" s="4">
        <f t="shared" ca="1" si="41"/>
        <v>44878</v>
      </c>
      <c r="K203" s="4" t="str">
        <f t="shared" ca="1" si="42"/>
        <v>13/11/2022</v>
      </c>
      <c r="L203" s="14">
        <f t="shared" ca="1" si="43"/>
        <v>10</v>
      </c>
      <c r="M203" s="14">
        <f t="shared" ca="1" si="44"/>
        <v>127</v>
      </c>
      <c r="N203" s="14">
        <f t="shared" ca="1" si="45"/>
        <v>3895</v>
      </c>
      <c r="O203" s="2" t="s">
        <v>458</v>
      </c>
      <c r="P203" s="2">
        <v>8</v>
      </c>
      <c r="Q203" s="5">
        <v>8</v>
      </c>
      <c r="R203" s="5">
        <f t="shared" si="46"/>
        <v>64</v>
      </c>
      <c r="S203" s="6" t="s">
        <v>450</v>
      </c>
      <c r="T203" s="6" t="str">
        <f t="shared" si="47"/>
        <v>Normal</v>
      </c>
      <c r="U203">
        <f>IF(AND(R203&gt;=0,R203&lt;200),0.2,IF(AND(R203&gt;=200,R203&lt;500),0.3,0.4))</f>
        <v>0.2</v>
      </c>
      <c r="V203" s="5">
        <f>R203 -(U203*R203)</f>
        <v>51.2</v>
      </c>
      <c r="W203" t="str">
        <f>VLOOKUP(B203,Customer!A:G,7,FALSE)</f>
        <v>Dylan Beeks</v>
      </c>
      <c r="X203">
        <f>VLOOKUP(B203,Customer!A:G,1,FALSE)</f>
        <v>10112</v>
      </c>
    </row>
    <row r="204" spans="1:24" x14ac:dyDescent="0.2">
      <c r="A204" s="2">
        <v>303</v>
      </c>
      <c r="B204" s="2">
        <v>10044</v>
      </c>
      <c r="C204" s="12" t="s">
        <v>809</v>
      </c>
      <c r="D204" s="12" t="str">
        <f>MID(C204,2,5)</f>
        <v>40702</v>
      </c>
      <c r="E204" s="12" t="str">
        <f t="shared" si="36"/>
        <v>08/06/2011</v>
      </c>
      <c r="F204" s="14">
        <f t="shared" si="37"/>
        <v>2011</v>
      </c>
      <c r="G204" s="14">
        <f t="shared" si="38"/>
        <v>6</v>
      </c>
      <c r="H204" s="14">
        <f t="shared" si="39"/>
        <v>8</v>
      </c>
      <c r="I204" s="14" t="str">
        <f t="shared" si="40"/>
        <v>Wednesday</v>
      </c>
      <c r="J204" s="4">
        <f t="shared" ca="1" si="41"/>
        <v>44878</v>
      </c>
      <c r="K204" s="4" t="str">
        <f t="shared" ca="1" si="42"/>
        <v>13/11/2022</v>
      </c>
      <c r="L204" s="14">
        <f t="shared" ca="1" si="43"/>
        <v>11</v>
      </c>
      <c r="M204" s="14">
        <f t="shared" ca="1" si="44"/>
        <v>137</v>
      </c>
      <c r="N204" s="14">
        <f t="shared" ca="1" si="45"/>
        <v>4176</v>
      </c>
      <c r="O204" s="2" t="s">
        <v>458</v>
      </c>
      <c r="P204" s="2">
        <v>1</v>
      </c>
      <c r="Q204" s="5">
        <v>8</v>
      </c>
      <c r="R204" s="5">
        <f t="shared" si="46"/>
        <v>8</v>
      </c>
      <c r="S204" s="6" t="s">
        <v>459</v>
      </c>
      <c r="T204" s="6" t="str">
        <f t="shared" si="47"/>
        <v>Normal</v>
      </c>
      <c r="U204">
        <f>IF(AND(R204&gt;=0,R204&lt;200),0.2,IF(AND(R204&gt;=200,R204&lt;500),0.3,0.4))</f>
        <v>0.2</v>
      </c>
      <c r="V204" s="5">
        <f>R204 -(U204*R204)</f>
        <v>6.4</v>
      </c>
      <c r="W204" t="str">
        <f>VLOOKUP(B204,Customer!A:G,7,FALSE)</f>
        <v>Jerrell Mccafferty</v>
      </c>
      <c r="X204">
        <f>VLOOKUP(B204,Customer!A:G,1,FALSE)</f>
        <v>10044</v>
      </c>
    </row>
    <row r="205" spans="1:24" x14ac:dyDescent="0.2">
      <c r="A205" s="2">
        <v>304</v>
      </c>
      <c r="B205" s="2">
        <v>10029</v>
      </c>
      <c r="C205" s="12" t="s">
        <v>810</v>
      </c>
      <c r="D205" s="12" t="str">
        <f>MID(C205,2,5)</f>
        <v>40566</v>
      </c>
      <c r="E205" s="12" t="str">
        <f t="shared" si="36"/>
        <v>23/01/2011</v>
      </c>
      <c r="F205" s="14">
        <f t="shared" si="37"/>
        <v>2011</v>
      </c>
      <c r="G205" s="14">
        <f t="shared" si="38"/>
        <v>1</v>
      </c>
      <c r="H205" s="14">
        <f t="shared" si="39"/>
        <v>23</v>
      </c>
      <c r="I205" s="14" t="str">
        <f t="shared" si="40"/>
        <v>Sunday</v>
      </c>
      <c r="J205" s="4">
        <f t="shared" ca="1" si="41"/>
        <v>44878</v>
      </c>
      <c r="K205" s="4" t="str">
        <f t="shared" ca="1" si="42"/>
        <v>13/11/2022</v>
      </c>
      <c r="L205" s="14">
        <f t="shared" ca="1" si="43"/>
        <v>11</v>
      </c>
      <c r="M205" s="14">
        <f t="shared" ca="1" si="44"/>
        <v>141</v>
      </c>
      <c r="N205" s="14">
        <f t="shared" ca="1" si="45"/>
        <v>4312</v>
      </c>
      <c r="O205" s="2" t="s">
        <v>453</v>
      </c>
      <c r="P205" s="2">
        <v>30</v>
      </c>
      <c r="Q205" s="5">
        <v>12</v>
      </c>
      <c r="R205" s="5">
        <f t="shared" si="46"/>
        <v>360</v>
      </c>
      <c r="S205" s="6" t="s">
        <v>448</v>
      </c>
      <c r="T205" s="6" t="str">
        <f t="shared" si="47"/>
        <v>Large</v>
      </c>
      <c r="U205">
        <f>IF(AND(R205&gt;=0,R205&lt;200),0.2,IF(AND(R205&gt;=200,R205&lt;500),0.3,0.4))</f>
        <v>0.3</v>
      </c>
      <c r="V205" s="5">
        <f>R205 -(U205*R205)</f>
        <v>252</v>
      </c>
      <c r="W205" t="str">
        <f>VLOOKUP(B205,Customer!A:G,7,FALSE)</f>
        <v>Annabel Rawlings</v>
      </c>
      <c r="X205">
        <f>VLOOKUP(B205,Customer!A:G,1,FALSE)</f>
        <v>10029</v>
      </c>
    </row>
    <row r="206" spans="1:24" x14ac:dyDescent="0.2">
      <c r="A206" s="2">
        <v>305</v>
      </c>
      <c r="B206" s="2">
        <v>10086</v>
      </c>
      <c r="C206" s="12" t="s">
        <v>811</v>
      </c>
      <c r="D206" s="12" t="str">
        <f>MID(C206,2,5)</f>
        <v>41013</v>
      </c>
      <c r="E206" s="12" t="str">
        <f t="shared" si="36"/>
        <v>14/04/2012</v>
      </c>
      <c r="F206" s="14">
        <f t="shared" si="37"/>
        <v>2012</v>
      </c>
      <c r="G206" s="14">
        <f t="shared" si="38"/>
        <v>4</v>
      </c>
      <c r="H206" s="14">
        <f t="shared" si="39"/>
        <v>14</v>
      </c>
      <c r="I206" s="14" t="str">
        <f t="shared" si="40"/>
        <v>Saturday</v>
      </c>
      <c r="J206" s="4">
        <f t="shared" ca="1" si="41"/>
        <v>44878</v>
      </c>
      <c r="K206" s="4" t="str">
        <f t="shared" ca="1" si="42"/>
        <v>13/11/2022</v>
      </c>
      <c r="L206" s="14">
        <f t="shared" ca="1" si="43"/>
        <v>10</v>
      </c>
      <c r="M206" s="14">
        <f t="shared" ca="1" si="44"/>
        <v>126</v>
      </c>
      <c r="N206" s="14">
        <f t="shared" ca="1" si="45"/>
        <v>3865</v>
      </c>
      <c r="O206" s="2" t="s">
        <v>460</v>
      </c>
      <c r="P206" s="2">
        <v>4</v>
      </c>
      <c r="Q206" s="5">
        <v>2</v>
      </c>
      <c r="R206" s="5">
        <f t="shared" si="46"/>
        <v>8</v>
      </c>
      <c r="S206" s="6" t="s">
        <v>459</v>
      </c>
      <c r="T206" s="6" t="str">
        <f t="shared" si="47"/>
        <v>Normal</v>
      </c>
      <c r="U206">
        <f>IF(AND(R206&gt;=0,R206&lt;200),0.2,IF(AND(R206&gt;=200,R206&lt;500),0.3,0.4))</f>
        <v>0.2</v>
      </c>
      <c r="V206" s="5">
        <f>R206 -(U206*R206)</f>
        <v>6.4</v>
      </c>
      <c r="W206" t="str">
        <f>VLOOKUP(B206,Customer!A:G,7,FALSE)</f>
        <v>Lisette Bowsher</v>
      </c>
      <c r="X206">
        <f>VLOOKUP(B206,Customer!A:G,1,FALSE)</f>
        <v>10086</v>
      </c>
    </row>
    <row r="207" spans="1:24" x14ac:dyDescent="0.2">
      <c r="A207" s="2">
        <v>306</v>
      </c>
      <c r="B207" s="2">
        <v>10096</v>
      </c>
      <c r="C207" s="12" t="s">
        <v>812</v>
      </c>
      <c r="D207" s="12" t="str">
        <f>MID(C207,2,5)</f>
        <v>41839</v>
      </c>
      <c r="E207" s="12" t="str">
        <f t="shared" si="36"/>
        <v>19/07/2014</v>
      </c>
      <c r="F207" s="14">
        <f t="shared" si="37"/>
        <v>2014</v>
      </c>
      <c r="G207" s="14">
        <f t="shared" si="38"/>
        <v>7</v>
      </c>
      <c r="H207" s="14">
        <f t="shared" si="39"/>
        <v>19</v>
      </c>
      <c r="I207" s="14" t="str">
        <f t="shared" si="40"/>
        <v>Saturday</v>
      </c>
      <c r="J207" s="4">
        <f t="shared" ca="1" si="41"/>
        <v>44878</v>
      </c>
      <c r="K207" s="4" t="str">
        <f t="shared" ca="1" si="42"/>
        <v>13/11/2022</v>
      </c>
      <c r="L207" s="14">
        <f t="shared" ca="1" si="43"/>
        <v>8</v>
      </c>
      <c r="M207" s="14">
        <f t="shared" ca="1" si="44"/>
        <v>99</v>
      </c>
      <c r="N207" s="14">
        <f t="shared" ca="1" si="45"/>
        <v>3039</v>
      </c>
      <c r="O207" s="2" t="s">
        <v>455</v>
      </c>
      <c r="P207" s="2">
        <v>14</v>
      </c>
      <c r="Q207" s="5">
        <v>9</v>
      </c>
      <c r="R207" s="5">
        <f t="shared" si="46"/>
        <v>126</v>
      </c>
      <c r="S207" s="6" t="s">
        <v>450</v>
      </c>
      <c r="T207" s="6" t="str">
        <f t="shared" si="47"/>
        <v>Normal</v>
      </c>
      <c r="U207">
        <f>IF(AND(R207&gt;=0,R207&lt;200),0.2,IF(AND(R207&gt;=200,R207&lt;500),0.3,0.4))</f>
        <v>0.2</v>
      </c>
      <c r="V207" s="5">
        <f>R207 -(U207*R207)</f>
        <v>100.8</v>
      </c>
      <c r="W207" t="str">
        <f>VLOOKUP(B207,Customer!A:G,7,FALSE)</f>
        <v>Edwin Mehr</v>
      </c>
      <c r="X207">
        <f>VLOOKUP(B207,Customer!A:G,1,FALSE)</f>
        <v>10096</v>
      </c>
    </row>
    <row r="208" spans="1:24" x14ac:dyDescent="0.2">
      <c r="A208" s="2">
        <v>307</v>
      </c>
      <c r="B208" s="2">
        <v>10031</v>
      </c>
      <c r="C208" s="12" t="s">
        <v>813</v>
      </c>
      <c r="D208" s="12" t="str">
        <f>MID(C208,2,5)</f>
        <v>41437</v>
      </c>
      <c r="E208" s="12" t="str">
        <f t="shared" si="36"/>
        <v>12/06/2013</v>
      </c>
      <c r="F208" s="14">
        <f t="shared" si="37"/>
        <v>2013</v>
      </c>
      <c r="G208" s="14">
        <f t="shared" si="38"/>
        <v>6</v>
      </c>
      <c r="H208" s="14">
        <f t="shared" si="39"/>
        <v>12</v>
      </c>
      <c r="I208" s="14" t="str">
        <f t="shared" si="40"/>
        <v>Wednesday</v>
      </c>
      <c r="J208" s="4">
        <f t="shared" ca="1" si="41"/>
        <v>44878</v>
      </c>
      <c r="K208" s="4" t="str">
        <f t="shared" ca="1" si="42"/>
        <v>13/11/2022</v>
      </c>
      <c r="L208" s="14">
        <f t="shared" ca="1" si="43"/>
        <v>9</v>
      </c>
      <c r="M208" s="14">
        <f t="shared" ca="1" si="44"/>
        <v>113</v>
      </c>
      <c r="N208" s="14">
        <f t="shared" ca="1" si="45"/>
        <v>3441</v>
      </c>
      <c r="O208" s="2" t="s">
        <v>451</v>
      </c>
      <c r="P208" s="2">
        <v>4</v>
      </c>
      <c r="Q208" s="5">
        <v>13</v>
      </c>
      <c r="R208" s="5">
        <f t="shared" si="46"/>
        <v>52</v>
      </c>
      <c r="S208" s="6" t="s">
        <v>459</v>
      </c>
      <c r="T208" s="6" t="str">
        <f t="shared" si="47"/>
        <v>Normal</v>
      </c>
      <c r="U208">
        <f>IF(AND(R208&gt;=0,R208&lt;200),0.2,IF(AND(R208&gt;=200,R208&lt;500),0.3,0.4))</f>
        <v>0.2</v>
      </c>
      <c r="V208" s="5">
        <f>R208 -(U208*R208)</f>
        <v>41.6</v>
      </c>
      <c r="W208" t="str">
        <f>VLOOKUP(B208,Customer!A:G,7,FALSE)</f>
        <v>Jeannine Clayton</v>
      </c>
      <c r="X208">
        <f>VLOOKUP(B208,Customer!A:G,1,FALSE)</f>
        <v>10031</v>
      </c>
    </row>
    <row r="209" spans="1:24" x14ac:dyDescent="0.2">
      <c r="A209" s="2">
        <v>308</v>
      </c>
      <c r="B209" s="2">
        <v>10136</v>
      </c>
      <c r="C209" s="12" t="s">
        <v>665</v>
      </c>
      <c r="D209" s="12" t="str">
        <f>MID(C209,2,5)</f>
        <v>40380</v>
      </c>
      <c r="E209" s="12" t="str">
        <f t="shared" si="36"/>
        <v>21/07/2010</v>
      </c>
      <c r="F209" s="14">
        <f t="shared" si="37"/>
        <v>2010</v>
      </c>
      <c r="G209" s="14">
        <f t="shared" si="38"/>
        <v>7</v>
      </c>
      <c r="H209" s="14">
        <f t="shared" si="39"/>
        <v>21</v>
      </c>
      <c r="I209" s="14" t="str">
        <f t="shared" si="40"/>
        <v>Wednesday</v>
      </c>
      <c r="J209" s="4">
        <f t="shared" ca="1" si="41"/>
        <v>44878</v>
      </c>
      <c r="K209" s="4" t="str">
        <f t="shared" ca="1" si="42"/>
        <v>13/11/2022</v>
      </c>
      <c r="L209" s="14">
        <f t="shared" ca="1" si="43"/>
        <v>12</v>
      </c>
      <c r="M209" s="14">
        <f t="shared" ca="1" si="44"/>
        <v>147</v>
      </c>
      <c r="N209" s="14">
        <f t="shared" ca="1" si="45"/>
        <v>4498</v>
      </c>
      <c r="O209" s="2" t="s">
        <v>460</v>
      </c>
      <c r="P209" s="2">
        <v>20</v>
      </c>
      <c r="Q209" s="5">
        <v>2</v>
      </c>
      <c r="R209" s="5">
        <f t="shared" si="46"/>
        <v>40</v>
      </c>
      <c r="S209" s="6" t="s">
        <v>448</v>
      </c>
      <c r="T209" s="6" t="str">
        <f t="shared" si="47"/>
        <v>Large</v>
      </c>
      <c r="U209">
        <f>IF(AND(R209&gt;=0,R209&lt;200),0.2,IF(AND(R209&gt;=200,R209&lt;500),0.3,0.4))</f>
        <v>0.2</v>
      </c>
      <c r="V209" s="5">
        <f>R209 -(U209*R209)</f>
        <v>32</v>
      </c>
      <c r="W209" t="str">
        <f>VLOOKUP(B209,Customer!A:G,7,FALSE)</f>
        <v>Ela Omara</v>
      </c>
      <c r="X209">
        <f>VLOOKUP(B209,Customer!A:G,1,FALSE)</f>
        <v>10136</v>
      </c>
    </row>
    <row r="210" spans="1:24" x14ac:dyDescent="0.2">
      <c r="A210" s="2">
        <v>309</v>
      </c>
      <c r="B210" s="2">
        <v>10088</v>
      </c>
      <c r="C210" s="12" t="s">
        <v>814</v>
      </c>
      <c r="D210" s="12" t="str">
        <f>MID(C210,2,5)</f>
        <v>42281</v>
      </c>
      <c r="E210" s="12" t="str">
        <f t="shared" si="36"/>
        <v>04/10/2015</v>
      </c>
      <c r="F210" s="14">
        <f t="shared" si="37"/>
        <v>2015</v>
      </c>
      <c r="G210" s="14">
        <f t="shared" si="38"/>
        <v>10</v>
      </c>
      <c r="H210" s="14">
        <f t="shared" si="39"/>
        <v>4</v>
      </c>
      <c r="I210" s="14" t="str">
        <f t="shared" si="40"/>
        <v>Sunday</v>
      </c>
      <c r="J210" s="4">
        <f t="shared" ca="1" si="41"/>
        <v>44878</v>
      </c>
      <c r="K210" s="4" t="str">
        <f t="shared" ca="1" si="42"/>
        <v>13/11/2022</v>
      </c>
      <c r="L210" s="14">
        <f t="shared" ca="1" si="43"/>
        <v>7</v>
      </c>
      <c r="M210" s="14">
        <f t="shared" ca="1" si="44"/>
        <v>85</v>
      </c>
      <c r="N210" s="14">
        <f t="shared" ca="1" si="45"/>
        <v>2597</v>
      </c>
      <c r="O210" s="2" t="s">
        <v>453</v>
      </c>
      <c r="P210" s="2">
        <v>27</v>
      </c>
      <c r="Q210" s="5">
        <v>12</v>
      </c>
      <c r="R210" s="5">
        <f t="shared" si="46"/>
        <v>324</v>
      </c>
      <c r="S210" s="6" t="s">
        <v>448</v>
      </c>
      <c r="T210" s="6" t="str">
        <f t="shared" si="47"/>
        <v>Large</v>
      </c>
      <c r="U210">
        <f>IF(AND(R210&gt;=0,R210&lt;200),0.2,IF(AND(R210&gt;=200,R210&lt;500),0.3,0.4))</f>
        <v>0.3</v>
      </c>
      <c r="V210" s="5">
        <f>R210 -(U210*R210)</f>
        <v>226.8</v>
      </c>
      <c r="W210" t="str">
        <f>VLOOKUP(B210,Customer!A:G,7,FALSE)</f>
        <v>Christene Kennell</v>
      </c>
      <c r="X210">
        <f>VLOOKUP(B210,Customer!A:G,1,FALSE)</f>
        <v>10088</v>
      </c>
    </row>
    <row r="211" spans="1:24" x14ac:dyDescent="0.2">
      <c r="A211" s="2">
        <v>310</v>
      </c>
      <c r="B211" s="2">
        <v>10113</v>
      </c>
      <c r="C211" s="12" t="s">
        <v>815</v>
      </c>
      <c r="D211" s="12" t="str">
        <f>MID(C211,2,5)</f>
        <v>42002</v>
      </c>
      <c r="E211" s="12" t="str">
        <f t="shared" si="36"/>
        <v>29/12/2014</v>
      </c>
      <c r="F211" s="14">
        <f t="shared" si="37"/>
        <v>2014</v>
      </c>
      <c r="G211" s="14">
        <f t="shared" si="38"/>
        <v>12</v>
      </c>
      <c r="H211" s="14">
        <f t="shared" si="39"/>
        <v>29</v>
      </c>
      <c r="I211" s="14" t="str">
        <f t="shared" si="40"/>
        <v>Monday</v>
      </c>
      <c r="J211" s="4">
        <f t="shared" ca="1" si="41"/>
        <v>44878</v>
      </c>
      <c r="K211" s="4" t="str">
        <f t="shared" ca="1" si="42"/>
        <v>13/11/2022</v>
      </c>
      <c r="L211" s="14">
        <f t="shared" ca="1" si="43"/>
        <v>7</v>
      </c>
      <c r="M211" s="14">
        <f t="shared" ca="1" si="44"/>
        <v>94</v>
      </c>
      <c r="N211" s="14">
        <f t="shared" ca="1" si="45"/>
        <v>2876</v>
      </c>
      <c r="O211" s="2" t="s">
        <v>455</v>
      </c>
      <c r="P211" s="2">
        <v>3</v>
      </c>
      <c r="Q211" s="5">
        <v>9</v>
      </c>
      <c r="R211" s="5">
        <f t="shared" si="46"/>
        <v>27</v>
      </c>
      <c r="S211" s="6" t="s">
        <v>459</v>
      </c>
      <c r="T211" s="6" t="str">
        <f t="shared" si="47"/>
        <v>Normal</v>
      </c>
      <c r="U211">
        <f>IF(AND(R211&gt;=0,R211&lt;200),0.2,IF(AND(R211&gt;=200,R211&lt;500),0.3,0.4))</f>
        <v>0.2</v>
      </c>
      <c r="V211" s="5">
        <f>R211 -(U211*R211)</f>
        <v>21.6</v>
      </c>
      <c r="W211" t="str">
        <f>VLOOKUP(B211,Customer!A:G,7,FALSE)</f>
        <v>Jenniffer Mangual</v>
      </c>
      <c r="X211">
        <f>VLOOKUP(B211,Customer!A:G,1,FALSE)</f>
        <v>10113</v>
      </c>
    </row>
    <row r="212" spans="1:24" x14ac:dyDescent="0.2">
      <c r="A212" s="2">
        <v>311</v>
      </c>
      <c r="B212" s="2">
        <v>10080</v>
      </c>
      <c r="C212" s="12" t="s">
        <v>816</v>
      </c>
      <c r="D212" s="12" t="str">
        <f>MID(C212,2,5)</f>
        <v>42097</v>
      </c>
      <c r="E212" s="12" t="str">
        <f t="shared" si="36"/>
        <v>03/04/2015</v>
      </c>
      <c r="F212" s="14">
        <f t="shared" si="37"/>
        <v>2015</v>
      </c>
      <c r="G212" s="14">
        <f t="shared" si="38"/>
        <v>4</v>
      </c>
      <c r="H212" s="14">
        <f t="shared" si="39"/>
        <v>3</v>
      </c>
      <c r="I212" s="14" t="str">
        <f t="shared" si="40"/>
        <v>Friday</v>
      </c>
      <c r="J212" s="4">
        <f t="shared" ca="1" si="41"/>
        <v>44878</v>
      </c>
      <c r="K212" s="4" t="str">
        <f t="shared" ca="1" si="42"/>
        <v>13/11/2022</v>
      </c>
      <c r="L212" s="14">
        <f t="shared" ca="1" si="43"/>
        <v>7</v>
      </c>
      <c r="M212" s="14">
        <f t="shared" ca="1" si="44"/>
        <v>91</v>
      </c>
      <c r="N212" s="14">
        <f t="shared" ca="1" si="45"/>
        <v>2781</v>
      </c>
      <c r="O212" s="2" t="s">
        <v>454</v>
      </c>
      <c r="P212" s="2">
        <v>21</v>
      </c>
      <c r="Q212" s="5">
        <v>12</v>
      </c>
      <c r="R212" s="5">
        <f t="shared" si="46"/>
        <v>252</v>
      </c>
      <c r="S212" s="6" t="s">
        <v>448</v>
      </c>
      <c r="T212" s="6" t="str">
        <f t="shared" si="47"/>
        <v>Large</v>
      </c>
      <c r="U212">
        <f>IF(AND(R212&gt;=0,R212&lt;200),0.2,IF(AND(R212&gt;=200,R212&lt;500),0.3,0.4))</f>
        <v>0.3</v>
      </c>
      <c r="V212" s="5">
        <f>R212 -(U212*R212)</f>
        <v>176.4</v>
      </c>
      <c r="W212" t="str">
        <f>VLOOKUP(B212,Customer!A:G,7,FALSE)</f>
        <v>Hue Beeson</v>
      </c>
      <c r="X212">
        <f>VLOOKUP(B212,Customer!A:G,1,FALSE)</f>
        <v>10080</v>
      </c>
    </row>
    <row r="213" spans="1:24" x14ac:dyDescent="0.2">
      <c r="A213" s="2">
        <v>312</v>
      </c>
      <c r="B213" s="2">
        <v>10065</v>
      </c>
      <c r="C213" s="12" t="s">
        <v>817</v>
      </c>
      <c r="D213" s="12" t="str">
        <f>MID(C213,2,5)</f>
        <v>40479</v>
      </c>
      <c r="E213" s="12" t="str">
        <f t="shared" si="36"/>
        <v>28/10/2010</v>
      </c>
      <c r="F213" s="14">
        <f t="shared" si="37"/>
        <v>2010</v>
      </c>
      <c r="G213" s="14">
        <f t="shared" si="38"/>
        <v>10</v>
      </c>
      <c r="H213" s="14">
        <f t="shared" si="39"/>
        <v>28</v>
      </c>
      <c r="I213" s="14" t="str">
        <f t="shared" si="40"/>
        <v>Thursday</v>
      </c>
      <c r="J213" s="4">
        <f t="shared" ca="1" si="41"/>
        <v>44878</v>
      </c>
      <c r="K213" s="4" t="str">
        <f t="shared" ca="1" si="42"/>
        <v>13/11/2022</v>
      </c>
      <c r="L213" s="14">
        <f t="shared" ca="1" si="43"/>
        <v>12</v>
      </c>
      <c r="M213" s="14">
        <f t="shared" ca="1" si="44"/>
        <v>144</v>
      </c>
      <c r="N213" s="14">
        <f t="shared" ca="1" si="45"/>
        <v>4399</v>
      </c>
      <c r="O213" s="2" t="s">
        <v>457</v>
      </c>
      <c r="P213" s="2">
        <v>15</v>
      </c>
      <c r="Q213" s="5">
        <v>2</v>
      </c>
      <c r="R213" s="5">
        <f t="shared" si="46"/>
        <v>30</v>
      </c>
      <c r="S213" s="6" t="s">
        <v>448</v>
      </c>
      <c r="T213" s="6" t="str">
        <f t="shared" si="47"/>
        <v>Large</v>
      </c>
      <c r="U213">
        <f>IF(AND(R213&gt;=0,R213&lt;200),0.2,IF(AND(R213&gt;=200,R213&lt;500),0.3,0.4))</f>
        <v>0.2</v>
      </c>
      <c r="V213" s="5">
        <f>R213 -(U213*R213)</f>
        <v>24</v>
      </c>
      <c r="W213" t="str">
        <f>VLOOKUP(B213,Customer!A:G,7,FALSE)</f>
        <v>Tracey Voyles</v>
      </c>
      <c r="X213">
        <f>VLOOKUP(B213,Customer!A:G,1,FALSE)</f>
        <v>10065</v>
      </c>
    </row>
    <row r="214" spans="1:24" x14ac:dyDescent="0.2">
      <c r="A214" s="2">
        <v>313</v>
      </c>
      <c r="B214" s="2">
        <v>10077</v>
      </c>
      <c r="C214" s="12" t="s">
        <v>818</v>
      </c>
      <c r="D214" s="12" t="str">
        <f>MID(C214,2,5)</f>
        <v>40370</v>
      </c>
      <c r="E214" s="12" t="str">
        <f t="shared" si="36"/>
        <v>11/07/2010</v>
      </c>
      <c r="F214" s="14">
        <f t="shared" si="37"/>
        <v>2010</v>
      </c>
      <c r="G214" s="14">
        <f t="shared" si="38"/>
        <v>7</v>
      </c>
      <c r="H214" s="14">
        <f t="shared" si="39"/>
        <v>11</v>
      </c>
      <c r="I214" s="14" t="str">
        <f t="shared" si="40"/>
        <v>Sunday</v>
      </c>
      <c r="J214" s="4">
        <f t="shared" ca="1" si="41"/>
        <v>44878</v>
      </c>
      <c r="K214" s="4" t="str">
        <f t="shared" ca="1" si="42"/>
        <v>13/11/2022</v>
      </c>
      <c r="L214" s="14">
        <f t="shared" ca="1" si="43"/>
        <v>12</v>
      </c>
      <c r="M214" s="14">
        <f t="shared" ca="1" si="44"/>
        <v>148</v>
      </c>
      <c r="N214" s="14">
        <f t="shared" ca="1" si="45"/>
        <v>4508</v>
      </c>
      <c r="O214" s="2" t="s">
        <v>457</v>
      </c>
      <c r="P214" s="2">
        <v>15</v>
      </c>
      <c r="Q214" s="5">
        <v>2</v>
      </c>
      <c r="R214" s="5">
        <f t="shared" si="46"/>
        <v>30</v>
      </c>
      <c r="S214" s="6" t="s">
        <v>448</v>
      </c>
      <c r="T214" s="6" t="str">
        <f t="shared" si="47"/>
        <v>Large</v>
      </c>
      <c r="U214">
        <f>IF(AND(R214&gt;=0,R214&lt;200),0.2,IF(AND(R214&gt;=200,R214&lt;500),0.3,0.4))</f>
        <v>0.2</v>
      </c>
      <c r="V214" s="5">
        <f>R214 -(U214*R214)</f>
        <v>24</v>
      </c>
      <c r="W214" t="str">
        <f>VLOOKUP(B214,Customer!A:G,7,FALSE)</f>
        <v>Theresia Folk</v>
      </c>
      <c r="X214">
        <f>VLOOKUP(B214,Customer!A:G,1,FALSE)</f>
        <v>10077</v>
      </c>
    </row>
    <row r="215" spans="1:24" x14ac:dyDescent="0.2">
      <c r="A215" s="2">
        <v>314</v>
      </c>
      <c r="B215" s="2">
        <v>10102</v>
      </c>
      <c r="C215" s="12" t="s">
        <v>819</v>
      </c>
      <c r="D215" s="12" t="str">
        <f>MID(C215,2,5)</f>
        <v>41428</v>
      </c>
      <c r="E215" s="12" t="str">
        <f t="shared" si="36"/>
        <v>03/06/2013</v>
      </c>
      <c r="F215" s="14">
        <f t="shared" si="37"/>
        <v>2013</v>
      </c>
      <c r="G215" s="14">
        <f t="shared" si="38"/>
        <v>6</v>
      </c>
      <c r="H215" s="14">
        <f t="shared" si="39"/>
        <v>3</v>
      </c>
      <c r="I215" s="14" t="str">
        <f t="shared" si="40"/>
        <v>Monday</v>
      </c>
      <c r="J215" s="4">
        <f t="shared" ca="1" si="41"/>
        <v>44878</v>
      </c>
      <c r="K215" s="4" t="str">
        <f t="shared" ca="1" si="42"/>
        <v>13/11/2022</v>
      </c>
      <c r="L215" s="14">
        <f t="shared" ca="1" si="43"/>
        <v>9</v>
      </c>
      <c r="M215" s="14">
        <f t="shared" ca="1" si="44"/>
        <v>113</v>
      </c>
      <c r="N215" s="14">
        <f t="shared" ca="1" si="45"/>
        <v>3450</v>
      </c>
      <c r="O215" s="2" t="s">
        <v>453</v>
      </c>
      <c r="P215" s="2">
        <v>14</v>
      </c>
      <c r="Q215" s="5">
        <v>12</v>
      </c>
      <c r="R215" s="5">
        <f t="shared" si="46"/>
        <v>168</v>
      </c>
      <c r="S215" s="6" t="s">
        <v>450</v>
      </c>
      <c r="T215" s="6" t="str">
        <f t="shared" si="47"/>
        <v>Normal</v>
      </c>
      <c r="U215">
        <f>IF(AND(R215&gt;=0,R215&lt;200),0.2,IF(AND(R215&gt;=200,R215&lt;500),0.3,0.4))</f>
        <v>0.2</v>
      </c>
      <c r="V215" s="5">
        <f>R215 -(U215*R215)</f>
        <v>134.4</v>
      </c>
      <c r="W215" t="str">
        <f>VLOOKUP(B215,Customer!A:G,7,FALSE)</f>
        <v>Jonell Archibald</v>
      </c>
      <c r="X215">
        <f>VLOOKUP(B215,Customer!A:G,1,FALSE)</f>
        <v>10102</v>
      </c>
    </row>
    <row r="216" spans="1:24" x14ac:dyDescent="0.2">
      <c r="A216" s="2">
        <v>315</v>
      </c>
      <c r="B216" s="2">
        <v>10148</v>
      </c>
      <c r="C216" s="12" t="s">
        <v>820</v>
      </c>
      <c r="D216" s="12" t="str">
        <f>MID(C216,2,5)</f>
        <v>41753</v>
      </c>
      <c r="E216" s="12" t="str">
        <f t="shared" si="36"/>
        <v>24/04/2014</v>
      </c>
      <c r="F216" s="14">
        <f t="shared" si="37"/>
        <v>2014</v>
      </c>
      <c r="G216" s="14">
        <f t="shared" si="38"/>
        <v>4</v>
      </c>
      <c r="H216" s="14">
        <f t="shared" si="39"/>
        <v>24</v>
      </c>
      <c r="I216" s="14" t="str">
        <f t="shared" si="40"/>
        <v>Thursday</v>
      </c>
      <c r="J216" s="4">
        <f t="shared" ca="1" si="41"/>
        <v>44878</v>
      </c>
      <c r="K216" s="4" t="str">
        <f t="shared" ca="1" si="42"/>
        <v>13/11/2022</v>
      </c>
      <c r="L216" s="14">
        <f t="shared" ca="1" si="43"/>
        <v>8</v>
      </c>
      <c r="M216" s="14">
        <f t="shared" ca="1" si="44"/>
        <v>102</v>
      </c>
      <c r="N216" s="14">
        <f t="shared" ca="1" si="45"/>
        <v>3125</v>
      </c>
      <c r="O216" s="2" t="s">
        <v>452</v>
      </c>
      <c r="P216" s="2">
        <v>23</v>
      </c>
      <c r="Q216" s="5">
        <v>4</v>
      </c>
      <c r="R216" s="5">
        <f t="shared" si="46"/>
        <v>92</v>
      </c>
      <c r="S216" s="6" t="s">
        <v>448</v>
      </c>
      <c r="T216" s="6" t="str">
        <f t="shared" si="47"/>
        <v>Large</v>
      </c>
      <c r="U216">
        <f>IF(AND(R216&gt;=0,R216&lt;200),0.2,IF(AND(R216&gt;=200,R216&lt;500),0.3,0.4))</f>
        <v>0.2</v>
      </c>
      <c r="V216" s="5">
        <f>R216 -(U216*R216)</f>
        <v>73.599999999999994</v>
      </c>
      <c r="W216" t="str">
        <f>VLOOKUP(B216,Customer!A:G,7,FALSE)</f>
        <v>Etta Bosque</v>
      </c>
      <c r="X216">
        <f>VLOOKUP(B216,Customer!A:G,1,FALSE)</f>
        <v>10148</v>
      </c>
    </row>
    <row r="217" spans="1:24" x14ac:dyDescent="0.2">
      <c r="A217" s="2">
        <v>316</v>
      </c>
      <c r="B217" s="2">
        <v>10143</v>
      </c>
      <c r="C217" s="12" t="s">
        <v>821</v>
      </c>
      <c r="D217" s="12" t="str">
        <f>MID(C217,2,5)</f>
        <v>41179</v>
      </c>
      <c r="E217" s="12" t="str">
        <f t="shared" si="36"/>
        <v>27/09/2012</v>
      </c>
      <c r="F217" s="14">
        <f t="shared" si="37"/>
        <v>2012</v>
      </c>
      <c r="G217" s="14">
        <f t="shared" si="38"/>
        <v>9</v>
      </c>
      <c r="H217" s="14">
        <f t="shared" si="39"/>
        <v>27</v>
      </c>
      <c r="I217" s="14" t="str">
        <f t="shared" si="40"/>
        <v>Thursday</v>
      </c>
      <c r="J217" s="4">
        <f t="shared" ca="1" si="41"/>
        <v>44878</v>
      </c>
      <c r="K217" s="4" t="str">
        <f t="shared" ca="1" si="42"/>
        <v>13/11/2022</v>
      </c>
      <c r="L217" s="14">
        <f t="shared" ca="1" si="43"/>
        <v>10</v>
      </c>
      <c r="M217" s="14">
        <f t="shared" ca="1" si="44"/>
        <v>121</v>
      </c>
      <c r="N217" s="14">
        <f t="shared" ca="1" si="45"/>
        <v>3699</v>
      </c>
      <c r="O217" s="2" t="s">
        <v>449</v>
      </c>
      <c r="P217" s="2">
        <v>2</v>
      </c>
      <c r="Q217" s="5">
        <v>18</v>
      </c>
      <c r="R217" s="5">
        <f t="shared" si="46"/>
        <v>36</v>
      </c>
      <c r="S217" s="6" t="s">
        <v>459</v>
      </c>
      <c r="T217" s="6" t="str">
        <f t="shared" si="47"/>
        <v>Normal</v>
      </c>
      <c r="U217">
        <f>IF(AND(R217&gt;=0,R217&lt;200),0.2,IF(AND(R217&gt;=200,R217&lt;500),0.3,0.4))</f>
        <v>0.2</v>
      </c>
      <c r="V217" s="5">
        <f>R217 -(U217*R217)</f>
        <v>28.8</v>
      </c>
      <c r="W217" t="str">
        <f>VLOOKUP(B217,Customer!A:G,7,FALSE)</f>
        <v>Gertude Neitzel</v>
      </c>
      <c r="X217">
        <f>VLOOKUP(B217,Customer!A:G,1,FALSE)</f>
        <v>10143</v>
      </c>
    </row>
    <row r="218" spans="1:24" x14ac:dyDescent="0.2">
      <c r="A218" s="2">
        <v>317</v>
      </c>
      <c r="B218" s="2">
        <v>10050</v>
      </c>
      <c r="C218" s="12" t="s">
        <v>822</v>
      </c>
      <c r="D218" s="12" t="str">
        <f>MID(C218,2,5)</f>
        <v>41574</v>
      </c>
      <c r="E218" s="12" t="str">
        <f t="shared" si="36"/>
        <v>27/10/2013</v>
      </c>
      <c r="F218" s="14">
        <f t="shared" si="37"/>
        <v>2013</v>
      </c>
      <c r="G218" s="14">
        <f t="shared" si="38"/>
        <v>10</v>
      </c>
      <c r="H218" s="14">
        <f t="shared" si="39"/>
        <v>27</v>
      </c>
      <c r="I218" s="14" t="str">
        <f t="shared" si="40"/>
        <v>Sunday</v>
      </c>
      <c r="J218" s="4">
        <f t="shared" ca="1" si="41"/>
        <v>44878</v>
      </c>
      <c r="K218" s="4" t="str">
        <f t="shared" ca="1" si="42"/>
        <v>13/11/2022</v>
      </c>
      <c r="L218" s="14">
        <f t="shared" ca="1" si="43"/>
        <v>9</v>
      </c>
      <c r="M218" s="14">
        <f t="shared" ca="1" si="44"/>
        <v>108</v>
      </c>
      <c r="N218" s="14">
        <f t="shared" ca="1" si="45"/>
        <v>3304</v>
      </c>
      <c r="O218" s="2" t="s">
        <v>454</v>
      </c>
      <c r="P218" s="2">
        <v>11</v>
      </c>
      <c r="Q218" s="5">
        <v>12</v>
      </c>
      <c r="R218" s="5">
        <f t="shared" si="46"/>
        <v>132</v>
      </c>
      <c r="S218" s="6" t="s">
        <v>450</v>
      </c>
      <c r="T218" s="6" t="str">
        <f t="shared" si="47"/>
        <v>Normal</v>
      </c>
      <c r="U218">
        <f>IF(AND(R218&gt;=0,R218&lt;200),0.2,IF(AND(R218&gt;=200,R218&lt;500),0.3,0.4))</f>
        <v>0.2</v>
      </c>
      <c r="V218" s="5">
        <f>R218 -(U218*R218)</f>
        <v>105.6</v>
      </c>
      <c r="W218" t="str">
        <f>VLOOKUP(B218,Customer!A:G,7,FALSE)</f>
        <v>Christen Donnelly</v>
      </c>
      <c r="X218">
        <f>VLOOKUP(B218,Customer!A:G,1,FALSE)</f>
        <v>10050</v>
      </c>
    </row>
    <row r="219" spans="1:24" x14ac:dyDescent="0.2">
      <c r="A219" s="2">
        <v>318</v>
      </c>
      <c r="B219" s="2">
        <v>10012</v>
      </c>
      <c r="C219" s="12" t="s">
        <v>823</v>
      </c>
      <c r="D219" s="12" t="str">
        <f>MID(C219,2,5)</f>
        <v>40935</v>
      </c>
      <c r="E219" s="12" t="str">
        <f t="shared" si="36"/>
        <v>27/01/2012</v>
      </c>
      <c r="F219" s="14">
        <f t="shared" si="37"/>
        <v>2012</v>
      </c>
      <c r="G219" s="14">
        <f t="shared" si="38"/>
        <v>1</v>
      </c>
      <c r="H219" s="14">
        <f t="shared" si="39"/>
        <v>27</v>
      </c>
      <c r="I219" s="14" t="str">
        <f t="shared" si="40"/>
        <v>Friday</v>
      </c>
      <c r="J219" s="4">
        <f t="shared" ca="1" si="41"/>
        <v>44878</v>
      </c>
      <c r="K219" s="4" t="str">
        <f t="shared" ca="1" si="42"/>
        <v>13/11/2022</v>
      </c>
      <c r="L219" s="14">
        <f t="shared" ca="1" si="43"/>
        <v>10</v>
      </c>
      <c r="M219" s="14">
        <f t="shared" ca="1" si="44"/>
        <v>129</v>
      </c>
      <c r="N219" s="14">
        <f t="shared" ca="1" si="45"/>
        <v>3943</v>
      </c>
      <c r="O219" s="2" t="s">
        <v>460</v>
      </c>
      <c r="P219" s="2">
        <v>29</v>
      </c>
      <c r="Q219" s="5">
        <v>2</v>
      </c>
      <c r="R219" s="5">
        <f t="shared" si="46"/>
        <v>58</v>
      </c>
      <c r="S219" s="6" t="s">
        <v>448</v>
      </c>
      <c r="T219" s="6" t="str">
        <f t="shared" si="47"/>
        <v>Large</v>
      </c>
      <c r="U219">
        <f>IF(AND(R219&gt;=0,R219&lt;200),0.2,IF(AND(R219&gt;=200,R219&lt;500),0.3,0.4))</f>
        <v>0.2</v>
      </c>
      <c r="V219" s="5">
        <f>R219 -(U219*R219)</f>
        <v>46.4</v>
      </c>
      <c r="W219" t="str">
        <f>VLOOKUP(B219,Customer!A:G,7,FALSE)</f>
        <v>Trisha Arter</v>
      </c>
      <c r="X219">
        <f>VLOOKUP(B219,Customer!A:G,1,FALSE)</f>
        <v>10012</v>
      </c>
    </row>
    <row r="220" spans="1:24" x14ac:dyDescent="0.2">
      <c r="A220" s="2">
        <v>319</v>
      </c>
      <c r="B220" s="2">
        <v>10075</v>
      </c>
      <c r="C220" s="12" t="s">
        <v>824</v>
      </c>
      <c r="D220" s="12" t="str">
        <f>MID(C220,2,5)</f>
        <v>40582</v>
      </c>
      <c r="E220" s="12" t="str">
        <f t="shared" si="36"/>
        <v>08/02/2011</v>
      </c>
      <c r="F220" s="14">
        <f t="shared" si="37"/>
        <v>2011</v>
      </c>
      <c r="G220" s="14">
        <f t="shared" si="38"/>
        <v>2</v>
      </c>
      <c r="H220" s="14">
        <f t="shared" si="39"/>
        <v>8</v>
      </c>
      <c r="I220" s="14" t="str">
        <f t="shared" si="40"/>
        <v>Tuesday</v>
      </c>
      <c r="J220" s="4">
        <f t="shared" ca="1" si="41"/>
        <v>44878</v>
      </c>
      <c r="K220" s="4" t="str">
        <f t="shared" ca="1" si="42"/>
        <v>13/11/2022</v>
      </c>
      <c r="L220" s="14">
        <f t="shared" ca="1" si="43"/>
        <v>11</v>
      </c>
      <c r="M220" s="14">
        <f t="shared" ca="1" si="44"/>
        <v>141</v>
      </c>
      <c r="N220" s="14">
        <f t="shared" ca="1" si="45"/>
        <v>4296</v>
      </c>
      <c r="O220" s="2" t="s">
        <v>449</v>
      </c>
      <c r="P220" s="2">
        <v>5</v>
      </c>
      <c r="Q220" s="5">
        <v>18</v>
      </c>
      <c r="R220" s="5">
        <f t="shared" si="46"/>
        <v>90</v>
      </c>
      <c r="S220" s="6" t="s">
        <v>459</v>
      </c>
      <c r="T220" s="6" t="str">
        <f t="shared" si="47"/>
        <v>Normal</v>
      </c>
      <c r="U220">
        <f>IF(AND(R220&gt;=0,R220&lt;200),0.2,IF(AND(R220&gt;=200,R220&lt;500),0.3,0.4))</f>
        <v>0.2</v>
      </c>
      <c r="V220" s="5">
        <f>R220 -(U220*R220)</f>
        <v>72</v>
      </c>
      <c r="W220" t="str">
        <f>VLOOKUP(B220,Customer!A:G,7,FALSE)</f>
        <v>Evangeline Grandstaff</v>
      </c>
      <c r="X220">
        <f>VLOOKUP(B220,Customer!A:G,1,FALSE)</f>
        <v>10075</v>
      </c>
    </row>
    <row r="221" spans="1:24" x14ac:dyDescent="0.2">
      <c r="A221" s="2">
        <v>320</v>
      </c>
      <c r="B221" s="2">
        <v>10027</v>
      </c>
      <c r="C221" s="12" t="s">
        <v>825</v>
      </c>
      <c r="D221" s="12" t="str">
        <f>MID(C221,2,5)</f>
        <v>41397</v>
      </c>
      <c r="E221" s="12" t="str">
        <f t="shared" si="36"/>
        <v>03/05/2013</v>
      </c>
      <c r="F221" s="14">
        <f t="shared" si="37"/>
        <v>2013</v>
      </c>
      <c r="G221" s="14">
        <f t="shared" si="38"/>
        <v>5</v>
      </c>
      <c r="H221" s="14">
        <f t="shared" si="39"/>
        <v>3</v>
      </c>
      <c r="I221" s="14" t="str">
        <f t="shared" si="40"/>
        <v>Friday</v>
      </c>
      <c r="J221" s="4">
        <f t="shared" ca="1" si="41"/>
        <v>44878</v>
      </c>
      <c r="K221" s="4" t="str">
        <f t="shared" ca="1" si="42"/>
        <v>13/11/2022</v>
      </c>
      <c r="L221" s="14">
        <f t="shared" ca="1" si="43"/>
        <v>9</v>
      </c>
      <c r="M221" s="14">
        <f t="shared" ca="1" si="44"/>
        <v>114</v>
      </c>
      <c r="N221" s="14">
        <f t="shared" ca="1" si="45"/>
        <v>3481</v>
      </c>
      <c r="O221" s="2" t="s">
        <v>451</v>
      </c>
      <c r="P221" s="2">
        <v>4</v>
      </c>
      <c r="Q221" s="5">
        <v>13</v>
      </c>
      <c r="R221" s="5">
        <f t="shared" si="46"/>
        <v>52</v>
      </c>
      <c r="S221" s="6" t="s">
        <v>459</v>
      </c>
      <c r="T221" s="6" t="str">
        <f t="shared" si="47"/>
        <v>Normal</v>
      </c>
      <c r="U221">
        <f>IF(AND(R221&gt;=0,R221&lt;200),0.2,IF(AND(R221&gt;=200,R221&lt;500),0.3,0.4))</f>
        <v>0.2</v>
      </c>
      <c r="V221" s="5">
        <f>R221 -(U221*R221)</f>
        <v>41.6</v>
      </c>
      <c r="W221" t="str">
        <f>VLOOKUP(B221,Customer!A:G,7,FALSE)</f>
        <v>Leona Saia</v>
      </c>
      <c r="X221">
        <f>VLOOKUP(B221,Customer!A:G,1,FALSE)</f>
        <v>10027</v>
      </c>
    </row>
    <row r="222" spans="1:24" x14ac:dyDescent="0.2">
      <c r="A222" s="2">
        <v>321</v>
      </c>
      <c r="B222" s="2">
        <v>10138</v>
      </c>
      <c r="C222" s="12" t="s">
        <v>826</v>
      </c>
      <c r="D222" s="12" t="str">
        <f>MID(C222,2,5)</f>
        <v>40873</v>
      </c>
      <c r="E222" s="12" t="str">
        <f t="shared" si="36"/>
        <v>26/11/2011</v>
      </c>
      <c r="F222" s="14">
        <f t="shared" si="37"/>
        <v>2011</v>
      </c>
      <c r="G222" s="14">
        <f t="shared" si="38"/>
        <v>11</v>
      </c>
      <c r="H222" s="14">
        <f t="shared" si="39"/>
        <v>26</v>
      </c>
      <c r="I222" s="14" t="str">
        <f t="shared" si="40"/>
        <v>Saturday</v>
      </c>
      <c r="J222" s="4">
        <f t="shared" ca="1" si="41"/>
        <v>44878</v>
      </c>
      <c r="K222" s="4" t="str">
        <f t="shared" ca="1" si="42"/>
        <v>13/11/2022</v>
      </c>
      <c r="L222" s="14">
        <f t="shared" ca="1" si="43"/>
        <v>10</v>
      </c>
      <c r="M222" s="14">
        <f t="shared" ca="1" si="44"/>
        <v>131</v>
      </c>
      <c r="N222" s="14">
        <f t="shared" ca="1" si="45"/>
        <v>4005</v>
      </c>
      <c r="O222" s="2" t="s">
        <v>455</v>
      </c>
      <c r="P222" s="2">
        <v>27</v>
      </c>
      <c r="Q222" s="5">
        <v>9</v>
      </c>
      <c r="R222" s="5">
        <f t="shared" si="46"/>
        <v>243</v>
      </c>
      <c r="S222" s="6" t="s">
        <v>448</v>
      </c>
      <c r="T222" s="6" t="str">
        <f t="shared" si="47"/>
        <v>Large</v>
      </c>
      <c r="U222">
        <f>IF(AND(R222&gt;=0,R222&lt;200),0.2,IF(AND(R222&gt;=200,R222&lt;500),0.3,0.4))</f>
        <v>0.3</v>
      </c>
      <c r="V222" s="5">
        <f>R222 -(U222*R222)</f>
        <v>170.10000000000002</v>
      </c>
      <c r="W222" t="str">
        <f>VLOOKUP(B222,Customer!A:G,7,FALSE)</f>
        <v>Jamel Biery</v>
      </c>
      <c r="X222">
        <f>VLOOKUP(B222,Customer!A:G,1,FALSE)</f>
        <v>10138</v>
      </c>
    </row>
    <row r="223" spans="1:24" x14ac:dyDescent="0.2">
      <c r="A223" s="2">
        <v>322</v>
      </c>
      <c r="B223" s="2">
        <v>10066</v>
      </c>
      <c r="C223" s="12" t="s">
        <v>827</v>
      </c>
      <c r="D223" s="12" t="str">
        <f>MID(C223,2,5)</f>
        <v>40417</v>
      </c>
      <c r="E223" s="12" t="str">
        <f t="shared" si="36"/>
        <v>27/08/2010</v>
      </c>
      <c r="F223" s="14">
        <f t="shared" si="37"/>
        <v>2010</v>
      </c>
      <c r="G223" s="14">
        <f t="shared" si="38"/>
        <v>8</v>
      </c>
      <c r="H223" s="14">
        <f t="shared" si="39"/>
        <v>27</v>
      </c>
      <c r="I223" s="14" t="str">
        <f t="shared" si="40"/>
        <v>Friday</v>
      </c>
      <c r="J223" s="4">
        <f t="shared" ca="1" si="41"/>
        <v>44878</v>
      </c>
      <c r="K223" s="4" t="str">
        <f t="shared" ca="1" si="42"/>
        <v>13/11/2022</v>
      </c>
      <c r="L223" s="14">
        <f t="shared" ca="1" si="43"/>
        <v>12</v>
      </c>
      <c r="M223" s="14">
        <f t="shared" ca="1" si="44"/>
        <v>146</v>
      </c>
      <c r="N223" s="14">
        <f t="shared" ca="1" si="45"/>
        <v>4461</v>
      </c>
      <c r="O223" s="2" t="s">
        <v>456</v>
      </c>
      <c r="P223" s="2">
        <v>16</v>
      </c>
      <c r="Q223" s="5">
        <v>12</v>
      </c>
      <c r="R223" s="5">
        <f t="shared" si="46"/>
        <v>192</v>
      </c>
      <c r="S223" s="6" t="s">
        <v>448</v>
      </c>
      <c r="T223" s="6" t="str">
        <f t="shared" si="47"/>
        <v>Large</v>
      </c>
      <c r="U223">
        <f>IF(AND(R223&gt;=0,R223&lt;200),0.2,IF(AND(R223&gt;=200,R223&lt;500),0.3,0.4))</f>
        <v>0.2</v>
      </c>
      <c r="V223" s="5">
        <f>R223 -(U223*R223)</f>
        <v>153.6</v>
      </c>
      <c r="W223" t="str">
        <f>VLOOKUP(B223,Customer!A:G,7,FALSE)</f>
        <v>Berry Plumadore</v>
      </c>
      <c r="X223">
        <f>VLOOKUP(B223,Customer!A:G,1,FALSE)</f>
        <v>10066</v>
      </c>
    </row>
    <row r="224" spans="1:24" x14ac:dyDescent="0.2">
      <c r="A224" s="2">
        <v>323</v>
      </c>
      <c r="B224" s="2">
        <v>10142</v>
      </c>
      <c r="C224" s="12" t="s">
        <v>828</v>
      </c>
      <c r="D224" s="12" t="str">
        <f>MID(C224,2,5)</f>
        <v>41293</v>
      </c>
      <c r="E224" s="12" t="str">
        <f t="shared" si="36"/>
        <v>19/01/2013</v>
      </c>
      <c r="F224" s="14">
        <f t="shared" si="37"/>
        <v>2013</v>
      </c>
      <c r="G224" s="14">
        <f t="shared" si="38"/>
        <v>1</v>
      </c>
      <c r="H224" s="14">
        <f t="shared" si="39"/>
        <v>19</v>
      </c>
      <c r="I224" s="14" t="str">
        <f t="shared" si="40"/>
        <v>Saturday</v>
      </c>
      <c r="J224" s="4">
        <f t="shared" ca="1" si="41"/>
        <v>44878</v>
      </c>
      <c r="K224" s="4" t="str">
        <f t="shared" ca="1" si="42"/>
        <v>13/11/2022</v>
      </c>
      <c r="L224" s="14">
        <f t="shared" ca="1" si="43"/>
        <v>9</v>
      </c>
      <c r="M224" s="14">
        <f t="shared" ca="1" si="44"/>
        <v>117</v>
      </c>
      <c r="N224" s="14">
        <f t="shared" ca="1" si="45"/>
        <v>3585</v>
      </c>
      <c r="O224" s="2" t="s">
        <v>453</v>
      </c>
      <c r="P224" s="2">
        <v>9</v>
      </c>
      <c r="Q224" s="5">
        <v>12</v>
      </c>
      <c r="R224" s="5">
        <f t="shared" si="46"/>
        <v>108</v>
      </c>
      <c r="S224" s="6" t="s">
        <v>450</v>
      </c>
      <c r="T224" s="6" t="str">
        <f t="shared" si="47"/>
        <v>Normal</v>
      </c>
      <c r="U224">
        <f>IF(AND(R224&gt;=0,R224&lt;200),0.2,IF(AND(R224&gt;=200,R224&lt;500),0.3,0.4))</f>
        <v>0.2</v>
      </c>
      <c r="V224" s="5">
        <f>R224 -(U224*R224)</f>
        <v>86.4</v>
      </c>
      <c r="W224" t="str">
        <f>VLOOKUP(B224,Customer!A:G,7,FALSE)</f>
        <v>Byron Flick</v>
      </c>
      <c r="X224">
        <f>VLOOKUP(B224,Customer!A:G,1,FALSE)</f>
        <v>10142</v>
      </c>
    </row>
    <row r="225" spans="1:24" x14ac:dyDescent="0.2">
      <c r="A225" s="2">
        <v>324</v>
      </c>
      <c r="B225" s="2">
        <v>10118</v>
      </c>
      <c r="C225" s="12" t="s">
        <v>829</v>
      </c>
      <c r="D225" s="12" t="str">
        <f>MID(C225,2,5)</f>
        <v>41263</v>
      </c>
      <c r="E225" s="12" t="str">
        <f t="shared" si="36"/>
        <v>20/12/2012</v>
      </c>
      <c r="F225" s="14">
        <f t="shared" si="37"/>
        <v>2012</v>
      </c>
      <c r="G225" s="14">
        <f t="shared" si="38"/>
        <v>12</v>
      </c>
      <c r="H225" s="14">
        <f t="shared" si="39"/>
        <v>20</v>
      </c>
      <c r="I225" s="14" t="str">
        <f t="shared" si="40"/>
        <v>Thursday</v>
      </c>
      <c r="J225" s="4">
        <f t="shared" ca="1" si="41"/>
        <v>44878</v>
      </c>
      <c r="K225" s="4" t="str">
        <f t="shared" ca="1" si="42"/>
        <v>13/11/2022</v>
      </c>
      <c r="L225" s="14">
        <f t="shared" ca="1" si="43"/>
        <v>9</v>
      </c>
      <c r="M225" s="14">
        <f t="shared" ca="1" si="44"/>
        <v>118</v>
      </c>
      <c r="N225" s="14">
        <f t="shared" ca="1" si="45"/>
        <v>3615</v>
      </c>
      <c r="O225" s="2" t="s">
        <v>457</v>
      </c>
      <c r="P225" s="2">
        <v>20</v>
      </c>
      <c r="Q225" s="5">
        <v>2</v>
      </c>
      <c r="R225" s="5">
        <f t="shared" si="46"/>
        <v>40</v>
      </c>
      <c r="S225" s="6" t="s">
        <v>448</v>
      </c>
      <c r="T225" s="6" t="str">
        <f t="shared" si="47"/>
        <v>Large</v>
      </c>
      <c r="U225">
        <f>IF(AND(R225&gt;=0,R225&lt;200),0.2,IF(AND(R225&gt;=200,R225&lt;500),0.3,0.4))</f>
        <v>0.2</v>
      </c>
      <c r="V225" s="5">
        <f>R225 -(U225*R225)</f>
        <v>32</v>
      </c>
      <c r="W225" t="str">
        <f>VLOOKUP(B225,Customer!A:G,7,FALSE)</f>
        <v>Therese Mcnellis</v>
      </c>
      <c r="X225">
        <f>VLOOKUP(B225,Customer!A:G,1,FALSE)</f>
        <v>10118</v>
      </c>
    </row>
    <row r="226" spans="1:24" x14ac:dyDescent="0.2">
      <c r="A226" s="2">
        <v>325</v>
      </c>
      <c r="B226" s="2">
        <v>10088</v>
      </c>
      <c r="C226" s="12" t="s">
        <v>830</v>
      </c>
      <c r="D226" s="12" t="str">
        <f>MID(C226,2,5)</f>
        <v>41198</v>
      </c>
      <c r="E226" s="12" t="str">
        <f t="shared" si="36"/>
        <v>16/10/2012</v>
      </c>
      <c r="F226" s="14">
        <f t="shared" si="37"/>
        <v>2012</v>
      </c>
      <c r="G226" s="14">
        <f t="shared" si="38"/>
        <v>10</v>
      </c>
      <c r="H226" s="14">
        <f t="shared" si="39"/>
        <v>16</v>
      </c>
      <c r="I226" s="14" t="str">
        <f t="shared" si="40"/>
        <v>Tuesday</v>
      </c>
      <c r="J226" s="4">
        <f t="shared" ca="1" si="41"/>
        <v>44878</v>
      </c>
      <c r="K226" s="4" t="str">
        <f t="shared" ca="1" si="42"/>
        <v>13/11/2022</v>
      </c>
      <c r="L226" s="14">
        <f t="shared" ca="1" si="43"/>
        <v>10</v>
      </c>
      <c r="M226" s="14">
        <f t="shared" ca="1" si="44"/>
        <v>120</v>
      </c>
      <c r="N226" s="14">
        <f t="shared" ca="1" si="45"/>
        <v>3680</v>
      </c>
      <c r="O226" s="2" t="s">
        <v>455</v>
      </c>
      <c r="P226" s="2">
        <v>26</v>
      </c>
      <c r="Q226" s="5">
        <v>9</v>
      </c>
      <c r="R226" s="5">
        <f t="shared" si="46"/>
        <v>234</v>
      </c>
      <c r="S226" s="6" t="s">
        <v>448</v>
      </c>
      <c r="T226" s="6" t="str">
        <f t="shared" si="47"/>
        <v>Large</v>
      </c>
      <c r="U226">
        <f>IF(AND(R226&gt;=0,R226&lt;200),0.2,IF(AND(R226&gt;=200,R226&lt;500),0.3,0.4))</f>
        <v>0.3</v>
      </c>
      <c r="V226" s="5">
        <f>R226 -(U226*R226)</f>
        <v>163.80000000000001</v>
      </c>
      <c r="W226" t="str">
        <f>VLOOKUP(B226,Customer!A:G,7,FALSE)</f>
        <v>Christene Kennell</v>
      </c>
      <c r="X226">
        <f>VLOOKUP(B226,Customer!A:G,1,FALSE)</f>
        <v>10088</v>
      </c>
    </row>
    <row r="227" spans="1:24" x14ac:dyDescent="0.2">
      <c r="A227" s="2">
        <v>326</v>
      </c>
      <c r="B227" s="2">
        <v>10027</v>
      </c>
      <c r="C227" s="12" t="s">
        <v>831</v>
      </c>
      <c r="D227" s="12" t="str">
        <f>MID(C227,2,5)</f>
        <v>41899</v>
      </c>
      <c r="E227" s="12" t="str">
        <f t="shared" si="36"/>
        <v>17/09/2014</v>
      </c>
      <c r="F227" s="14">
        <f t="shared" si="37"/>
        <v>2014</v>
      </c>
      <c r="G227" s="14">
        <f t="shared" si="38"/>
        <v>9</v>
      </c>
      <c r="H227" s="14">
        <f t="shared" si="39"/>
        <v>17</v>
      </c>
      <c r="I227" s="14" t="str">
        <f t="shared" si="40"/>
        <v>Wednesday</v>
      </c>
      <c r="J227" s="4">
        <f t="shared" ca="1" si="41"/>
        <v>44878</v>
      </c>
      <c r="K227" s="4" t="str">
        <f t="shared" ca="1" si="42"/>
        <v>13/11/2022</v>
      </c>
      <c r="L227" s="14">
        <f t="shared" ca="1" si="43"/>
        <v>8</v>
      </c>
      <c r="M227" s="14">
        <f t="shared" ca="1" si="44"/>
        <v>97</v>
      </c>
      <c r="N227" s="14">
        <f t="shared" ca="1" si="45"/>
        <v>2979</v>
      </c>
      <c r="O227" s="2" t="s">
        <v>452</v>
      </c>
      <c r="P227" s="2">
        <v>3</v>
      </c>
      <c r="Q227" s="5">
        <v>4</v>
      </c>
      <c r="R227" s="5">
        <f t="shared" si="46"/>
        <v>12</v>
      </c>
      <c r="S227" s="6" t="s">
        <v>459</v>
      </c>
      <c r="T227" s="6" t="str">
        <f t="shared" si="47"/>
        <v>Normal</v>
      </c>
      <c r="U227">
        <f>IF(AND(R227&gt;=0,R227&lt;200),0.2,IF(AND(R227&gt;=200,R227&lt;500),0.3,0.4))</f>
        <v>0.2</v>
      </c>
      <c r="V227" s="5">
        <f>R227 -(U227*R227)</f>
        <v>9.6</v>
      </c>
      <c r="W227" t="str">
        <f>VLOOKUP(B227,Customer!A:G,7,FALSE)</f>
        <v>Leona Saia</v>
      </c>
      <c r="X227">
        <f>VLOOKUP(B227,Customer!A:G,1,FALSE)</f>
        <v>10027</v>
      </c>
    </row>
    <row r="228" spans="1:24" x14ac:dyDescent="0.2">
      <c r="A228" s="2">
        <v>327</v>
      </c>
      <c r="B228" s="2">
        <v>10111</v>
      </c>
      <c r="C228" s="12" t="s">
        <v>832</v>
      </c>
      <c r="D228" s="12" t="str">
        <f>MID(C228,2,5)</f>
        <v>42140</v>
      </c>
      <c r="E228" s="12" t="str">
        <f t="shared" si="36"/>
        <v>16/05/2015</v>
      </c>
      <c r="F228" s="14">
        <f t="shared" si="37"/>
        <v>2015</v>
      </c>
      <c r="G228" s="14">
        <f t="shared" si="38"/>
        <v>5</v>
      </c>
      <c r="H228" s="14">
        <f t="shared" si="39"/>
        <v>16</v>
      </c>
      <c r="I228" s="14" t="str">
        <f t="shared" si="40"/>
        <v>Saturday</v>
      </c>
      <c r="J228" s="4">
        <f t="shared" ca="1" si="41"/>
        <v>44878</v>
      </c>
      <c r="K228" s="4" t="str">
        <f t="shared" ca="1" si="42"/>
        <v>13/11/2022</v>
      </c>
      <c r="L228" s="14">
        <f t="shared" ca="1" si="43"/>
        <v>7</v>
      </c>
      <c r="M228" s="14">
        <f t="shared" ca="1" si="44"/>
        <v>89</v>
      </c>
      <c r="N228" s="14">
        <f t="shared" ca="1" si="45"/>
        <v>2738</v>
      </c>
      <c r="O228" s="2" t="s">
        <v>454</v>
      </c>
      <c r="P228" s="2">
        <v>30</v>
      </c>
      <c r="Q228" s="5">
        <v>12</v>
      </c>
      <c r="R228" s="5">
        <f t="shared" si="46"/>
        <v>360</v>
      </c>
      <c r="S228" s="6" t="s">
        <v>448</v>
      </c>
      <c r="T228" s="6" t="str">
        <f t="shared" si="47"/>
        <v>Large</v>
      </c>
      <c r="U228">
        <f>IF(AND(R228&gt;=0,R228&lt;200),0.2,IF(AND(R228&gt;=200,R228&lt;500),0.3,0.4))</f>
        <v>0.3</v>
      </c>
      <c r="V228" s="5">
        <f>R228 -(U228*R228)</f>
        <v>252</v>
      </c>
      <c r="W228" t="str">
        <f>VLOOKUP(B228,Customer!A:G,7,FALSE)</f>
        <v>Boris Hine</v>
      </c>
      <c r="X228">
        <f>VLOOKUP(B228,Customer!A:G,1,FALSE)</f>
        <v>10111</v>
      </c>
    </row>
    <row r="229" spans="1:24" x14ac:dyDescent="0.2">
      <c r="A229" s="2">
        <v>328</v>
      </c>
      <c r="B229" s="2">
        <v>10097</v>
      </c>
      <c r="C229" s="12" t="s">
        <v>833</v>
      </c>
      <c r="D229" s="12" t="str">
        <f>MID(C229,2,5)</f>
        <v>40468</v>
      </c>
      <c r="E229" s="12" t="str">
        <f t="shared" si="36"/>
        <v>17/10/2010</v>
      </c>
      <c r="F229" s="14">
        <f t="shared" si="37"/>
        <v>2010</v>
      </c>
      <c r="G229" s="14">
        <f t="shared" si="38"/>
        <v>10</v>
      </c>
      <c r="H229" s="14">
        <f t="shared" si="39"/>
        <v>17</v>
      </c>
      <c r="I229" s="14" t="str">
        <f t="shared" si="40"/>
        <v>Sunday</v>
      </c>
      <c r="J229" s="4">
        <f t="shared" ca="1" si="41"/>
        <v>44878</v>
      </c>
      <c r="K229" s="4" t="str">
        <f t="shared" ca="1" si="42"/>
        <v>13/11/2022</v>
      </c>
      <c r="L229" s="14">
        <f t="shared" ca="1" si="43"/>
        <v>12</v>
      </c>
      <c r="M229" s="14">
        <f t="shared" ca="1" si="44"/>
        <v>144</v>
      </c>
      <c r="N229" s="14">
        <f t="shared" ca="1" si="45"/>
        <v>4410</v>
      </c>
      <c r="O229" s="2" t="s">
        <v>452</v>
      </c>
      <c r="P229" s="2">
        <v>23</v>
      </c>
      <c r="Q229" s="5">
        <v>4</v>
      </c>
      <c r="R229" s="5">
        <f t="shared" si="46"/>
        <v>92</v>
      </c>
      <c r="S229" s="6" t="s">
        <v>448</v>
      </c>
      <c r="T229" s="6" t="str">
        <f t="shared" si="47"/>
        <v>Large</v>
      </c>
      <c r="U229">
        <f>IF(AND(R229&gt;=0,R229&lt;200),0.2,IF(AND(R229&gt;=200,R229&lt;500),0.3,0.4))</f>
        <v>0.2</v>
      </c>
      <c r="V229" s="5">
        <f>R229 -(U229*R229)</f>
        <v>73.599999999999994</v>
      </c>
      <c r="W229" t="str">
        <f>VLOOKUP(B229,Customer!A:G,7,FALSE)</f>
        <v>Bulah Kaplan</v>
      </c>
      <c r="X229">
        <f>VLOOKUP(B229,Customer!A:G,1,FALSE)</f>
        <v>10097</v>
      </c>
    </row>
    <row r="230" spans="1:24" x14ac:dyDescent="0.2">
      <c r="A230" s="2">
        <v>329</v>
      </c>
      <c r="B230" s="2">
        <v>10061</v>
      </c>
      <c r="C230" s="12" t="s">
        <v>834</v>
      </c>
      <c r="D230" s="12" t="str">
        <f>MID(C230,2,5)</f>
        <v>42061</v>
      </c>
      <c r="E230" s="12" t="str">
        <f t="shared" si="36"/>
        <v>26/02/2015</v>
      </c>
      <c r="F230" s="14">
        <f t="shared" si="37"/>
        <v>2015</v>
      </c>
      <c r="G230" s="14">
        <f t="shared" si="38"/>
        <v>2</v>
      </c>
      <c r="H230" s="14">
        <f t="shared" si="39"/>
        <v>26</v>
      </c>
      <c r="I230" s="14" t="str">
        <f t="shared" si="40"/>
        <v>Thursday</v>
      </c>
      <c r="J230" s="4">
        <f t="shared" ca="1" si="41"/>
        <v>44878</v>
      </c>
      <c r="K230" s="4" t="str">
        <f t="shared" ca="1" si="42"/>
        <v>13/11/2022</v>
      </c>
      <c r="L230" s="14">
        <f t="shared" ca="1" si="43"/>
        <v>7</v>
      </c>
      <c r="M230" s="14">
        <f t="shared" ca="1" si="44"/>
        <v>92</v>
      </c>
      <c r="N230" s="14">
        <f t="shared" ca="1" si="45"/>
        <v>2817</v>
      </c>
      <c r="O230" s="2" t="s">
        <v>454</v>
      </c>
      <c r="P230" s="2">
        <v>18</v>
      </c>
      <c r="Q230" s="5">
        <v>12</v>
      </c>
      <c r="R230" s="5">
        <f t="shared" si="46"/>
        <v>216</v>
      </c>
      <c r="S230" s="6" t="s">
        <v>448</v>
      </c>
      <c r="T230" s="6" t="str">
        <f t="shared" si="47"/>
        <v>Large</v>
      </c>
      <c r="U230">
        <f>IF(AND(R230&gt;=0,R230&lt;200),0.2,IF(AND(R230&gt;=200,R230&lt;500),0.3,0.4))</f>
        <v>0.3</v>
      </c>
      <c r="V230" s="5">
        <f>R230 -(U230*R230)</f>
        <v>151.19999999999999</v>
      </c>
      <c r="W230" t="str">
        <f>VLOOKUP(B230,Customer!A:G,7,FALSE)</f>
        <v>Willis Tolbert</v>
      </c>
      <c r="X230">
        <f>VLOOKUP(B230,Customer!A:G,1,FALSE)</f>
        <v>10061</v>
      </c>
    </row>
    <row r="231" spans="1:24" x14ac:dyDescent="0.2">
      <c r="A231" s="2">
        <v>330</v>
      </c>
      <c r="B231" s="2">
        <v>10134</v>
      </c>
      <c r="C231" s="12" t="s">
        <v>835</v>
      </c>
      <c r="D231" s="12" t="str">
        <f>MID(C231,2,5)</f>
        <v>42036</v>
      </c>
      <c r="E231" s="12" t="str">
        <f t="shared" si="36"/>
        <v>01/02/2015</v>
      </c>
      <c r="F231" s="14">
        <f t="shared" si="37"/>
        <v>2015</v>
      </c>
      <c r="G231" s="14">
        <f t="shared" si="38"/>
        <v>2</v>
      </c>
      <c r="H231" s="14">
        <f t="shared" si="39"/>
        <v>1</v>
      </c>
      <c r="I231" s="14" t="str">
        <f t="shared" si="40"/>
        <v>Sunday</v>
      </c>
      <c r="J231" s="4">
        <f t="shared" ca="1" si="41"/>
        <v>44878</v>
      </c>
      <c r="K231" s="4" t="str">
        <f t="shared" ca="1" si="42"/>
        <v>13/11/2022</v>
      </c>
      <c r="L231" s="14">
        <f t="shared" ca="1" si="43"/>
        <v>7</v>
      </c>
      <c r="M231" s="14">
        <f t="shared" ca="1" si="44"/>
        <v>93</v>
      </c>
      <c r="N231" s="14">
        <f t="shared" ca="1" si="45"/>
        <v>2842</v>
      </c>
      <c r="O231" s="2" t="s">
        <v>452</v>
      </c>
      <c r="P231" s="2">
        <v>3</v>
      </c>
      <c r="Q231" s="5">
        <v>4</v>
      </c>
      <c r="R231" s="5">
        <f t="shared" si="46"/>
        <v>12</v>
      </c>
      <c r="S231" s="6" t="s">
        <v>459</v>
      </c>
      <c r="T231" s="6" t="str">
        <f t="shared" si="47"/>
        <v>Normal</v>
      </c>
      <c r="U231">
        <f>IF(AND(R231&gt;=0,R231&lt;200),0.2,IF(AND(R231&gt;=200,R231&lt;500),0.3,0.4))</f>
        <v>0.2</v>
      </c>
      <c r="V231" s="5">
        <f>R231 -(U231*R231)</f>
        <v>9.6</v>
      </c>
      <c r="W231" t="str">
        <f>VLOOKUP(B231,Customer!A:G,7,FALSE)</f>
        <v>Marco Jacobo</v>
      </c>
      <c r="X231">
        <f>VLOOKUP(B231,Customer!A:G,1,FALSE)</f>
        <v>10134</v>
      </c>
    </row>
    <row r="232" spans="1:24" x14ac:dyDescent="0.2">
      <c r="A232" s="2">
        <v>331</v>
      </c>
      <c r="B232" s="2">
        <v>10051</v>
      </c>
      <c r="C232" s="12" t="s">
        <v>822</v>
      </c>
      <c r="D232" s="12" t="str">
        <f>MID(C232,2,5)</f>
        <v>41574</v>
      </c>
      <c r="E232" s="12" t="str">
        <f t="shared" si="36"/>
        <v>27/10/2013</v>
      </c>
      <c r="F232" s="14">
        <f t="shared" si="37"/>
        <v>2013</v>
      </c>
      <c r="G232" s="14">
        <f t="shared" si="38"/>
        <v>10</v>
      </c>
      <c r="H232" s="14">
        <f t="shared" si="39"/>
        <v>27</v>
      </c>
      <c r="I232" s="14" t="str">
        <f t="shared" si="40"/>
        <v>Sunday</v>
      </c>
      <c r="J232" s="4">
        <f t="shared" ca="1" si="41"/>
        <v>44878</v>
      </c>
      <c r="K232" s="4" t="str">
        <f t="shared" ca="1" si="42"/>
        <v>13/11/2022</v>
      </c>
      <c r="L232" s="14">
        <f t="shared" ca="1" si="43"/>
        <v>9</v>
      </c>
      <c r="M232" s="14">
        <f t="shared" ca="1" si="44"/>
        <v>108</v>
      </c>
      <c r="N232" s="14">
        <f t="shared" ca="1" si="45"/>
        <v>3304</v>
      </c>
      <c r="O232" s="2" t="s">
        <v>452</v>
      </c>
      <c r="P232" s="2">
        <v>15</v>
      </c>
      <c r="Q232" s="5">
        <v>4</v>
      </c>
      <c r="R232" s="5">
        <f t="shared" si="46"/>
        <v>60</v>
      </c>
      <c r="S232" s="6" t="s">
        <v>448</v>
      </c>
      <c r="T232" s="6" t="str">
        <f t="shared" si="47"/>
        <v>Large</v>
      </c>
      <c r="U232">
        <f>IF(AND(R232&gt;=0,R232&lt;200),0.2,IF(AND(R232&gt;=200,R232&lt;500),0.3,0.4))</f>
        <v>0.2</v>
      </c>
      <c r="V232" s="5">
        <f>R232 -(U232*R232)</f>
        <v>48</v>
      </c>
      <c r="W232" t="str">
        <f>VLOOKUP(B232,Customer!A:G,7,FALSE)</f>
        <v>Madge Freudenthal</v>
      </c>
      <c r="X232">
        <f>VLOOKUP(B232,Customer!A:G,1,FALSE)</f>
        <v>10051</v>
      </c>
    </row>
    <row r="233" spans="1:24" x14ac:dyDescent="0.2">
      <c r="A233" s="2">
        <v>332</v>
      </c>
      <c r="B233" s="2">
        <v>10081</v>
      </c>
      <c r="C233" s="12" t="s">
        <v>836</v>
      </c>
      <c r="D233" s="12" t="str">
        <f>MID(C233,2,5)</f>
        <v>40453</v>
      </c>
      <c r="E233" s="12" t="str">
        <f t="shared" si="36"/>
        <v>02/10/2010</v>
      </c>
      <c r="F233" s="14">
        <f t="shared" si="37"/>
        <v>2010</v>
      </c>
      <c r="G233" s="14">
        <f t="shared" si="38"/>
        <v>10</v>
      </c>
      <c r="H233" s="14">
        <f t="shared" si="39"/>
        <v>2</v>
      </c>
      <c r="I233" s="14" t="str">
        <f t="shared" si="40"/>
        <v>Saturday</v>
      </c>
      <c r="J233" s="4">
        <f t="shared" ca="1" si="41"/>
        <v>44878</v>
      </c>
      <c r="K233" s="4" t="str">
        <f t="shared" ca="1" si="42"/>
        <v>13/11/2022</v>
      </c>
      <c r="L233" s="14">
        <f t="shared" ca="1" si="43"/>
        <v>12</v>
      </c>
      <c r="M233" s="14">
        <f t="shared" ca="1" si="44"/>
        <v>145</v>
      </c>
      <c r="N233" s="14">
        <f t="shared" ca="1" si="45"/>
        <v>4425</v>
      </c>
      <c r="O233" s="2" t="s">
        <v>454</v>
      </c>
      <c r="P233" s="2">
        <v>17</v>
      </c>
      <c r="Q233" s="5">
        <v>12</v>
      </c>
      <c r="R233" s="5">
        <f t="shared" si="46"/>
        <v>204</v>
      </c>
      <c r="S233" s="6" t="s">
        <v>448</v>
      </c>
      <c r="T233" s="6" t="str">
        <f t="shared" si="47"/>
        <v>Large</v>
      </c>
      <c r="U233">
        <f>IF(AND(R233&gt;=0,R233&lt;200),0.2,IF(AND(R233&gt;=200,R233&lt;500),0.3,0.4))</f>
        <v>0.3</v>
      </c>
      <c r="V233" s="5">
        <f>R233 -(U233*R233)</f>
        <v>142.80000000000001</v>
      </c>
      <c r="W233" t="str">
        <f>VLOOKUP(B233,Customer!A:G,7,FALSE)</f>
        <v>Anya Tellez</v>
      </c>
      <c r="X233">
        <f>VLOOKUP(B233,Customer!A:G,1,FALSE)</f>
        <v>10081</v>
      </c>
    </row>
    <row r="234" spans="1:24" x14ac:dyDescent="0.2">
      <c r="A234" s="2">
        <v>333</v>
      </c>
      <c r="B234" s="2">
        <v>10094</v>
      </c>
      <c r="C234" s="12" t="s">
        <v>700</v>
      </c>
      <c r="D234" s="12" t="str">
        <f>MID(C234,2,5)</f>
        <v>40190</v>
      </c>
      <c r="E234" s="12" t="str">
        <f t="shared" si="36"/>
        <v>12/01/2010</v>
      </c>
      <c r="F234" s="14">
        <f t="shared" si="37"/>
        <v>2010</v>
      </c>
      <c r="G234" s="14">
        <f t="shared" si="38"/>
        <v>1</v>
      </c>
      <c r="H234" s="14">
        <f t="shared" si="39"/>
        <v>12</v>
      </c>
      <c r="I234" s="14" t="str">
        <f t="shared" si="40"/>
        <v>Tuesday</v>
      </c>
      <c r="J234" s="4">
        <f t="shared" ca="1" si="41"/>
        <v>44878</v>
      </c>
      <c r="K234" s="4" t="str">
        <f t="shared" ca="1" si="42"/>
        <v>13/11/2022</v>
      </c>
      <c r="L234" s="14">
        <f t="shared" ca="1" si="43"/>
        <v>12</v>
      </c>
      <c r="M234" s="14">
        <f t="shared" ca="1" si="44"/>
        <v>154</v>
      </c>
      <c r="N234" s="14">
        <f t="shared" ca="1" si="45"/>
        <v>4688</v>
      </c>
      <c r="O234" s="2" t="s">
        <v>457</v>
      </c>
      <c r="P234" s="2">
        <v>1</v>
      </c>
      <c r="Q234" s="5">
        <v>2</v>
      </c>
      <c r="R234" s="5">
        <f t="shared" si="46"/>
        <v>2</v>
      </c>
      <c r="S234" s="6" t="s">
        <v>459</v>
      </c>
      <c r="T234" s="6" t="str">
        <f t="shared" si="47"/>
        <v>Normal</v>
      </c>
      <c r="U234">
        <f>IF(AND(R234&gt;=0,R234&lt;200),0.2,IF(AND(R234&gt;=200,R234&lt;500),0.3,0.4))</f>
        <v>0.2</v>
      </c>
      <c r="V234" s="5">
        <f>R234 -(U234*R234)</f>
        <v>1.6</v>
      </c>
      <c r="W234" t="str">
        <f>VLOOKUP(B234,Customer!A:G,7,FALSE)</f>
        <v>Cristobal Ritter</v>
      </c>
      <c r="X234">
        <f>VLOOKUP(B234,Customer!A:G,1,FALSE)</f>
        <v>10094</v>
      </c>
    </row>
    <row r="235" spans="1:24" x14ac:dyDescent="0.2">
      <c r="A235" s="2">
        <v>334</v>
      </c>
      <c r="B235" s="2">
        <v>10047</v>
      </c>
      <c r="C235" s="12" t="s">
        <v>837</v>
      </c>
      <c r="D235" s="12" t="str">
        <f>MID(C235,2,5)</f>
        <v>40784</v>
      </c>
      <c r="E235" s="12" t="str">
        <f t="shared" si="36"/>
        <v>29/08/2011</v>
      </c>
      <c r="F235" s="14">
        <f t="shared" si="37"/>
        <v>2011</v>
      </c>
      <c r="G235" s="14">
        <f t="shared" si="38"/>
        <v>8</v>
      </c>
      <c r="H235" s="14">
        <f t="shared" si="39"/>
        <v>29</v>
      </c>
      <c r="I235" s="14" t="str">
        <f t="shared" si="40"/>
        <v>Monday</v>
      </c>
      <c r="J235" s="4">
        <f t="shared" ca="1" si="41"/>
        <v>44878</v>
      </c>
      <c r="K235" s="4" t="str">
        <f t="shared" ca="1" si="42"/>
        <v>13/11/2022</v>
      </c>
      <c r="L235" s="14">
        <f t="shared" ca="1" si="43"/>
        <v>11</v>
      </c>
      <c r="M235" s="14">
        <f t="shared" ca="1" si="44"/>
        <v>134</v>
      </c>
      <c r="N235" s="14">
        <f t="shared" ca="1" si="45"/>
        <v>4094</v>
      </c>
      <c r="O235" s="2" t="s">
        <v>456</v>
      </c>
      <c r="P235" s="2">
        <v>16</v>
      </c>
      <c r="Q235" s="5">
        <v>12</v>
      </c>
      <c r="R235" s="5">
        <f t="shared" si="46"/>
        <v>192</v>
      </c>
      <c r="S235" s="6" t="s">
        <v>448</v>
      </c>
      <c r="T235" s="6" t="str">
        <f t="shared" si="47"/>
        <v>Large</v>
      </c>
      <c r="U235">
        <f>IF(AND(R235&gt;=0,R235&lt;200),0.2,IF(AND(R235&gt;=200,R235&lt;500),0.3,0.4))</f>
        <v>0.2</v>
      </c>
      <c r="V235" s="5">
        <f>R235 -(U235*R235)</f>
        <v>153.6</v>
      </c>
      <c r="W235" t="str">
        <f>VLOOKUP(B235,Customer!A:G,7,FALSE)</f>
        <v>Stewart Warthen</v>
      </c>
      <c r="X235">
        <f>VLOOKUP(B235,Customer!A:G,1,FALSE)</f>
        <v>10047</v>
      </c>
    </row>
    <row r="236" spans="1:24" x14ac:dyDescent="0.2">
      <c r="A236" s="2">
        <v>335</v>
      </c>
      <c r="B236" s="2">
        <v>10050</v>
      </c>
      <c r="C236" s="12" t="s">
        <v>838</v>
      </c>
      <c r="D236" s="12" t="str">
        <f>MID(C236,2,5)</f>
        <v>40483</v>
      </c>
      <c r="E236" s="12" t="str">
        <f t="shared" si="36"/>
        <v>01/11/2010</v>
      </c>
      <c r="F236" s="14">
        <f t="shared" si="37"/>
        <v>2010</v>
      </c>
      <c r="G236" s="14">
        <f t="shared" si="38"/>
        <v>11</v>
      </c>
      <c r="H236" s="14">
        <f t="shared" si="39"/>
        <v>1</v>
      </c>
      <c r="I236" s="14" t="str">
        <f t="shared" si="40"/>
        <v>Monday</v>
      </c>
      <c r="J236" s="4">
        <f t="shared" ca="1" si="41"/>
        <v>44878</v>
      </c>
      <c r="K236" s="4" t="str">
        <f t="shared" ca="1" si="42"/>
        <v>13/11/2022</v>
      </c>
      <c r="L236" s="14">
        <f t="shared" ca="1" si="43"/>
        <v>12</v>
      </c>
      <c r="M236" s="14">
        <f t="shared" ca="1" si="44"/>
        <v>144</v>
      </c>
      <c r="N236" s="14">
        <f t="shared" ca="1" si="45"/>
        <v>4395</v>
      </c>
      <c r="O236" s="2" t="s">
        <v>458</v>
      </c>
      <c r="P236" s="2">
        <v>13</v>
      </c>
      <c r="Q236" s="5">
        <v>8</v>
      </c>
      <c r="R236" s="5">
        <f t="shared" si="46"/>
        <v>104</v>
      </c>
      <c r="S236" s="6" t="s">
        <v>450</v>
      </c>
      <c r="T236" s="6" t="str">
        <f t="shared" si="47"/>
        <v>Normal</v>
      </c>
      <c r="U236">
        <f>IF(AND(R236&gt;=0,R236&lt;200),0.2,IF(AND(R236&gt;=200,R236&lt;500),0.3,0.4))</f>
        <v>0.2</v>
      </c>
      <c r="V236" s="5">
        <f>R236 -(U236*R236)</f>
        <v>83.2</v>
      </c>
      <c r="W236" t="str">
        <f>VLOOKUP(B236,Customer!A:G,7,FALSE)</f>
        <v>Christen Donnelly</v>
      </c>
      <c r="X236">
        <f>VLOOKUP(B236,Customer!A:G,1,FALSE)</f>
        <v>10050</v>
      </c>
    </row>
    <row r="237" spans="1:24" x14ac:dyDescent="0.2">
      <c r="A237" s="2">
        <v>336</v>
      </c>
      <c r="B237" s="2">
        <v>10074</v>
      </c>
      <c r="C237" s="12" t="s">
        <v>839</v>
      </c>
      <c r="D237" s="12" t="str">
        <f>MID(C237,2,5)</f>
        <v>41660</v>
      </c>
      <c r="E237" s="12" t="str">
        <f t="shared" si="36"/>
        <v>21/01/2014</v>
      </c>
      <c r="F237" s="14">
        <f t="shared" si="37"/>
        <v>2014</v>
      </c>
      <c r="G237" s="14">
        <f t="shared" si="38"/>
        <v>1</v>
      </c>
      <c r="H237" s="14">
        <f t="shared" si="39"/>
        <v>21</v>
      </c>
      <c r="I237" s="14" t="str">
        <f t="shared" si="40"/>
        <v>Tuesday</v>
      </c>
      <c r="J237" s="4">
        <f t="shared" ca="1" si="41"/>
        <v>44878</v>
      </c>
      <c r="K237" s="4" t="str">
        <f t="shared" ca="1" si="42"/>
        <v>13/11/2022</v>
      </c>
      <c r="L237" s="14">
        <f t="shared" ca="1" si="43"/>
        <v>8</v>
      </c>
      <c r="M237" s="14">
        <f t="shared" ca="1" si="44"/>
        <v>105</v>
      </c>
      <c r="N237" s="14">
        <f t="shared" ca="1" si="45"/>
        <v>3218</v>
      </c>
      <c r="O237" s="2" t="s">
        <v>452</v>
      </c>
      <c r="P237" s="2">
        <v>21</v>
      </c>
      <c r="Q237" s="5">
        <v>4</v>
      </c>
      <c r="R237" s="5">
        <f t="shared" si="46"/>
        <v>84</v>
      </c>
      <c r="S237" s="6" t="s">
        <v>448</v>
      </c>
      <c r="T237" s="6" t="str">
        <f t="shared" si="47"/>
        <v>Large</v>
      </c>
      <c r="U237">
        <f>IF(AND(R237&gt;=0,R237&lt;200),0.2,IF(AND(R237&gt;=200,R237&lt;500),0.3,0.4))</f>
        <v>0.2</v>
      </c>
      <c r="V237" s="5">
        <f>R237 -(U237*R237)</f>
        <v>67.2</v>
      </c>
      <c r="W237" t="str">
        <f>VLOOKUP(B237,Customer!A:G,7,FALSE)</f>
        <v>Jewel Dumbleton</v>
      </c>
      <c r="X237">
        <f>VLOOKUP(B237,Customer!A:G,1,FALSE)</f>
        <v>10074</v>
      </c>
    </row>
    <row r="238" spans="1:24" x14ac:dyDescent="0.2">
      <c r="A238" s="2">
        <v>337</v>
      </c>
      <c r="B238" s="2">
        <v>10076</v>
      </c>
      <c r="C238" s="12" t="s">
        <v>840</v>
      </c>
      <c r="D238" s="12" t="str">
        <f>MID(C238,2,5)</f>
        <v>40433</v>
      </c>
      <c r="E238" s="12" t="str">
        <f t="shared" si="36"/>
        <v>12/09/2010</v>
      </c>
      <c r="F238" s="14">
        <f t="shared" si="37"/>
        <v>2010</v>
      </c>
      <c r="G238" s="14">
        <f t="shared" si="38"/>
        <v>9</v>
      </c>
      <c r="H238" s="14">
        <f t="shared" si="39"/>
        <v>12</v>
      </c>
      <c r="I238" s="14" t="str">
        <f t="shared" si="40"/>
        <v>Sunday</v>
      </c>
      <c r="J238" s="4">
        <f t="shared" ca="1" si="41"/>
        <v>44878</v>
      </c>
      <c r="K238" s="4" t="str">
        <f t="shared" ca="1" si="42"/>
        <v>13/11/2022</v>
      </c>
      <c r="L238" s="14">
        <f t="shared" ca="1" si="43"/>
        <v>12</v>
      </c>
      <c r="M238" s="14">
        <f t="shared" ca="1" si="44"/>
        <v>146</v>
      </c>
      <c r="N238" s="14">
        <f t="shared" ca="1" si="45"/>
        <v>4445</v>
      </c>
      <c r="O238" s="2" t="s">
        <v>454</v>
      </c>
      <c r="P238" s="2">
        <v>6</v>
      </c>
      <c r="Q238" s="5">
        <v>12</v>
      </c>
      <c r="R238" s="5">
        <f t="shared" si="46"/>
        <v>72</v>
      </c>
      <c r="S238" s="6" t="s">
        <v>450</v>
      </c>
      <c r="T238" s="6" t="str">
        <f t="shared" si="47"/>
        <v>Normal</v>
      </c>
      <c r="U238">
        <f>IF(AND(R238&gt;=0,R238&lt;200),0.2,IF(AND(R238&gt;=200,R238&lt;500),0.3,0.4))</f>
        <v>0.2</v>
      </c>
      <c r="V238" s="5">
        <f>R238 -(U238*R238)</f>
        <v>57.6</v>
      </c>
      <c r="W238" t="str">
        <f>VLOOKUP(B238,Customer!A:G,7,FALSE)</f>
        <v>Flora Zuniga</v>
      </c>
      <c r="X238">
        <f>VLOOKUP(B238,Customer!A:G,1,FALSE)</f>
        <v>10076</v>
      </c>
    </row>
    <row r="239" spans="1:24" x14ac:dyDescent="0.2">
      <c r="A239" s="2">
        <v>338</v>
      </c>
      <c r="B239" s="2">
        <v>10118</v>
      </c>
      <c r="C239" s="12" t="s">
        <v>841</v>
      </c>
      <c r="D239" s="12" t="str">
        <f>MID(C239,2,5)</f>
        <v>41550</v>
      </c>
      <c r="E239" s="12" t="str">
        <f t="shared" si="36"/>
        <v>03/10/2013</v>
      </c>
      <c r="F239" s="14">
        <f t="shared" si="37"/>
        <v>2013</v>
      </c>
      <c r="G239" s="14">
        <f t="shared" si="38"/>
        <v>10</v>
      </c>
      <c r="H239" s="14">
        <f t="shared" si="39"/>
        <v>3</v>
      </c>
      <c r="I239" s="14" t="str">
        <f t="shared" si="40"/>
        <v>Thursday</v>
      </c>
      <c r="J239" s="4">
        <f t="shared" ca="1" si="41"/>
        <v>44878</v>
      </c>
      <c r="K239" s="4" t="str">
        <f t="shared" ca="1" si="42"/>
        <v>13/11/2022</v>
      </c>
      <c r="L239" s="14">
        <f t="shared" ca="1" si="43"/>
        <v>9</v>
      </c>
      <c r="M239" s="14">
        <f t="shared" ca="1" si="44"/>
        <v>109</v>
      </c>
      <c r="N239" s="14">
        <f t="shared" ca="1" si="45"/>
        <v>3328</v>
      </c>
      <c r="O239" s="2" t="s">
        <v>456</v>
      </c>
      <c r="P239" s="2">
        <v>7</v>
      </c>
      <c r="Q239" s="5">
        <v>12</v>
      </c>
      <c r="R239" s="5">
        <f t="shared" si="46"/>
        <v>84</v>
      </c>
      <c r="S239" s="6" t="s">
        <v>450</v>
      </c>
      <c r="T239" s="6" t="str">
        <f t="shared" si="47"/>
        <v>Normal</v>
      </c>
      <c r="U239">
        <f>IF(AND(R239&gt;=0,R239&lt;200),0.2,IF(AND(R239&gt;=200,R239&lt;500),0.3,0.4))</f>
        <v>0.2</v>
      </c>
      <c r="V239" s="5">
        <f>R239 -(U239*R239)</f>
        <v>67.2</v>
      </c>
      <c r="W239" t="str">
        <f>VLOOKUP(B239,Customer!A:G,7,FALSE)</f>
        <v>Therese Mcnellis</v>
      </c>
      <c r="X239">
        <f>VLOOKUP(B239,Customer!A:G,1,FALSE)</f>
        <v>10118</v>
      </c>
    </row>
    <row r="240" spans="1:24" x14ac:dyDescent="0.2">
      <c r="A240" s="2">
        <v>339</v>
      </c>
      <c r="B240" s="2">
        <v>10150</v>
      </c>
      <c r="C240" s="12" t="s">
        <v>842</v>
      </c>
      <c r="D240" s="12" t="str">
        <f>MID(C240,2,5)</f>
        <v>42369</v>
      </c>
      <c r="E240" s="12" t="str">
        <f t="shared" si="36"/>
        <v>31/12/2015</v>
      </c>
      <c r="F240" s="14">
        <f t="shared" si="37"/>
        <v>2015</v>
      </c>
      <c r="G240" s="14">
        <f t="shared" si="38"/>
        <v>12</v>
      </c>
      <c r="H240" s="14">
        <f t="shared" si="39"/>
        <v>31</v>
      </c>
      <c r="I240" s="14" t="str">
        <f t="shared" si="40"/>
        <v>Thursday</v>
      </c>
      <c r="J240" s="4">
        <f t="shared" ca="1" si="41"/>
        <v>44878</v>
      </c>
      <c r="K240" s="4" t="str">
        <f t="shared" ca="1" si="42"/>
        <v>13/11/2022</v>
      </c>
      <c r="L240" s="14">
        <f t="shared" ca="1" si="43"/>
        <v>6</v>
      </c>
      <c r="M240" s="14">
        <f t="shared" ca="1" si="44"/>
        <v>82</v>
      </c>
      <c r="N240" s="14">
        <f t="shared" ca="1" si="45"/>
        <v>2509</v>
      </c>
      <c r="O240" s="2" t="s">
        <v>455</v>
      </c>
      <c r="P240" s="2">
        <v>10</v>
      </c>
      <c r="Q240" s="5">
        <v>9</v>
      </c>
      <c r="R240" s="5">
        <f t="shared" si="46"/>
        <v>90</v>
      </c>
      <c r="S240" s="6" t="s">
        <v>450</v>
      </c>
      <c r="T240" s="6" t="str">
        <f t="shared" si="47"/>
        <v>Normal</v>
      </c>
      <c r="U240">
        <f>IF(AND(R240&gt;=0,R240&lt;200),0.2,IF(AND(R240&gt;=200,R240&lt;500),0.3,0.4))</f>
        <v>0.2</v>
      </c>
      <c r="V240" s="5">
        <f>R240 -(U240*R240)</f>
        <v>72</v>
      </c>
      <c r="W240" t="str">
        <f>VLOOKUP(B240,Customer!A:G,7,FALSE)</f>
        <v>Nanci Bonier</v>
      </c>
      <c r="X240">
        <f>VLOOKUP(B240,Customer!A:G,1,FALSE)</f>
        <v>10150</v>
      </c>
    </row>
    <row r="241" spans="1:24" x14ac:dyDescent="0.2">
      <c r="A241" s="2">
        <v>340</v>
      </c>
      <c r="B241" s="2">
        <v>10143</v>
      </c>
      <c r="C241" s="12" t="s">
        <v>843</v>
      </c>
      <c r="D241" s="12" t="str">
        <f>MID(C241,2,5)</f>
        <v>41540</v>
      </c>
      <c r="E241" s="12" t="str">
        <f t="shared" si="36"/>
        <v>23/09/2013</v>
      </c>
      <c r="F241" s="14">
        <f t="shared" si="37"/>
        <v>2013</v>
      </c>
      <c r="G241" s="14">
        <f t="shared" si="38"/>
        <v>9</v>
      </c>
      <c r="H241" s="14">
        <f t="shared" si="39"/>
        <v>23</v>
      </c>
      <c r="I241" s="14" t="str">
        <f t="shared" si="40"/>
        <v>Monday</v>
      </c>
      <c r="J241" s="4">
        <f t="shared" ca="1" si="41"/>
        <v>44878</v>
      </c>
      <c r="K241" s="4" t="str">
        <f t="shared" ca="1" si="42"/>
        <v>13/11/2022</v>
      </c>
      <c r="L241" s="14">
        <f t="shared" ca="1" si="43"/>
        <v>9</v>
      </c>
      <c r="M241" s="14">
        <f t="shared" ca="1" si="44"/>
        <v>109</v>
      </c>
      <c r="N241" s="14">
        <f t="shared" ca="1" si="45"/>
        <v>3338</v>
      </c>
      <c r="O241" s="2" t="s">
        <v>460</v>
      </c>
      <c r="P241" s="2">
        <v>16</v>
      </c>
      <c r="Q241" s="5">
        <v>2</v>
      </c>
      <c r="R241" s="5">
        <f t="shared" si="46"/>
        <v>32</v>
      </c>
      <c r="S241" s="6" t="s">
        <v>448</v>
      </c>
      <c r="T241" s="6" t="str">
        <f t="shared" si="47"/>
        <v>Large</v>
      </c>
      <c r="U241">
        <f>IF(AND(R241&gt;=0,R241&lt;200),0.2,IF(AND(R241&gt;=200,R241&lt;500),0.3,0.4))</f>
        <v>0.2</v>
      </c>
      <c r="V241" s="5">
        <f>R241 -(U241*R241)</f>
        <v>25.6</v>
      </c>
      <c r="W241" t="str">
        <f>VLOOKUP(B241,Customer!A:G,7,FALSE)</f>
        <v>Gertude Neitzel</v>
      </c>
      <c r="X241">
        <f>VLOOKUP(B241,Customer!A:G,1,FALSE)</f>
        <v>10143</v>
      </c>
    </row>
    <row r="242" spans="1:24" x14ac:dyDescent="0.2">
      <c r="A242" s="2">
        <v>341</v>
      </c>
      <c r="B242" s="2">
        <v>10085</v>
      </c>
      <c r="C242" s="12" t="s">
        <v>844</v>
      </c>
      <c r="D242" s="12" t="str">
        <f>MID(C242,2,5)</f>
        <v>40986</v>
      </c>
      <c r="E242" s="12" t="str">
        <f t="shared" si="36"/>
        <v>18/03/2012</v>
      </c>
      <c r="F242" s="14">
        <f t="shared" si="37"/>
        <v>2012</v>
      </c>
      <c r="G242" s="14">
        <f t="shared" si="38"/>
        <v>3</v>
      </c>
      <c r="H242" s="14">
        <f t="shared" si="39"/>
        <v>18</v>
      </c>
      <c r="I242" s="14" t="str">
        <f t="shared" si="40"/>
        <v>Sunday</v>
      </c>
      <c r="J242" s="4">
        <f t="shared" ca="1" si="41"/>
        <v>44878</v>
      </c>
      <c r="K242" s="4" t="str">
        <f t="shared" ca="1" si="42"/>
        <v>13/11/2022</v>
      </c>
      <c r="L242" s="14">
        <f t="shared" ca="1" si="43"/>
        <v>10</v>
      </c>
      <c r="M242" s="14">
        <f t="shared" ca="1" si="44"/>
        <v>127</v>
      </c>
      <c r="N242" s="14">
        <f t="shared" ca="1" si="45"/>
        <v>3892</v>
      </c>
      <c r="O242" s="2" t="s">
        <v>454</v>
      </c>
      <c r="P242" s="2">
        <v>9</v>
      </c>
      <c r="Q242" s="5">
        <v>12</v>
      </c>
      <c r="R242" s="5">
        <f t="shared" si="46"/>
        <v>108</v>
      </c>
      <c r="S242" s="6" t="s">
        <v>450</v>
      </c>
      <c r="T242" s="6" t="str">
        <f t="shared" si="47"/>
        <v>Normal</v>
      </c>
      <c r="U242">
        <f>IF(AND(R242&gt;=0,R242&lt;200),0.2,IF(AND(R242&gt;=200,R242&lt;500),0.3,0.4))</f>
        <v>0.2</v>
      </c>
      <c r="V242" s="5">
        <f>R242 -(U242*R242)</f>
        <v>86.4</v>
      </c>
      <c r="W242" t="str">
        <f>VLOOKUP(B242,Customer!A:G,7,FALSE)</f>
        <v>Celeste Dorothy</v>
      </c>
      <c r="X242">
        <f>VLOOKUP(B242,Customer!A:G,1,FALSE)</f>
        <v>10085</v>
      </c>
    </row>
    <row r="243" spans="1:24" x14ac:dyDescent="0.2">
      <c r="A243" s="2">
        <v>342</v>
      </c>
      <c r="B243" s="2">
        <v>10036</v>
      </c>
      <c r="C243" s="12" t="s">
        <v>845</v>
      </c>
      <c r="D243" s="12" t="str">
        <f>MID(C243,2,5)</f>
        <v>40586</v>
      </c>
      <c r="E243" s="12" t="str">
        <f t="shared" si="36"/>
        <v>12/02/2011</v>
      </c>
      <c r="F243" s="14">
        <f t="shared" si="37"/>
        <v>2011</v>
      </c>
      <c r="G243" s="14">
        <f t="shared" si="38"/>
        <v>2</v>
      </c>
      <c r="H243" s="14">
        <f t="shared" si="39"/>
        <v>12</v>
      </c>
      <c r="I243" s="14" t="str">
        <f t="shared" si="40"/>
        <v>Saturday</v>
      </c>
      <c r="J243" s="4">
        <f t="shared" ca="1" si="41"/>
        <v>44878</v>
      </c>
      <c r="K243" s="4" t="str">
        <f t="shared" ca="1" si="42"/>
        <v>13/11/2022</v>
      </c>
      <c r="L243" s="14">
        <f t="shared" ca="1" si="43"/>
        <v>11</v>
      </c>
      <c r="M243" s="14">
        <f t="shared" ca="1" si="44"/>
        <v>141</v>
      </c>
      <c r="N243" s="14">
        <f t="shared" ca="1" si="45"/>
        <v>4292</v>
      </c>
      <c r="O243" s="2" t="s">
        <v>456</v>
      </c>
      <c r="P243" s="2">
        <v>11</v>
      </c>
      <c r="Q243" s="5">
        <v>12</v>
      </c>
      <c r="R243" s="5">
        <f t="shared" si="46"/>
        <v>132</v>
      </c>
      <c r="S243" s="6" t="s">
        <v>450</v>
      </c>
      <c r="T243" s="6" t="str">
        <f t="shared" si="47"/>
        <v>Normal</v>
      </c>
      <c r="U243">
        <f>IF(AND(R243&gt;=0,R243&lt;200),0.2,IF(AND(R243&gt;=200,R243&lt;500),0.3,0.4))</f>
        <v>0.2</v>
      </c>
      <c r="V243" s="5">
        <f>R243 -(U243*R243)</f>
        <v>105.6</v>
      </c>
      <c r="W243" t="str">
        <f>VLOOKUP(B243,Customer!A:G,7,FALSE)</f>
        <v>Cathern Howey</v>
      </c>
      <c r="X243">
        <f>VLOOKUP(B243,Customer!A:G,1,FALSE)</f>
        <v>10036</v>
      </c>
    </row>
    <row r="244" spans="1:24" x14ac:dyDescent="0.2">
      <c r="A244" s="2">
        <v>343</v>
      </c>
      <c r="B244" s="2">
        <v>10129</v>
      </c>
      <c r="C244" s="12" t="s">
        <v>846</v>
      </c>
      <c r="D244" s="12" t="str">
        <f>MID(C244,2,5)</f>
        <v>41082</v>
      </c>
      <c r="E244" s="12" t="str">
        <f t="shared" si="36"/>
        <v>22/06/2012</v>
      </c>
      <c r="F244" s="14">
        <f t="shared" si="37"/>
        <v>2012</v>
      </c>
      <c r="G244" s="14">
        <f t="shared" si="38"/>
        <v>6</v>
      </c>
      <c r="H244" s="14">
        <f t="shared" si="39"/>
        <v>22</v>
      </c>
      <c r="I244" s="14" t="str">
        <f t="shared" si="40"/>
        <v>Friday</v>
      </c>
      <c r="J244" s="4">
        <f t="shared" ca="1" si="41"/>
        <v>44878</v>
      </c>
      <c r="K244" s="4" t="str">
        <f t="shared" ca="1" si="42"/>
        <v>13/11/2022</v>
      </c>
      <c r="L244" s="14">
        <f t="shared" ca="1" si="43"/>
        <v>10</v>
      </c>
      <c r="M244" s="14">
        <f t="shared" ca="1" si="44"/>
        <v>124</v>
      </c>
      <c r="N244" s="14">
        <f t="shared" ca="1" si="45"/>
        <v>3796</v>
      </c>
      <c r="O244" s="2" t="s">
        <v>456</v>
      </c>
      <c r="P244" s="2">
        <v>6</v>
      </c>
      <c r="Q244" s="5">
        <v>12</v>
      </c>
      <c r="R244" s="5">
        <f t="shared" si="46"/>
        <v>72</v>
      </c>
      <c r="S244" s="6" t="s">
        <v>450</v>
      </c>
      <c r="T244" s="6" t="str">
        <f t="shared" si="47"/>
        <v>Normal</v>
      </c>
      <c r="U244">
        <f>IF(AND(R244&gt;=0,R244&lt;200),0.2,IF(AND(R244&gt;=200,R244&lt;500),0.3,0.4))</f>
        <v>0.2</v>
      </c>
      <c r="V244" s="5">
        <f>R244 -(U244*R244)</f>
        <v>57.6</v>
      </c>
      <c r="W244" t="str">
        <f>VLOOKUP(B244,Customer!A:G,7,FALSE)</f>
        <v>Corine Ashline</v>
      </c>
      <c r="X244">
        <f>VLOOKUP(B244,Customer!A:G,1,FALSE)</f>
        <v>10129</v>
      </c>
    </row>
    <row r="245" spans="1:24" x14ac:dyDescent="0.2">
      <c r="A245" s="2">
        <v>344</v>
      </c>
      <c r="B245" s="2">
        <v>10133</v>
      </c>
      <c r="C245" s="12" t="s">
        <v>847</v>
      </c>
      <c r="D245" s="12" t="str">
        <f>MID(C245,2,5)</f>
        <v>41160</v>
      </c>
      <c r="E245" s="12" t="str">
        <f t="shared" si="36"/>
        <v>08/09/2012</v>
      </c>
      <c r="F245" s="14">
        <f t="shared" si="37"/>
        <v>2012</v>
      </c>
      <c r="G245" s="14">
        <f t="shared" si="38"/>
        <v>9</v>
      </c>
      <c r="H245" s="14">
        <f t="shared" si="39"/>
        <v>8</v>
      </c>
      <c r="I245" s="14" t="str">
        <f t="shared" si="40"/>
        <v>Saturday</v>
      </c>
      <c r="J245" s="4">
        <f t="shared" ca="1" si="41"/>
        <v>44878</v>
      </c>
      <c r="K245" s="4" t="str">
        <f t="shared" ca="1" si="42"/>
        <v>13/11/2022</v>
      </c>
      <c r="L245" s="14">
        <f t="shared" ca="1" si="43"/>
        <v>10</v>
      </c>
      <c r="M245" s="14">
        <f t="shared" ca="1" si="44"/>
        <v>122</v>
      </c>
      <c r="N245" s="14">
        <f t="shared" ca="1" si="45"/>
        <v>3718</v>
      </c>
      <c r="O245" s="2" t="s">
        <v>454</v>
      </c>
      <c r="P245" s="2">
        <v>5</v>
      </c>
      <c r="Q245" s="5">
        <v>12</v>
      </c>
      <c r="R245" s="5">
        <f t="shared" si="46"/>
        <v>60</v>
      </c>
      <c r="S245" s="6" t="s">
        <v>459</v>
      </c>
      <c r="T245" s="6" t="str">
        <f t="shared" si="47"/>
        <v>Normal</v>
      </c>
      <c r="U245">
        <f>IF(AND(R245&gt;=0,R245&lt;200),0.2,IF(AND(R245&gt;=200,R245&lt;500),0.3,0.4))</f>
        <v>0.2</v>
      </c>
      <c r="V245" s="5">
        <f>R245 -(U245*R245)</f>
        <v>48</v>
      </c>
      <c r="W245" t="str">
        <f>VLOOKUP(B245,Customer!A:G,7,FALSE)</f>
        <v>Conrad Haggard</v>
      </c>
      <c r="X245">
        <f>VLOOKUP(B245,Customer!A:G,1,FALSE)</f>
        <v>10133</v>
      </c>
    </row>
    <row r="246" spans="1:24" x14ac:dyDescent="0.2">
      <c r="A246" s="2">
        <v>345</v>
      </c>
      <c r="B246" s="2">
        <v>10099</v>
      </c>
      <c r="C246" s="12" t="s">
        <v>848</v>
      </c>
      <c r="D246" s="12" t="str">
        <f>MID(C246,2,5)</f>
        <v>41861</v>
      </c>
      <c r="E246" s="12" t="str">
        <f t="shared" si="36"/>
        <v>10/08/2014</v>
      </c>
      <c r="F246" s="14">
        <f t="shared" si="37"/>
        <v>2014</v>
      </c>
      <c r="G246" s="14">
        <f t="shared" si="38"/>
        <v>8</v>
      </c>
      <c r="H246" s="14">
        <f t="shared" si="39"/>
        <v>10</v>
      </c>
      <c r="I246" s="14" t="str">
        <f t="shared" si="40"/>
        <v>Sunday</v>
      </c>
      <c r="J246" s="4">
        <f t="shared" ca="1" si="41"/>
        <v>44878</v>
      </c>
      <c r="K246" s="4" t="str">
        <f t="shared" ca="1" si="42"/>
        <v>13/11/2022</v>
      </c>
      <c r="L246" s="14">
        <f t="shared" ca="1" si="43"/>
        <v>8</v>
      </c>
      <c r="M246" s="14">
        <f t="shared" ca="1" si="44"/>
        <v>99</v>
      </c>
      <c r="N246" s="14">
        <f t="shared" ca="1" si="45"/>
        <v>3017</v>
      </c>
      <c r="O246" s="2" t="s">
        <v>460</v>
      </c>
      <c r="P246" s="2">
        <v>15</v>
      </c>
      <c r="Q246" s="5">
        <v>2</v>
      </c>
      <c r="R246" s="5">
        <f t="shared" si="46"/>
        <v>30</v>
      </c>
      <c r="S246" s="6" t="s">
        <v>448</v>
      </c>
      <c r="T246" s="6" t="str">
        <f t="shared" si="47"/>
        <v>Large</v>
      </c>
      <c r="U246">
        <f>IF(AND(R246&gt;=0,R246&lt;200),0.2,IF(AND(R246&gt;=200,R246&lt;500),0.3,0.4))</f>
        <v>0.2</v>
      </c>
      <c r="V246" s="5">
        <f>R246 -(U246*R246)</f>
        <v>24</v>
      </c>
      <c r="W246" t="str">
        <f>VLOOKUP(B246,Customer!A:G,7,FALSE)</f>
        <v>Cecille Holdridge</v>
      </c>
      <c r="X246">
        <f>VLOOKUP(B246,Customer!A:G,1,FALSE)</f>
        <v>10099</v>
      </c>
    </row>
    <row r="247" spans="1:24" x14ac:dyDescent="0.2">
      <c r="A247" s="2">
        <v>346</v>
      </c>
      <c r="B247" s="2">
        <v>10020</v>
      </c>
      <c r="C247" s="12" t="s">
        <v>849</v>
      </c>
      <c r="D247" s="12" t="str">
        <f>MID(C247,2,5)</f>
        <v>41922</v>
      </c>
      <c r="E247" s="12" t="str">
        <f t="shared" si="36"/>
        <v>10/10/2014</v>
      </c>
      <c r="F247" s="14">
        <f t="shared" si="37"/>
        <v>2014</v>
      </c>
      <c r="G247" s="14">
        <f t="shared" si="38"/>
        <v>10</v>
      </c>
      <c r="H247" s="14">
        <f t="shared" si="39"/>
        <v>10</v>
      </c>
      <c r="I247" s="14" t="str">
        <f t="shared" si="40"/>
        <v>Friday</v>
      </c>
      <c r="J247" s="4">
        <f t="shared" ca="1" si="41"/>
        <v>44878</v>
      </c>
      <c r="K247" s="4" t="str">
        <f t="shared" ca="1" si="42"/>
        <v>13/11/2022</v>
      </c>
      <c r="L247" s="14">
        <f t="shared" ca="1" si="43"/>
        <v>8</v>
      </c>
      <c r="M247" s="14">
        <f t="shared" ca="1" si="44"/>
        <v>97</v>
      </c>
      <c r="N247" s="14">
        <f t="shared" ca="1" si="45"/>
        <v>2956</v>
      </c>
      <c r="O247" s="2" t="s">
        <v>457</v>
      </c>
      <c r="P247" s="2">
        <v>11</v>
      </c>
      <c r="Q247" s="5">
        <v>2</v>
      </c>
      <c r="R247" s="5">
        <f t="shared" si="46"/>
        <v>22</v>
      </c>
      <c r="S247" s="6" t="s">
        <v>450</v>
      </c>
      <c r="T247" s="6" t="str">
        <f t="shared" si="47"/>
        <v>Normal</v>
      </c>
      <c r="U247">
        <f>IF(AND(R247&gt;=0,R247&lt;200),0.2,IF(AND(R247&gt;=200,R247&lt;500),0.3,0.4))</f>
        <v>0.2</v>
      </c>
      <c r="V247" s="5">
        <f>R247 -(U247*R247)</f>
        <v>17.600000000000001</v>
      </c>
      <c r="W247" t="str">
        <f>VLOOKUP(B247,Customer!A:G,7,FALSE)</f>
        <v>Erik Crinklaw</v>
      </c>
      <c r="X247">
        <f>VLOOKUP(B247,Customer!A:G,1,FALSE)</f>
        <v>10020</v>
      </c>
    </row>
    <row r="248" spans="1:24" x14ac:dyDescent="0.2">
      <c r="A248" s="2">
        <v>347</v>
      </c>
      <c r="B248" s="2">
        <v>10052</v>
      </c>
      <c r="C248" s="12" t="s">
        <v>850</v>
      </c>
      <c r="D248" s="12" t="str">
        <f>MID(C248,2,5)</f>
        <v>41084</v>
      </c>
      <c r="E248" s="12" t="str">
        <f t="shared" si="36"/>
        <v>24/06/2012</v>
      </c>
      <c r="F248" s="14">
        <f t="shared" si="37"/>
        <v>2012</v>
      </c>
      <c r="G248" s="14">
        <f t="shared" si="38"/>
        <v>6</v>
      </c>
      <c r="H248" s="14">
        <f t="shared" si="39"/>
        <v>24</v>
      </c>
      <c r="I248" s="14" t="str">
        <f t="shared" si="40"/>
        <v>Sunday</v>
      </c>
      <c r="J248" s="4">
        <f t="shared" ca="1" si="41"/>
        <v>44878</v>
      </c>
      <c r="K248" s="4" t="str">
        <f t="shared" ca="1" si="42"/>
        <v>13/11/2022</v>
      </c>
      <c r="L248" s="14">
        <f t="shared" ca="1" si="43"/>
        <v>10</v>
      </c>
      <c r="M248" s="14">
        <f t="shared" ca="1" si="44"/>
        <v>124</v>
      </c>
      <c r="N248" s="14">
        <f t="shared" ca="1" si="45"/>
        <v>3794</v>
      </c>
      <c r="O248" s="2" t="s">
        <v>454</v>
      </c>
      <c r="P248" s="2">
        <v>3</v>
      </c>
      <c r="Q248" s="5">
        <v>12</v>
      </c>
      <c r="R248" s="5">
        <f t="shared" si="46"/>
        <v>36</v>
      </c>
      <c r="S248" s="6" t="s">
        <v>459</v>
      </c>
      <c r="T248" s="6" t="str">
        <f t="shared" si="47"/>
        <v>Normal</v>
      </c>
      <c r="U248">
        <f>IF(AND(R248&gt;=0,R248&lt;200),0.2,IF(AND(R248&gt;=200,R248&lt;500),0.3,0.4))</f>
        <v>0.2</v>
      </c>
      <c r="V248" s="5">
        <f>R248 -(U248*R248)</f>
        <v>28.8</v>
      </c>
      <c r="W248" t="str">
        <f>VLOOKUP(B248,Customer!A:G,7,FALSE)</f>
        <v>Precious Ellett</v>
      </c>
      <c r="X248">
        <f>VLOOKUP(B248,Customer!A:G,1,FALSE)</f>
        <v>10052</v>
      </c>
    </row>
    <row r="249" spans="1:24" x14ac:dyDescent="0.2">
      <c r="A249" s="2">
        <v>348</v>
      </c>
      <c r="B249" s="2">
        <v>10093</v>
      </c>
      <c r="C249" s="12" t="s">
        <v>851</v>
      </c>
      <c r="D249" s="12" t="str">
        <f>MID(C249,2,5)</f>
        <v>41851</v>
      </c>
      <c r="E249" s="12" t="str">
        <f t="shared" si="36"/>
        <v>31/07/2014</v>
      </c>
      <c r="F249" s="14">
        <f t="shared" si="37"/>
        <v>2014</v>
      </c>
      <c r="G249" s="14">
        <f t="shared" si="38"/>
        <v>7</v>
      </c>
      <c r="H249" s="14">
        <f t="shared" si="39"/>
        <v>31</v>
      </c>
      <c r="I249" s="14" t="str">
        <f t="shared" si="40"/>
        <v>Thursday</v>
      </c>
      <c r="J249" s="4">
        <f t="shared" ca="1" si="41"/>
        <v>44878</v>
      </c>
      <c r="K249" s="4" t="str">
        <f t="shared" ca="1" si="42"/>
        <v>13/11/2022</v>
      </c>
      <c r="L249" s="14">
        <f t="shared" ca="1" si="43"/>
        <v>8</v>
      </c>
      <c r="M249" s="14">
        <f t="shared" ca="1" si="44"/>
        <v>99</v>
      </c>
      <c r="N249" s="14">
        <f t="shared" ca="1" si="45"/>
        <v>3027</v>
      </c>
      <c r="O249" s="2" t="s">
        <v>458</v>
      </c>
      <c r="P249" s="2">
        <v>6</v>
      </c>
      <c r="Q249" s="5">
        <v>8</v>
      </c>
      <c r="R249" s="5">
        <f t="shared" si="46"/>
        <v>48</v>
      </c>
      <c r="S249" s="6" t="s">
        <v>450</v>
      </c>
      <c r="T249" s="6" t="str">
        <f t="shared" si="47"/>
        <v>Normal</v>
      </c>
      <c r="U249">
        <f>IF(AND(R249&gt;=0,R249&lt;200),0.2,IF(AND(R249&gt;=200,R249&lt;500),0.3,0.4))</f>
        <v>0.2</v>
      </c>
      <c r="V249" s="5">
        <f>R249 -(U249*R249)</f>
        <v>38.4</v>
      </c>
      <c r="W249" t="str">
        <f>VLOOKUP(B249,Customer!A:G,7,FALSE)</f>
        <v>Jack Dimas</v>
      </c>
      <c r="X249">
        <f>VLOOKUP(B249,Customer!A:G,1,FALSE)</f>
        <v>10093</v>
      </c>
    </row>
    <row r="250" spans="1:24" x14ac:dyDescent="0.2">
      <c r="A250" s="2">
        <v>349</v>
      </c>
      <c r="B250" s="2">
        <v>10099</v>
      </c>
      <c r="C250" s="12" t="s">
        <v>708</v>
      </c>
      <c r="D250" s="12" t="str">
        <f>MID(C250,2,5)</f>
        <v>40235</v>
      </c>
      <c r="E250" s="12" t="str">
        <f t="shared" si="36"/>
        <v>26/02/2010</v>
      </c>
      <c r="F250" s="14">
        <f t="shared" si="37"/>
        <v>2010</v>
      </c>
      <c r="G250" s="14">
        <f t="shared" si="38"/>
        <v>2</v>
      </c>
      <c r="H250" s="14">
        <f t="shared" si="39"/>
        <v>26</v>
      </c>
      <c r="I250" s="14" t="str">
        <f t="shared" si="40"/>
        <v>Friday</v>
      </c>
      <c r="J250" s="4">
        <f t="shared" ca="1" si="41"/>
        <v>44878</v>
      </c>
      <c r="K250" s="4" t="str">
        <f t="shared" ca="1" si="42"/>
        <v>13/11/2022</v>
      </c>
      <c r="L250" s="14">
        <f t="shared" ca="1" si="43"/>
        <v>12</v>
      </c>
      <c r="M250" s="14">
        <f t="shared" ca="1" si="44"/>
        <v>152</v>
      </c>
      <c r="N250" s="14">
        <f t="shared" ca="1" si="45"/>
        <v>4643</v>
      </c>
      <c r="O250" s="2" t="s">
        <v>456</v>
      </c>
      <c r="P250" s="2">
        <v>4</v>
      </c>
      <c r="Q250" s="5">
        <v>12</v>
      </c>
      <c r="R250" s="5">
        <f t="shared" si="46"/>
        <v>48</v>
      </c>
      <c r="S250" s="6" t="s">
        <v>459</v>
      </c>
      <c r="T250" s="6" t="str">
        <f t="shared" si="47"/>
        <v>Normal</v>
      </c>
      <c r="U250">
        <f>IF(AND(R250&gt;=0,R250&lt;200),0.2,IF(AND(R250&gt;=200,R250&lt;500),0.3,0.4))</f>
        <v>0.2</v>
      </c>
      <c r="V250" s="5">
        <f>R250 -(U250*R250)</f>
        <v>38.4</v>
      </c>
      <c r="W250" t="str">
        <f>VLOOKUP(B250,Customer!A:G,7,FALSE)</f>
        <v>Cecille Holdridge</v>
      </c>
      <c r="X250">
        <f>VLOOKUP(B250,Customer!A:G,1,FALSE)</f>
        <v>10099</v>
      </c>
    </row>
    <row r="251" spans="1:24" x14ac:dyDescent="0.2">
      <c r="A251" s="2">
        <v>350</v>
      </c>
      <c r="B251" s="2">
        <v>10065</v>
      </c>
      <c r="C251" s="12" t="s">
        <v>852</v>
      </c>
      <c r="D251" s="12" t="str">
        <f>MID(C251,2,5)</f>
        <v>41290</v>
      </c>
      <c r="E251" s="12" t="str">
        <f t="shared" si="36"/>
        <v>16/01/2013</v>
      </c>
      <c r="F251" s="14">
        <f t="shared" si="37"/>
        <v>2013</v>
      </c>
      <c r="G251" s="14">
        <f t="shared" si="38"/>
        <v>1</v>
      </c>
      <c r="H251" s="14">
        <f t="shared" si="39"/>
        <v>16</v>
      </c>
      <c r="I251" s="14" t="str">
        <f t="shared" si="40"/>
        <v>Wednesday</v>
      </c>
      <c r="J251" s="4">
        <f t="shared" ca="1" si="41"/>
        <v>44878</v>
      </c>
      <c r="K251" s="4" t="str">
        <f t="shared" ca="1" si="42"/>
        <v>13/11/2022</v>
      </c>
      <c r="L251" s="14">
        <f t="shared" ca="1" si="43"/>
        <v>9</v>
      </c>
      <c r="M251" s="14">
        <f t="shared" ca="1" si="44"/>
        <v>117</v>
      </c>
      <c r="N251" s="14">
        <f t="shared" ca="1" si="45"/>
        <v>3588</v>
      </c>
      <c r="O251" s="2" t="s">
        <v>451</v>
      </c>
      <c r="P251" s="2">
        <v>30</v>
      </c>
      <c r="Q251" s="5">
        <v>13</v>
      </c>
      <c r="R251" s="5">
        <f t="shared" si="46"/>
        <v>390</v>
      </c>
      <c r="S251" s="6" t="s">
        <v>448</v>
      </c>
      <c r="T251" s="6" t="str">
        <f t="shared" si="47"/>
        <v>Large</v>
      </c>
      <c r="U251">
        <f>IF(AND(R251&gt;=0,R251&lt;200),0.2,IF(AND(R251&gt;=200,R251&lt;500),0.3,0.4))</f>
        <v>0.3</v>
      </c>
      <c r="V251" s="5">
        <f>R251 -(U251*R251)</f>
        <v>273</v>
      </c>
      <c r="W251" t="str">
        <f>VLOOKUP(B251,Customer!A:G,7,FALSE)</f>
        <v>Tracey Voyles</v>
      </c>
      <c r="X251">
        <f>VLOOKUP(B251,Customer!A:G,1,FALSE)</f>
        <v>10065</v>
      </c>
    </row>
    <row r="252" spans="1:24" x14ac:dyDescent="0.2">
      <c r="A252" s="2">
        <v>351</v>
      </c>
      <c r="B252" s="2">
        <v>10110</v>
      </c>
      <c r="C252" s="12" t="s">
        <v>853</v>
      </c>
      <c r="D252" s="12" t="str">
        <f>MID(C252,2,5)</f>
        <v>41011</v>
      </c>
      <c r="E252" s="12" t="str">
        <f t="shared" si="36"/>
        <v>12/04/2012</v>
      </c>
      <c r="F252" s="14">
        <f t="shared" si="37"/>
        <v>2012</v>
      </c>
      <c r="G252" s="14">
        <f t="shared" si="38"/>
        <v>4</v>
      </c>
      <c r="H252" s="14">
        <f t="shared" si="39"/>
        <v>12</v>
      </c>
      <c r="I252" s="14" t="str">
        <f t="shared" si="40"/>
        <v>Thursday</v>
      </c>
      <c r="J252" s="4">
        <f t="shared" ca="1" si="41"/>
        <v>44878</v>
      </c>
      <c r="K252" s="4" t="str">
        <f t="shared" ca="1" si="42"/>
        <v>13/11/2022</v>
      </c>
      <c r="L252" s="14">
        <f t="shared" ca="1" si="43"/>
        <v>10</v>
      </c>
      <c r="M252" s="14">
        <f t="shared" ca="1" si="44"/>
        <v>127</v>
      </c>
      <c r="N252" s="14">
        <f t="shared" ca="1" si="45"/>
        <v>3867</v>
      </c>
      <c r="O252" s="2" t="s">
        <v>455</v>
      </c>
      <c r="P252" s="2">
        <v>6</v>
      </c>
      <c r="Q252" s="5">
        <v>9</v>
      </c>
      <c r="R252" s="5">
        <f t="shared" si="46"/>
        <v>54</v>
      </c>
      <c r="S252" s="6" t="s">
        <v>450</v>
      </c>
      <c r="T252" s="6" t="str">
        <f t="shared" si="47"/>
        <v>Normal</v>
      </c>
      <c r="U252">
        <f>IF(AND(R252&gt;=0,R252&lt;200),0.2,IF(AND(R252&gt;=200,R252&lt;500),0.3,0.4))</f>
        <v>0.2</v>
      </c>
      <c r="V252" s="5">
        <f>R252 -(U252*R252)</f>
        <v>43.2</v>
      </c>
      <c r="W252" t="str">
        <f>VLOOKUP(B252,Customer!A:G,7,FALSE)</f>
        <v>Granville Core</v>
      </c>
      <c r="X252">
        <f>VLOOKUP(B252,Customer!A:G,1,FALSE)</f>
        <v>10110</v>
      </c>
    </row>
    <row r="253" spans="1:24" x14ac:dyDescent="0.2">
      <c r="A253" s="2">
        <v>352</v>
      </c>
      <c r="B253" s="2">
        <v>10127</v>
      </c>
      <c r="C253" s="12" t="s">
        <v>854</v>
      </c>
      <c r="D253" s="12" t="str">
        <f>MID(C253,2,5)</f>
        <v>40275</v>
      </c>
      <c r="E253" s="12" t="str">
        <f t="shared" si="36"/>
        <v>07/04/2010</v>
      </c>
      <c r="F253" s="14">
        <f t="shared" si="37"/>
        <v>2010</v>
      </c>
      <c r="G253" s="14">
        <f t="shared" si="38"/>
        <v>4</v>
      </c>
      <c r="H253" s="14">
        <f t="shared" si="39"/>
        <v>7</v>
      </c>
      <c r="I253" s="14" t="str">
        <f t="shared" si="40"/>
        <v>Wednesday</v>
      </c>
      <c r="J253" s="4">
        <f t="shared" ca="1" si="41"/>
        <v>44878</v>
      </c>
      <c r="K253" s="4" t="str">
        <f t="shared" ca="1" si="42"/>
        <v>13/11/2022</v>
      </c>
      <c r="L253" s="14">
        <f t="shared" ca="1" si="43"/>
        <v>12</v>
      </c>
      <c r="M253" s="14">
        <f t="shared" ca="1" si="44"/>
        <v>151</v>
      </c>
      <c r="N253" s="14">
        <f t="shared" ca="1" si="45"/>
        <v>4603</v>
      </c>
      <c r="O253" s="2" t="s">
        <v>458</v>
      </c>
      <c r="P253" s="2">
        <v>22</v>
      </c>
      <c r="Q253" s="5">
        <v>8</v>
      </c>
      <c r="R253" s="5">
        <f t="shared" si="46"/>
        <v>176</v>
      </c>
      <c r="S253" s="6" t="s">
        <v>448</v>
      </c>
      <c r="T253" s="6" t="str">
        <f t="shared" si="47"/>
        <v>Large</v>
      </c>
      <c r="U253">
        <f>IF(AND(R253&gt;=0,R253&lt;200),0.2,IF(AND(R253&gt;=200,R253&lt;500),0.3,0.4))</f>
        <v>0.2</v>
      </c>
      <c r="V253" s="5">
        <f>R253 -(U253*R253)</f>
        <v>140.80000000000001</v>
      </c>
      <c r="W253" t="str">
        <f>VLOOKUP(B253,Customer!A:G,7,FALSE)</f>
        <v>Lyndsey Fagen</v>
      </c>
      <c r="X253">
        <f>VLOOKUP(B253,Customer!A:G,1,FALSE)</f>
        <v>10127</v>
      </c>
    </row>
    <row r="254" spans="1:24" x14ac:dyDescent="0.2">
      <c r="A254" s="2">
        <v>353</v>
      </c>
      <c r="B254" s="2">
        <v>10015</v>
      </c>
      <c r="C254" s="12" t="s">
        <v>855</v>
      </c>
      <c r="D254" s="12" t="str">
        <f>MID(C254,2,5)</f>
        <v>40893</v>
      </c>
      <c r="E254" s="12" t="str">
        <f t="shared" si="36"/>
        <v>16/12/2011</v>
      </c>
      <c r="F254" s="14">
        <f t="shared" si="37"/>
        <v>2011</v>
      </c>
      <c r="G254" s="14">
        <f t="shared" si="38"/>
        <v>12</v>
      </c>
      <c r="H254" s="14">
        <f t="shared" si="39"/>
        <v>16</v>
      </c>
      <c r="I254" s="14" t="str">
        <f t="shared" si="40"/>
        <v>Friday</v>
      </c>
      <c r="J254" s="4">
        <f t="shared" ca="1" si="41"/>
        <v>44878</v>
      </c>
      <c r="K254" s="4" t="str">
        <f t="shared" ca="1" si="42"/>
        <v>13/11/2022</v>
      </c>
      <c r="L254" s="14">
        <f t="shared" ca="1" si="43"/>
        <v>10</v>
      </c>
      <c r="M254" s="14">
        <f t="shared" ca="1" si="44"/>
        <v>130</v>
      </c>
      <c r="N254" s="14">
        <f t="shared" ca="1" si="45"/>
        <v>3985</v>
      </c>
      <c r="O254" s="2" t="s">
        <v>456</v>
      </c>
      <c r="P254" s="2">
        <v>10</v>
      </c>
      <c r="Q254" s="5">
        <v>12</v>
      </c>
      <c r="R254" s="5">
        <f t="shared" si="46"/>
        <v>120</v>
      </c>
      <c r="S254" s="6" t="s">
        <v>450</v>
      </c>
      <c r="T254" s="6" t="str">
        <f t="shared" si="47"/>
        <v>Normal</v>
      </c>
      <c r="U254">
        <f>IF(AND(R254&gt;=0,R254&lt;200),0.2,IF(AND(R254&gt;=200,R254&lt;500),0.3,0.4))</f>
        <v>0.2</v>
      </c>
      <c r="V254" s="5">
        <f>R254 -(U254*R254)</f>
        <v>96</v>
      </c>
      <c r="W254" t="str">
        <f>VLOOKUP(B254,Customer!A:G,7,FALSE)</f>
        <v>Bella Logan</v>
      </c>
      <c r="X254">
        <f>VLOOKUP(B254,Customer!A:G,1,FALSE)</f>
        <v>10015</v>
      </c>
    </row>
    <row r="255" spans="1:24" x14ac:dyDescent="0.2">
      <c r="A255" s="2">
        <v>354</v>
      </c>
      <c r="B255" s="2">
        <v>10080</v>
      </c>
      <c r="C255" s="12" t="s">
        <v>856</v>
      </c>
      <c r="D255" s="12" t="str">
        <f>MID(C255,2,5)</f>
        <v>40884</v>
      </c>
      <c r="E255" s="12" t="str">
        <f t="shared" si="36"/>
        <v>07/12/2011</v>
      </c>
      <c r="F255" s="14">
        <f t="shared" si="37"/>
        <v>2011</v>
      </c>
      <c r="G255" s="14">
        <f t="shared" si="38"/>
        <v>12</v>
      </c>
      <c r="H255" s="14">
        <f t="shared" si="39"/>
        <v>7</v>
      </c>
      <c r="I255" s="14" t="str">
        <f t="shared" si="40"/>
        <v>Wednesday</v>
      </c>
      <c r="J255" s="4">
        <f t="shared" ca="1" si="41"/>
        <v>44878</v>
      </c>
      <c r="K255" s="4" t="str">
        <f t="shared" ca="1" si="42"/>
        <v>13/11/2022</v>
      </c>
      <c r="L255" s="14">
        <f t="shared" ca="1" si="43"/>
        <v>10</v>
      </c>
      <c r="M255" s="14">
        <f t="shared" ca="1" si="44"/>
        <v>131</v>
      </c>
      <c r="N255" s="14">
        <f t="shared" ca="1" si="45"/>
        <v>3994</v>
      </c>
      <c r="O255" s="2" t="s">
        <v>456</v>
      </c>
      <c r="P255" s="2">
        <v>19</v>
      </c>
      <c r="Q255" s="5">
        <v>12</v>
      </c>
      <c r="R255" s="5">
        <f t="shared" si="46"/>
        <v>228</v>
      </c>
      <c r="S255" s="6" t="s">
        <v>448</v>
      </c>
      <c r="T255" s="6" t="str">
        <f t="shared" si="47"/>
        <v>Large</v>
      </c>
      <c r="U255">
        <f>IF(AND(R255&gt;=0,R255&lt;200),0.2,IF(AND(R255&gt;=200,R255&lt;500),0.3,0.4))</f>
        <v>0.3</v>
      </c>
      <c r="V255" s="5">
        <f>R255 -(U255*R255)</f>
        <v>159.60000000000002</v>
      </c>
      <c r="W255" t="str">
        <f>VLOOKUP(B255,Customer!A:G,7,FALSE)</f>
        <v>Hue Beeson</v>
      </c>
      <c r="X255">
        <f>VLOOKUP(B255,Customer!A:G,1,FALSE)</f>
        <v>10080</v>
      </c>
    </row>
    <row r="256" spans="1:24" x14ac:dyDescent="0.2">
      <c r="A256" s="2">
        <v>355</v>
      </c>
      <c r="B256" s="2">
        <v>10114</v>
      </c>
      <c r="C256" s="12" t="s">
        <v>857</v>
      </c>
      <c r="D256" s="12" t="str">
        <f>MID(C256,2,5)</f>
        <v>41192</v>
      </c>
      <c r="E256" s="12" t="str">
        <f t="shared" si="36"/>
        <v>10/10/2012</v>
      </c>
      <c r="F256" s="14">
        <f t="shared" si="37"/>
        <v>2012</v>
      </c>
      <c r="G256" s="14">
        <f t="shared" si="38"/>
        <v>10</v>
      </c>
      <c r="H256" s="14">
        <f t="shared" si="39"/>
        <v>10</v>
      </c>
      <c r="I256" s="14" t="str">
        <f t="shared" si="40"/>
        <v>Wednesday</v>
      </c>
      <c r="J256" s="4">
        <f t="shared" ca="1" si="41"/>
        <v>44878</v>
      </c>
      <c r="K256" s="4" t="str">
        <f t="shared" ca="1" si="42"/>
        <v>13/11/2022</v>
      </c>
      <c r="L256" s="14">
        <f t="shared" ca="1" si="43"/>
        <v>10</v>
      </c>
      <c r="M256" s="14">
        <f t="shared" ca="1" si="44"/>
        <v>121</v>
      </c>
      <c r="N256" s="14">
        <f t="shared" ca="1" si="45"/>
        <v>3686</v>
      </c>
      <c r="O256" s="2" t="s">
        <v>453</v>
      </c>
      <c r="P256" s="2">
        <v>10</v>
      </c>
      <c r="Q256" s="5">
        <v>12</v>
      </c>
      <c r="R256" s="5">
        <f t="shared" si="46"/>
        <v>120</v>
      </c>
      <c r="S256" s="6" t="s">
        <v>450</v>
      </c>
      <c r="T256" s="6" t="str">
        <f t="shared" si="47"/>
        <v>Normal</v>
      </c>
      <c r="U256">
        <f>IF(AND(R256&gt;=0,R256&lt;200),0.2,IF(AND(R256&gt;=200,R256&lt;500),0.3,0.4))</f>
        <v>0.2</v>
      </c>
      <c r="V256" s="5">
        <f>R256 -(U256*R256)</f>
        <v>96</v>
      </c>
      <c r="W256" t="str">
        <f>VLOOKUP(B256,Customer!A:G,7,FALSE)</f>
        <v>Lorri Brook</v>
      </c>
      <c r="X256">
        <f>VLOOKUP(B256,Customer!A:G,1,FALSE)</f>
        <v>10114</v>
      </c>
    </row>
    <row r="257" spans="1:24" x14ac:dyDescent="0.2">
      <c r="A257" s="2">
        <v>356</v>
      </c>
      <c r="B257" s="2">
        <v>10135</v>
      </c>
      <c r="C257" s="12" t="s">
        <v>858</v>
      </c>
      <c r="D257" s="12" t="str">
        <f>MID(C257,2,5)</f>
        <v>40503</v>
      </c>
      <c r="E257" s="12" t="str">
        <f t="shared" si="36"/>
        <v>21/11/2010</v>
      </c>
      <c r="F257" s="14">
        <f t="shared" si="37"/>
        <v>2010</v>
      </c>
      <c r="G257" s="14">
        <f t="shared" si="38"/>
        <v>11</v>
      </c>
      <c r="H257" s="14">
        <f t="shared" si="39"/>
        <v>21</v>
      </c>
      <c r="I257" s="14" t="str">
        <f t="shared" si="40"/>
        <v>Sunday</v>
      </c>
      <c r="J257" s="4">
        <f t="shared" ca="1" si="41"/>
        <v>44878</v>
      </c>
      <c r="K257" s="4" t="str">
        <f t="shared" ca="1" si="42"/>
        <v>13/11/2022</v>
      </c>
      <c r="L257" s="14">
        <f t="shared" ca="1" si="43"/>
        <v>11</v>
      </c>
      <c r="M257" s="14">
        <f t="shared" ca="1" si="44"/>
        <v>143</v>
      </c>
      <c r="N257" s="14">
        <f t="shared" ca="1" si="45"/>
        <v>4375</v>
      </c>
      <c r="O257" s="2" t="s">
        <v>453</v>
      </c>
      <c r="P257" s="2">
        <v>12</v>
      </c>
      <c r="Q257" s="5">
        <v>12</v>
      </c>
      <c r="R257" s="5">
        <f t="shared" si="46"/>
        <v>144</v>
      </c>
      <c r="S257" s="6" t="s">
        <v>450</v>
      </c>
      <c r="T257" s="6" t="str">
        <f t="shared" si="47"/>
        <v>Normal</v>
      </c>
      <c r="U257">
        <f>IF(AND(R257&gt;=0,R257&lt;200),0.2,IF(AND(R257&gt;=200,R257&lt;500),0.3,0.4))</f>
        <v>0.2</v>
      </c>
      <c r="V257" s="5">
        <f>R257 -(U257*R257)</f>
        <v>115.2</v>
      </c>
      <c r="W257" t="str">
        <f>VLOOKUP(B257,Customer!A:G,7,FALSE)</f>
        <v>Santiago Nold</v>
      </c>
      <c r="X257">
        <f>VLOOKUP(B257,Customer!A:G,1,FALSE)</f>
        <v>10135</v>
      </c>
    </row>
    <row r="258" spans="1:24" x14ac:dyDescent="0.2">
      <c r="A258" s="2">
        <v>357</v>
      </c>
      <c r="B258" s="2">
        <v>10012</v>
      </c>
      <c r="C258" s="12" t="s">
        <v>859</v>
      </c>
      <c r="D258" s="12" t="str">
        <f>MID(C258,2,5)</f>
        <v>41710</v>
      </c>
      <c r="E258" s="12" t="str">
        <f t="shared" si="36"/>
        <v>12/03/2014</v>
      </c>
      <c r="F258" s="14">
        <f t="shared" si="37"/>
        <v>2014</v>
      </c>
      <c r="G258" s="14">
        <f t="shared" si="38"/>
        <v>3</v>
      </c>
      <c r="H258" s="14">
        <f t="shared" si="39"/>
        <v>12</v>
      </c>
      <c r="I258" s="14" t="str">
        <f t="shared" si="40"/>
        <v>Wednesday</v>
      </c>
      <c r="J258" s="4">
        <f t="shared" ca="1" si="41"/>
        <v>44878</v>
      </c>
      <c r="K258" s="4" t="str">
        <f t="shared" ca="1" si="42"/>
        <v>13/11/2022</v>
      </c>
      <c r="L258" s="14">
        <f t="shared" ca="1" si="43"/>
        <v>8</v>
      </c>
      <c r="M258" s="14">
        <f t="shared" ca="1" si="44"/>
        <v>104</v>
      </c>
      <c r="N258" s="14">
        <f t="shared" ca="1" si="45"/>
        <v>3168</v>
      </c>
      <c r="O258" s="2" t="s">
        <v>456</v>
      </c>
      <c r="P258" s="2">
        <v>17</v>
      </c>
      <c r="Q258" s="5">
        <v>12</v>
      </c>
      <c r="R258" s="5">
        <f t="shared" si="46"/>
        <v>204</v>
      </c>
      <c r="S258" s="6" t="s">
        <v>448</v>
      </c>
      <c r="T258" s="6" t="str">
        <f t="shared" si="47"/>
        <v>Large</v>
      </c>
      <c r="U258">
        <f>IF(AND(R258&gt;=0,R258&lt;200),0.2,IF(AND(R258&gt;=200,R258&lt;500),0.3,0.4))</f>
        <v>0.3</v>
      </c>
      <c r="V258" s="5">
        <f>R258 -(U258*R258)</f>
        <v>142.80000000000001</v>
      </c>
      <c r="W258" t="str">
        <f>VLOOKUP(B258,Customer!A:G,7,FALSE)</f>
        <v>Trisha Arter</v>
      </c>
      <c r="X258">
        <f>VLOOKUP(B258,Customer!A:G,1,FALSE)</f>
        <v>10012</v>
      </c>
    </row>
    <row r="259" spans="1:24" x14ac:dyDescent="0.2">
      <c r="A259" s="2">
        <v>358</v>
      </c>
      <c r="B259" s="2">
        <v>10018</v>
      </c>
      <c r="C259" s="12" t="s">
        <v>860</v>
      </c>
      <c r="D259" s="12" t="str">
        <f>MID(C259,2,5)</f>
        <v>40653</v>
      </c>
      <c r="E259" s="12" t="str">
        <f t="shared" ref="E259:E322" si="48">TEXT(D259,"DD/MM/YYYY")</f>
        <v>20/04/2011</v>
      </c>
      <c r="F259" s="14">
        <f t="shared" ref="F259:F322" si="49">YEAR(E259)</f>
        <v>2011</v>
      </c>
      <c r="G259" s="14">
        <f t="shared" ref="G259:G322" si="50">MONTH(E259)</f>
        <v>4</v>
      </c>
      <c r="H259" s="14">
        <f t="shared" ref="H259:H322" si="51">DAY(E259)</f>
        <v>20</v>
      </c>
      <c r="I259" s="14" t="str">
        <f t="shared" ref="I259:I322" si="52">TEXT(E259,"DDDD")</f>
        <v>Wednesday</v>
      </c>
      <c r="J259" s="4">
        <f t="shared" ref="J259:J322" ca="1" si="53">TODAY()</f>
        <v>44878</v>
      </c>
      <c r="K259" s="4" t="str">
        <f t="shared" ref="K259:K322" ca="1" si="54">TEXT(J259,"DD/MM/YYYY")</f>
        <v>13/11/2022</v>
      </c>
      <c r="L259" s="14">
        <f t="shared" ref="L259:L322" ca="1" si="55">DATEDIF(E259,K259,"Y")</f>
        <v>11</v>
      </c>
      <c r="M259" s="14">
        <f t="shared" ref="M259:M322" ca="1" si="56">DATEDIF(E259,K259,"M")</f>
        <v>138</v>
      </c>
      <c r="N259" s="14">
        <f t="shared" ref="N259:N322" ca="1" si="57">DATEDIF(E259,K259,"D")</f>
        <v>4225</v>
      </c>
      <c r="O259" s="2" t="s">
        <v>460</v>
      </c>
      <c r="P259" s="2">
        <v>6</v>
      </c>
      <c r="Q259" s="5">
        <v>2</v>
      </c>
      <c r="R259" s="5">
        <f t="shared" ref="R259:R322" si="58">P259*Q259</f>
        <v>12</v>
      </c>
      <c r="S259" s="6" t="s">
        <v>450</v>
      </c>
      <c r="T259" s="6" t="str">
        <f t="shared" ref="T259:T322" si="59">IF(S259="Large Order", "Large", IF(OR(S259="Normal Order",S259="Small Order"),"Normal"))</f>
        <v>Normal</v>
      </c>
      <c r="U259">
        <f>IF(AND(R259&gt;=0,R259&lt;200),0.2,IF(AND(R259&gt;=200,R259&lt;500),0.3,0.4))</f>
        <v>0.2</v>
      </c>
      <c r="V259" s="5">
        <f>R259 -(U259*R259)</f>
        <v>9.6</v>
      </c>
      <c r="W259" t="str">
        <f>VLOOKUP(B259,Customer!A:G,7,FALSE)</f>
        <v>Isaiah Chavarria</v>
      </c>
      <c r="X259">
        <f>VLOOKUP(B259,Customer!A:G,1,FALSE)</f>
        <v>10018</v>
      </c>
    </row>
    <row r="260" spans="1:24" x14ac:dyDescent="0.2">
      <c r="A260" s="2">
        <v>359</v>
      </c>
      <c r="B260" s="2">
        <v>10098</v>
      </c>
      <c r="C260" s="12" t="s">
        <v>861</v>
      </c>
      <c r="D260" s="12" t="str">
        <f>MID(C260,2,5)</f>
        <v>40249</v>
      </c>
      <c r="E260" s="12" t="str">
        <f t="shared" si="48"/>
        <v>12/03/2010</v>
      </c>
      <c r="F260" s="14">
        <f t="shared" si="49"/>
        <v>2010</v>
      </c>
      <c r="G260" s="14">
        <f t="shared" si="50"/>
        <v>3</v>
      </c>
      <c r="H260" s="14">
        <f t="shared" si="51"/>
        <v>12</v>
      </c>
      <c r="I260" s="14" t="str">
        <f t="shared" si="52"/>
        <v>Friday</v>
      </c>
      <c r="J260" s="4">
        <f t="shared" ca="1" si="53"/>
        <v>44878</v>
      </c>
      <c r="K260" s="4" t="str">
        <f t="shared" ca="1" si="54"/>
        <v>13/11/2022</v>
      </c>
      <c r="L260" s="14">
        <f t="shared" ca="1" si="55"/>
        <v>12</v>
      </c>
      <c r="M260" s="14">
        <f t="shared" ca="1" si="56"/>
        <v>152</v>
      </c>
      <c r="N260" s="14">
        <f t="shared" ca="1" si="57"/>
        <v>4629</v>
      </c>
      <c r="O260" s="2" t="s">
        <v>449</v>
      </c>
      <c r="P260" s="2">
        <v>6</v>
      </c>
      <c r="Q260" s="5">
        <v>18</v>
      </c>
      <c r="R260" s="5">
        <f t="shared" si="58"/>
        <v>108</v>
      </c>
      <c r="S260" s="6" t="s">
        <v>450</v>
      </c>
      <c r="T260" s="6" t="str">
        <f t="shared" si="59"/>
        <v>Normal</v>
      </c>
      <c r="U260">
        <f>IF(AND(R260&gt;=0,R260&lt;200),0.2,IF(AND(R260&gt;=200,R260&lt;500),0.3,0.4))</f>
        <v>0.2</v>
      </c>
      <c r="V260" s="5">
        <f>R260 -(U260*R260)</f>
        <v>86.4</v>
      </c>
      <c r="W260" t="str">
        <f>VLOOKUP(B260,Customer!A:G,7,FALSE)</f>
        <v>Emerald Fernald</v>
      </c>
      <c r="X260">
        <f>VLOOKUP(B260,Customer!A:G,1,FALSE)</f>
        <v>10098</v>
      </c>
    </row>
    <row r="261" spans="1:24" x14ac:dyDescent="0.2">
      <c r="A261" s="2">
        <v>360</v>
      </c>
      <c r="B261" s="2">
        <v>10111</v>
      </c>
      <c r="C261" s="12" t="s">
        <v>862</v>
      </c>
      <c r="D261" s="12" t="str">
        <f>MID(C261,2,5)</f>
        <v>41900</v>
      </c>
      <c r="E261" s="12" t="str">
        <f t="shared" si="48"/>
        <v>18/09/2014</v>
      </c>
      <c r="F261" s="14">
        <f t="shared" si="49"/>
        <v>2014</v>
      </c>
      <c r="G261" s="14">
        <f t="shared" si="50"/>
        <v>9</v>
      </c>
      <c r="H261" s="14">
        <f t="shared" si="51"/>
        <v>18</v>
      </c>
      <c r="I261" s="14" t="str">
        <f t="shared" si="52"/>
        <v>Thursday</v>
      </c>
      <c r="J261" s="4">
        <f t="shared" ca="1" si="53"/>
        <v>44878</v>
      </c>
      <c r="K261" s="4" t="str">
        <f t="shared" ca="1" si="54"/>
        <v>13/11/2022</v>
      </c>
      <c r="L261" s="14">
        <f t="shared" ca="1" si="55"/>
        <v>8</v>
      </c>
      <c r="M261" s="14">
        <f t="shared" ca="1" si="56"/>
        <v>97</v>
      </c>
      <c r="N261" s="14">
        <f t="shared" ca="1" si="57"/>
        <v>2978</v>
      </c>
      <c r="O261" s="2" t="s">
        <v>453</v>
      </c>
      <c r="P261" s="2">
        <v>2</v>
      </c>
      <c r="Q261" s="5">
        <v>12</v>
      </c>
      <c r="R261" s="5">
        <f t="shared" si="58"/>
        <v>24</v>
      </c>
      <c r="S261" s="6" t="s">
        <v>459</v>
      </c>
      <c r="T261" s="6" t="str">
        <f t="shared" si="59"/>
        <v>Normal</v>
      </c>
      <c r="U261">
        <f>IF(AND(R261&gt;=0,R261&lt;200),0.2,IF(AND(R261&gt;=200,R261&lt;500),0.3,0.4))</f>
        <v>0.2</v>
      </c>
      <c r="V261" s="5">
        <f>R261 -(U261*R261)</f>
        <v>19.2</v>
      </c>
      <c r="W261" t="str">
        <f>VLOOKUP(B261,Customer!A:G,7,FALSE)</f>
        <v>Boris Hine</v>
      </c>
      <c r="X261">
        <f>VLOOKUP(B261,Customer!A:G,1,FALSE)</f>
        <v>10111</v>
      </c>
    </row>
    <row r="262" spans="1:24" x14ac:dyDescent="0.2">
      <c r="A262" s="2">
        <v>361</v>
      </c>
      <c r="B262" s="2">
        <v>10021</v>
      </c>
      <c r="C262" s="12" t="s">
        <v>863</v>
      </c>
      <c r="D262" s="12" t="str">
        <f>MID(C262,2,5)</f>
        <v>41302</v>
      </c>
      <c r="E262" s="12" t="str">
        <f t="shared" si="48"/>
        <v>28/01/2013</v>
      </c>
      <c r="F262" s="14">
        <f t="shared" si="49"/>
        <v>2013</v>
      </c>
      <c r="G262" s="14">
        <f t="shared" si="50"/>
        <v>1</v>
      </c>
      <c r="H262" s="14">
        <f t="shared" si="51"/>
        <v>28</v>
      </c>
      <c r="I262" s="14" t="str">
        <f t="shared" si="52"/>
        <v>Monday</v>
      </c>
      <c r="J262" s="4">
        <f t="shared" ca="1" si="53"/>
        <v>44878</v>
      </c>
      <c r="K262" s="4" t="str">
        <f t="shared" ca="1" si="54"/>
        <v>13/11/2022</v>
      </c>
      <c r="L262" s="14">
        <f t="shared" ca="1" si="55"/>
        <v>9</v>
      </c>
      <c r="M262" s="14">
        <f t="shared" ca="1" si="56"/>
        <v>117</v>
      </c>
      <c r="N262" s="14">
        <f t="shared" ca="1" si="57"/>
        <v>3576</v>
      </c>
      <c r="O262" s="2" t="s">
        <v>454</v>
      </c>
      <c r="P262" s="2">
        <v>2</v>
      </c>
      <c r="Q262" s="5">
        <v>12</v>
      </c>
      <c r="R262" s="5">
        <f t="shared" si="58"/>
        <v>24</v>
      </c>
      <c r="S262" s="6" t="s">
        <v>459</v>
      </c>
      <c r="T262" s="6" t="str">
        <f t="shared" si="59"/>
        <v>Normal</v>
      </c>
      <c r="U262">
        <f>IF(AND(R262&gt;=0,R262&lt;200),0.2,IF(AND(R262&gt;=200,R262&lt;500),0.3,0.4))</f>
        <v>0.2</v>
      </c>
      <c r="V262" s="5">
        <f>R262 -(U262*R262)</f>
        <v>19.2</v>
      </c>
      <c r="W262" t="str">
        <f>VLOOKUP(B262,Customer!A:G,7,FALSE)</f>
        <v>Jesus Dallas</v>
      </c>
      <c r="X262">
        <f>VLOOKUP(B262,Customer!A:G,1,FALSE)</f>
        <v>10021</v>
      </c>
    </row>
    <row r="263" spans="1:24" x14ac:dyDescent="0.2">
      <c r="A263" s="2">
        <v>362</v>
      </c>
      <c r="B263" s="2">
        <v>10039</v>
      </c>
      <c r="C263" s="12" t="s">
        <v>757</v>
      </c>
      <c r="D263" s="12" t="str">
        <f>MID(C263,2,5)</f>
        <v>41582</v>
      </c>
      <c r="E263" s="12" t="str">
        <f t="shared" si="48"/>
        <v>04/11/2013</v>
      </c>
      <c r="F263" s="14">
        <f t="shared" si="49"/>
        <v>2013</v>
      </c>
      <c r="G263" s="14">
        <f t="shared" si="50"/>
        <v>11</v>
      </c>
      <c r="H263" s="14">
        <f t="shared" si="51"/>
        <v>4</v>
      </c>
      <c r="I263" s="14" t="str">
        <f t="shared" si="52"/>
        <v>Monday</v>
      </c>
      <c r="J263" s="4">
        <f t="shared" ca="1" si="53"/>
        <v>44878</v>
      </c>
      <c r="K263" s="4" t="str">
        <f t="shared" ca="1" si="54"/>
        <v>13/11/2022</v>
      </c>
      <c r="L263" s="14">
        <f t="shared" ca="1" si="55"/>
        <v>9</v>
      </c>
      <c r="M263" s="14">
        <f t="shared" ca="1" si="56"/>
        <v>108</v>
      </c>
      <c r="N263" s="14">
        <f t="shared" ca="1" si="57"/>
        <v>3296</v>
      </c>
      <c r="O263" s="2" t="s">
        <v>454</v>
      </c>
      <c r="P263" s="2">
        <v>22</v>
      </c>
      <c r="Q263" s="5">
        <v>12</v>
      </c>
      <c r="R263" s="5">
        <f t="shared" si="58"/>
        <v>264</v>
      </c>
      <c r="S263" s="6" t="s">
        <v>448</v>
      </c>
      <c r="T263" s="6" t="str">
        <f t="shared" si="59"/>
        <v>Large</v>
      </c>
      <c r="U263">
        <f>IF(AND(R263&gt;=0,R263&lt;200),0.2,IF(AND(R263&gt;=200,R263&lt;500),0.3,0.4))</f>
        <v>0.3</v>
      </c>
      <c r="V263" s="5">
        <f>R263 -(U263*R263)</f>
        <v>184.8</v>
      </c>
      <c r="W263" t="str">
        <f>VLOOKUP(B263,Customer!A:G,7,FALSE)</f>
        <v>Jere Waters</v>
      </c>
      <c r="X263">
        <f>VLOOKUP(B263,Customer!A:G,1,FALSE)</f>
        <v>10039</v>
      </c>
    </row>
    <row r="264" spans="1:24" x14ac:dyDescent="0.2">
      <c r="A264" s="2">
        <v>363</v>
      </c>
      <c r="B264" s="2">
        <v>10149</v>
      </c>
      <c r="C264" s="12" t="s">
        <v>753</v>
      </c>
      <c r="D264" s="12" t="str">
        <f>MID(C264,2,5)</f>
        <v>41227</v>
      </c>
      <c r="E264" s="12" t="str">
        <f t="shared" si="48"/>
        <v>14/11/2012</v>
      </c>
      <c r="F264" s="14">
        <f t="shared" si="49"/>
        <v>2012</v>
      </c>
      <c r="G264" s="14">
        <f t="shared" si="50"/>
        <v>11</v>
      </c>
      <c r="H264" s="14">
        <f t="shared" si="51"/>
        <v>14</v>
      </c>
      <c r="I264" s="14" t="str">
        <f t="shared" si="52"/>
        <v>Wednesday</v>
      </c>
      <c r="J264" s="4">
        <f t="shared" ca="1" si="53"/>
        <v>44878</v>
      </c>
      <c r="K264" s="4" t="str">
        <f t="shared" ca="1" si="54"/>
        <v>13/11/2022</v>
      </c>
      <c r="L264" s="14">
        <f t="shared" ca="1" si="55"/>
        <v>9</v>
      </c>
      <c r="M264" s="14">
        <f t="shared" ca="1" si="56"/>
        <v>119</v>
      </c>
      <c r="N264" s="14">
        <f t="shared" ca="1" si="57"/>
        <v>3651</v>
      </c>
      <c r="O264" s="2" t="s">
        <v>457</v>
      </c>
      <c r="P264" s="2">
        <v>30</v>
      </c>
      <c r="Q264" s="5">
        <v>2</v>
      </c>
      <c r="R264" s="5">
        <f t="shared" si="58"/>
        <v>60</v>
      </c>
      <c r="S264" s="6" t="s">
        <v>448</v>
      </c>
      <c r="T264" s="6" t="str">
        <f t="shared" si="59"/>
        <v>Large</v>
      </c>
      <c r="U264">
        <f>IF(AND(R264&gt;=0,R264&lt;200),0.2,IF(AND(R264&gt;=200,R264&lt;500),0.3,0.4))</f>
        <v>0.2</v>
      </c>
      <c r="V264" s="5">
        <f>R264 -(U264*R264)</f>
        <v>48</v>
      </c>
      <c r="W264" t="str">
        <f>VLOOKUP(B264,Customer!A:G,7,FALSE)</f>
        <v>Tomas Coppinger</v>
      </c>
      <c r="X264">
        <f>VLOOKUP(B264,Customer!A:G,1,FALSE)</f>
        <v>10149</v>
      </c>
    </row>
    <row r="265" spans="1:24" x14ac:dyDescent="0.2">
      <c r="A265" s="2">
        <v>364</v>
      </c>
      <c r="B265" s="2">
        <v>10111</v>
      </c>
      <c r="C265" s="12" t="s">
        <v>864</v>
      </c>
      <c r="D265" s="12" t="str">
        <f>MID(C265,2,5)</f>
        <v>41464</v>
      </c>
      <c r="E265" s="12" t="str">
        <f t="shared" si="48"/>
        <v>09/07/2013</v>
      </c>
      <c r="F265" s="14">
        <f t="shared" si="49"/>
        <v>2013</v>
      </c>
      <c r="G265" s="14">
        <f t="shared" si="50"/>
        <v>7</v>
      </c>
      <c r="H265" s="14">
        <f t="shared" si="51"/>
        <v>9</v>
      </c>
      <c r="I265" s="14" t="str">
        <f t="shared" si="52"/>
        <v>Tuesday</v>
      </c>
      <c r="J265" s="4">
        <f t="shared" ca="1" si="53"/>
        <v>44878</v>
      </c>
      <c r="K265" s="4" t="str">
        <f t="shared" ca="1" si="54"/>
        <v>13/11/2022</v>
      </c>
      <c r="L265" s="14">
        <f t="shared" ca="1" si="55"/>
        <v>9</v>
      </c>
      <c r="M265" s="14">
        <f t="shared" ca="1" si="56"/>
        <v>112</v>
      </c>
      <c r="N265" s="14">
        <f t="shared" ca="1" si="57"/>
        <v>3414</v>
      </c>
      <c r="O265" s="2" t="s">
        <v>452</v>
      </c>
      <c r="P265" s="2">
        <v>27</v>
      </c>
      <c r="Q265" s="5">
        <v>4</v>
      </c>
      <c r="R265" s="5">
        <f t="shared" si="58"/>
        <v>108</v>
      </c>
      <c r="S265" s="6" t="s">
        <v>448</v>
      </c>
      <c r="T265" s="6" t="str">
        <f t="shared" si="59"/>
        <v>Large</v>
      </c>
      <c r="U265">
        <f>IF(AND(R265&gt;=0,R265&lt;200),0.2,IF(AND(R265&gt;=200,R265&lt;500),0.3,0.4))</f>
        <v>0.2</v>
      </c>
      <c r="V265" s="5">
        <f>R265 -(U265*R265)</f>
        <v>86.4</v>
      </c>
      <c r="W265" t="str">
        <f>VLOOKUP(B265,Customer!A:G,7,FALSE)</f>
        <v>Boris Hine</v>
      </c>
      <c r="X265">
        <f>VLOOKUP(B265,Customer!A:G,1,FALSE)</f>
        <v>10111</v>
      </c>
    </row>
    <row r="266" spans="1:24" x14ac:dyDescent="0.2">
      <c r="A266" s="2">
        <v>365</v>
      </c>
      <c r="B266" s="2">
        <v>10014</v>
      </c>
      <c r="C266" s="12" t="s">
        <v>865</v>
      </c>
      <c r="D266" s="12" t="str">
        <f>MID(C266,2,5)</f>
        <v>41747</v>
      </c>
      <c r="E266" s="12" t="str">
        <f t="shared" si="48"/>
        <v>18/04/2014</v>
      </c>
      <c r="F266" s="14">
        <f t="shared" si="49"/>
        <v>2014</v>
      </c>
      <c r="G266" s="14">
        <f t="shared" si="50"/>
        <v>4</v>
      </c>
      <c r="H266" s="14">
        <f t="shared" si="51"/>
        <v>18</v>
      </c>
      <c r="I266" s="14" t="str">
        <f t="shared" si="52"/>
        <v>Friday</v>
      </c>
      <c r="J266" s="4">
        <f t="shared" ca="1" si="53"/>
        <v>44878</v>
      </c>
      <c r="K266" s="4" t="str">
        <f t="shared" ca="1" si="54"/>
        <v>13/11/2022</v>
      </c>
      <c r="L266" s="14">
        <f t="shared" ca="1" si="55"/>
        <v>8</v>
      </c>
      <c r="M266" s="14">
        <f t="shared" ca="1" si="56"/>
        <v>102</v>
      </c>
      <c r="N266" s="14">
        <f t="shared" ca="1" si="57"/>
        <v>3131</v>
      </c>
      <c r="O266" s="2" t="s">
        <v>458</v>
      </c>
      <c r="P266" s="2">
        <v>15</v>
      </c>
      <c r="Q266" s="5">
        <v>8</v>
      </c>
      <c r="R266" s="5">
        <f t="shared" si="58"/>
        <v>120</v>
      </c>
      <c r="S266" s="6" t="s">
        <v>448</v>
      </c>
      <c r="T266" s="6" t="str">
        <f t="shared" si="59"/>
        <v>Large</v>
      </c>
      <c r="U266">
        <f>IF(AND(R266&gt;=0,R266&lt;200),0.2,IF(AND(R266&gt;=200,R266&lt;500),0.3,0.4))</f>
        <v>0.2</v>
      </c>
      <c r="V266" s="5">
        <f>R266 -(U266*R266)</f>
        <v>96</v>
      </c>
      <c r="W266" t="str">
        <f>VLOOKUP(B266,Customer!A:G,7,FALSE)</f>
        <v>Lola Schmidt</v>
      </c>
      <c r="X266">
        <f>VLOOKUP(B266,Customer!A:G,1,FALSE)</f>
        <v>10014</v>
      </c>
    </row>
    <row r="267" spans="1:24" x14ac:dyDescent="0.2">
      <c r="A267" s="2">
        <v>366</v>
      </c>
      <c r="B267" s="2">
        <v>10007</v>
      </c>
      <c r="C267" s="12" t="s">
        <v>711</v>
      </c>
      <c r="D267" s="12" t="str">
        <f>MID(C267,2,5)</f>
        <v>40902</v>
      </c>
      <c r="E267" s="12" t="str">
        <f t="shared" si="48"/>
        <v>25/12/2011</v>
      </c>
      <c r="F267" s="14">
        <f t="shared" si="49"/>
        <v>2011</v>
      </c>
      <c r="G267" s="14">
        <f t="shared" si="50"/>
        <v>12</v>
      </c>
      <c r="H267" s="14">
        <f t="shared" si="51"/>
        <v>25</v>
      </c>
      <c r="I267" s="14" t="str">
        <f t="shared" si="52"/>
        <v>Sunday</v>
      </c>
      <c r="J267" s="4">
        <f t="shared" ca="1" si="53"/>
        <v>44878</v>
      </c>
      <c r="K267" s="4" t="str">
        <f t="shared" ca="1" si="54"/>
        <v>13/11/2022</v>
      </c>
      <c r="L267" s="14">
        <f t="shared" ca="1" si="55"/>
        <v>10</v>
      </c>
      <c r="M267" s="14">
        <f t="shared" ca="1" si="56"/>
        <v>130</v>
      </c>
      <c r="N267" s="14">
        <f t="shared" ca="1" si="57"/>
        <v>3976</v>
      </c>
      <c r="O267" s="2" t="s">
        <v>452</v>
      </c>
      <c r="P267" s="2">
        <v>28</v>
      </c>
      <c r="Q267" s="5">
        <v>4</v>
      </c>
      <c r="R267" s="5">
        <f t="shared" si="58"/>
        <v>112</v>
      </c>
      <c r="S267" s="6" t="s">
        <v>448</v>
      </c>
      <c r="T267" s="6" t="str">
        <f t="shared" si="59"/>
        <v>Large</v>
      </c>
      <c r="U267">
        <f>IF(AND(R267&gt;=0,R267&lt;200),0.2,IF(AND(R267&gt;=200,R267&lt;500),0.3,0.4))</f>
        <v>0.2</v>
      </c>
      <c r="V267" s="5">
        <f>R267 -(U267*R267)</f>
        <v>89.6</v>
      </c>
      <c r="W267" t="str">
        <f>VLOOKUP(B267,Customer!A:G,7,FALSE)</f>
        <v>Velda Kimberling</v>
      </c>
      <c r="X267">
        <f>VLOOKUP(B267,Customer!A:G,1,FALSE)</f>
        <v>10007</v>
      </c>
    </row>
    <row r="268" spans="1:24" x14ac:dyDescent="0.2">
      <c r="A268" s="2">
        <v>367</v>
      </c>
      <c r="B268" s="2">
        <v>10148</v>
      </c>
      <c r="C268" s="12" t="s">
        <v>866</v>
      </c>
      <c r="D268" s="12" t="str">
        <f>MID(C268,2,5)</f>
        <v>40890</v>
      </c>
      <c r="E268" s="12" t="str">
        <f t="shared" si="48"/>
        <v>13/12/2011</v>
      </c>
      <c r="F268" s="14">
        <f t="shared" si="49"/>
        <v>2011</v>
      </c>
      <c r="G268" s="14">
        <f t="shared" si="50"/>
        <v>12</v>
      </c>
      <c r="H268" s="14">
        <f t="shared" si="51"/>
        <v>13</v>
      </c>
      <c r="I268" s="14" t="str">
        <f t="shared" si="52"/>
        <v>Tuesday</v>
      </c>
      <c r="J268" s="4">
        <f t="shared" ca="1" si="53"/>
        <v>44878</v>
      </c>
      <c r="K268" s="4" t="str">
        <f t="shared" ca="1" si="54"/>
        <v>13/11/2022</v>
      </c>
      <c r="L268" s="14">
        <f t="shared" ca="1" si="55"/>
        <v>10</v>
      </c>
      <c r="M268" s="14">
        <f t="shared" ca="1" si="56"/>
        <v>131</v>
      </c>
      <c r="N268" s="14">
        <f t="shared" ca="1" si="57"/>
        <v>3988</v>
      </c>
      <c r="O268" s="2" t="s">
        <v>454</v>
      </c>
      <c r="P268" s="2">
        <v>2</v>
      </c>
      <c r="Q268" s="5">
        <v>12</v>
      </c>
      <c r="R268" s="5">
        <f t="shared" si="58"/>
        <v>24</v>
      </c>
      <c r="S268" s="6" t="s">
        <v>459</v>
      </c>
      <c r="T268" s="6" t="str">
        <f t="shared" si="59"/>
        <v>Normal</v>
      </c>
      <c r="U268">
        <f>IF(AND(R268&gt;=0,R268&lt;200),0.2,IF(AND(R268&gt;=200,R268&lt;500),0.3,0.4))</f>
        <v>0.2</v>
      </c>
      <c r="V268" s="5">
        <f>R268 -(U268*R268)</f>
        <v>19.2</v>
      </c>
      <c r="W268" t="str">
        <f>VLOOKUP(B268,Customer!A:G,7,FALSE)</f>
        <v>Etta Bosque</v>
      </c>
      <c r="X268">
        <f>VLOOKUP(B268,Customer!A:G,1,FALSE)</f>
        <v>10148</v>
      </c>
    </row>
    <row r="269" spans="1:24" x14ac:dyDescent="0.2">
      <c r="A269" s="2">
        <v>368</v>
      </c>
      <c r="B269" s="2">
        <v>10076</v>
      </c>
      <c r="C269" s="12" t="s">
        <v>867</v>
      </c>
      <c r="D269" s="12" t="str">
        <f>MID(C269,2,5)</f>
        <v>40607</v>
      </c>
      <c r="E269" s="12" t="str">
        <f t="shared" si="48"/>
        <v>05/03/2011</v>
      </c>
      <c r="F269" s="14">
        <f t="shared" si="49"/>
        <v>2011</v>
      </c>
      <c r="G269" s="14">
        <f t="shared" si="50"/>
        <v>3</v>
      </c>
      <c r="H269" s="14">
        <f t="shared" si="51"/>
        <v>5</v>
      </c>
      <c r="I269" s="14" t="str">
        <f t="shared" si="52"/>
        <v>Saturday</v>
      </c>
      <c r="J269" s="4">
        <f t="shared" ca="1" si="53"/>
        <v>44878</v>
      </c>
      <c r="K269" s="4" t="str">
        <f t="shared" ca="1" si="54"/>
        <v>13/11/2022</v>
      </c>
      <c r="L269" s="14">
        <f t="shared" ca="1" si="55"/>
        <v>11</v>
      </c>
      <c r="M269" s="14">
        <f t="shared" ca="1" si="56"/>
        <v>140</v>
      </c>
      <c r="N269" s="14">
        <f t="shared" ca="1" si="57"/>
        <v>4271</v>
      </c>
      <c r="O269" s="2" t="s">
        <v>458</v>
      </c>
      <c r="P269" s="2">
        <v>24</v>
      </c>
      <c r="Q269" s="5">
        <v>8</v>
      </c>
      <c r="R269" s="5">
        <f t="shared" si="58"/>
        <v>192</v>
      </c>
      <c r="S269" s="6" t="s">
        <v>448</v>
      </c>
      <c r="T269" s="6" t="str">
        <f t="shared" si="59"/>
        <v>Large</v>
      </c>
      <c r="U269">
        <f>IF(AND(R269&gt;=0,R269&lt;200),0.2,IF(AND(R269&gt;=200,R269&lt;500),0.3,0.4))</f>
        <v>0.2</v>
      </c>
      <c r="V269" s="5">
        <f>R269 -(U269*R269)</f>
        <v>153.6</v>
      </c>
      <c r="W269" t="str">
        <f>VLOOKUP(B269,Customer!A:G,7,FALSE)</f>
        <v>Flora Zuniga</v>
      </c>
      <c r="X269">
        <f>VLOOKUP(B269,Customer!A:G,1,FALSE)</f>
        <v>10076</v>
      </c>
    </row>
    <row r="270" spans="1:24" x14ac:dyDescent="0.2">
      <c r="A270" s="2">
        <v>369</v>
      </c>
      <c r="B270" s="2">
        <v>10002</v>
      </c>
      <c r="C270" s="12" t="s">
        <v>868</v>
      </c>
      <c r="D270" s="12" t="str">
        <f>MID(C270,2,5)</f>
        <v>40920</v>
      </c>
      <c r="E270" s="12" t="str">
        <f t="shared" si="48"/>
        <v>12/01/2012</v>
      </c>
      <c r="F270" s="14">
        <f t="shared" si="49"/>
        <v>2012</v>
      </c>
      <c r="G270" s="14">
        <f t="shared" si="50"/>
        <v>1</v>
      </c>
      <c r="H270" s="14">
        <f t="shared" si="51"/>
        <v>12</v>
      </c>
      <c r="I270" s="14" t="str">
        <f t="shared" si="52"/>
        <v>Thursday</v>
      </c>
      <c r="J270" s="4">
        <f t="shared" ca="1" si="53"/>
        <v>44878</v>
      </c>
      <c r="K270" s="4" t="str">
        <f t="shared" ca="1" si="54"/>
        <v>13/11/2022</v>
      </c>
      <c r="L270" s="14">
        <f t="shared" ca="1" si="55"/>
        <v>10</v>
      </c>
      <c r="M270" s="14">
        <f t="shared" ca="1" si="56"/>
        <v>130</v>
      </c>
      <c r="N270" s="14">
        <f t="shared" ca="1" si="57"/>
        <v>3958</v>
      </c>
      <c r="O270" s="2" t="s">
        <v>457</v>
      </c>
      <c r="P270" s="2">
        <v>6</v>
      </c>
      <c r="Q270" s="5">
        <v>2</v>
      </c>
      <c r="R270" s="5">
        <f t="shared" si="58"/>
        <v>12</v>
      </c>
      <c r="S270" s="6" t="s">
        <v>450</v>
      </c>
      <c r="T270" s="6" t="str">
        <f t="shared" si="59"/>
        <v>Normal</v>
      </c>
      <c r="U270">
        <f>IF(AND(R270&gt;=0,R270&lt;200),0.2,IF(AND(R270&gt;=200,R270&lt;500),0.3,0.4))</f>
        <v>0.2</v>
      </c>
      <c r="V270" s="5">
        <f>R270 -(U270*R270)</f>
        <v>9.6</v>
      </c>
      <c r="W270" t="str">
        <f>VLOOKUP(B270,Customer!A:G,7,FALSE)</f>
        <v>Patrica Courville</v>
      </c>
      <c r="X270">
        <f>VLOOKUP(B270,Customer!A:G,1,FALSE)</f>
        <v>10002</v>
      </c>
    </row>
    <row r="271" spans="1:24" x14ac:dyDescent="0.2">
      <c r="A271" s="2">
        <v>370</v>
      </c>
      <c r="B271" s="2">
        <v>10085</v>
      </c>
      <c r="C271" s="12" t="s">
        <v>869</v>
      </c>
      <c r="D271" s="12" t="str">
        <f>MID(C271,2,5)</f>
        <v>41679</v>
      </c>
      <c r="E271" s="12" t="str">
        <f t="shared" si="48"/>
        <v>09/02/2014</v>
      </c>
      <c r="F271" s="14">
        <f t="shared" si="49"/>
        <v>2014</v>
      </c>
      <c r="G271" s="14">
        <f t="shared" si="50"/>
        <v>2</v>
      </c>
      <c r="H271" s="14">
        <f t="shared" si="51"/>
        <v>9</v>
      </c>
      <c r="I271" s="14" t="str">
        <f t="shared" si="52"/>
        <v>Sunday</v>
      </c>
      <c r="J271" s="4">
        <f t="shared" ca="1" si="53"/>
        <v>44878</v>
      </c>
      <c r="K271" s="4" t="str">
        <f t="shared" ca="1" si="54"/>
        <v>13/11/2022</v>
      </c>
      <c r="L271" s="14">
        <f t="shared" ca="1" si="55"/>
        <v>8</v>
      </c>
      <c r="M271" s="14">
        <f t="shared" ca="1" si="56"/>
        <v>105</v>
      </c>
      <c r="N271" s="14">
        <f t="shared" ca="1" si="57"/>
        <v>3199</v>
      </c>
      <c r="O271" s="2" t="s">
        <v>449</v>
      </c>
      <c r="P271" s="2">
        <v>8</v>
      </c>
      <c r="Q271" s="5">
        <v>18</v>
      </c>
      <c r="R271" s="5">
        <f t="shared" si="58"/>
        <v>144</v>
      </c>
      <c r="S271" s="6" t="s">
        <v>450</v>
      </c>
      <c r="T271" s="6" t="str">
        <f t="shared" si="59"/>
        <v>Normal</v>
      </c>
      <c r="U271">
        <f>IF(AND(R271&gt;=0,R271&lt;200),0.2,IF(AND(R271&gt;=200,R271&lt;500),0.3,0.4))</f>
        <v>0.2</v>
      </c>
      <c r="V271" s="5">
        <f>R271 -(U271*R271)</f>
        <v>115.2</v>
      </c>
      <c r="W271" t="str">
        <f>VLOOKUP(B271,Customer!A:G,7,FALSE)</f>
        <v>Celeste Dorothy</v>
      </c>
      <c r="X271">
        <f>VLOOKUP(B271,Customer!A:G,1,FALSE)</f>
        <v>10085</v>
      </c>
    </row>
    <row r="272" spans="1:24" x14ac:dyDescent="0.2">
      <c r="A272" s="2">
        <v>371</v>
      </c>
      <c r="B272" s="2">
        <v>10034</v>
      </c>
      <c r="C272" s="12" t="s">
        <v>870</v>
      </c>
      <c r="D272" s="12" t="str">
        <f>MID(C272,2,5)</f>
        <v>42349</v>
      </c>
      <c r="E272" s="12" t="str">
        <f t="shared" si="48"/>
        <v>11/12/2015</v>
      </c>
      <c r="F272" s="14">
        <f t="shared" si="49"/>
        <v>2015</v>
      </c>
      <c r="G272" s="14">
        <f t="shared" si="50"/>
        <v>12</v>
      </c>
      <c r="H272" s="14">
        <f t="shared" si="51"/>
        <v>11</v>
      </c>
      <c r="I272" s="14" t="str">
        <f t="shared" si="52"/>
        <v>Friday</v>
      </c>
      <c r="J272" s="4">
        <f t="shared" ca="1" si="53"/>
        <v>44878</v>
      </c>
      <c r="K272" s="4" t="str">
        <f t="shared" ca="1" si="54"/>
        <v>13/11/2022</v>
      </c>
      <c r="L272" s="14">
        <f t="shared" ca="1" si="55"/>
        <v>6</v>
      </c>
      <c r="M272" s="14">
        <f t="shared" ca="1" si="56"/>
        <v>83</v>
      </c>
      <c r="N272" s="14">
        <f t="shared" ca="1" si="57"/>
        <v>2529</v>
      </c>
      <c r="O272" s="2" t="s">
        <v>457</v>
      </c>
      <c r="P272" s="2">
        <v>2</v>
      </c>
      <c r="Q272" s="5">
        <v>2</v>
      </c>
      <c r="R272" s="5">
        <f t="shared" si="58"/>
        <v>4</v>
      </c>
      <c r="S272" s="6" t="s">
        <v>459</v>
      </c>
      <c r="T272" s="6" t="str">
        <f t="shared" si="59"/>
        <v>Normal</v>
      </c>
      <c r="U272">
        <f>IF(AND(R272&gt;=0,R272&lt;200),0.2,IF(AND(R272&gt;=200,R272&lt;500),0.3,0.4))</f>
        <v>0.2</v>
      </c>
      <c r="V272" s="5">
        <f>R272 -(U272*R272)</f>
        <v>3.2</v>
      </c>
      <c r="W272" t="str">
        <f>VLOOKUP(B272,Customer!A:G,7,FALSE)</f>
        <v>Debi Mealy</v>
      </c>
      <c r="X272">
        <f>VLOOKUP(B272,Customer!A:G,1,FALSE)</f>
        <v>10034</v>
      </c>
    </row>
    <row r="273" spans="1:24" x14ac:dyDescent="0.2">
      <c r="A273" s="2">
        <v>372</v>
      </c>
      <c r="B273" s="2">
        <v>10094</v>
      </c>
      <c r="C273" s="12" t="s">
        <v>750</v>
      </c>
      <c r="D273" s="12" t="str">
        <f>MID(C273,2,5)</f>
        <v>41364</v>
      </c>
      <c r="E273" s="12" t="str">
        <f t="shared" si="48"/>
        <v>31/03/2013</v>
      </c>
      <c r="F273" s="14">
        <f t="shared" si="49"/>
        <v>2013</v>
      </c>
      <c r="G273" s="14">
        <f t="shared" si="50"/>
        <v>3</v>
      </c>
      <c r="H273" s="14">
        <f t="shared" si="51"/>
        <v>31</v>
      </c>
      <c r="I273" s="14" t="str">
        <f t="shared" si="52"/>
        <v>Sunday</v>
      </c>
      <c r="J273" s="4">
        <f t="shared" ca="1" si="53"/>
        <v>44878</v>
      </c>
      <c r="K273" s="4" t="str">
        <f t="shared" ca="1" si="54"/>
        <v>13/11/2022</v>
      </c>
      <c r="L273" s="14">
        <f t="shared" ca="1" si="55"/>
        <v>9</v>
      </c>
      <c r="M273" s="14">
        <f t="shared" ca="1" si="56"/>
        <v>115</v>
      </c>
      <c r="N273" s="14">
        <f t="shared" ca="1" si="57"/>
        <v>3514</v>
      </c>
      <c r="O273" s="2" t="s">
        <v>451</v>
      </c>
      <c r="P273" s="2">
        <v>6</v>
      </c>
      <c r="Q273" s="5">
        <v>13</v>
      </c>
      <c r="R273" s="5">
        <f t="shared" si="58"/>
        <v>78</v>
      </c>
      <c r="S273" s="6" t="s">
        <v>450</v>
      </c>
      <c r="T273" s="6" t="str">
        <f t="shared" si="59"/>
        <v>Normal</v>
      </c>
      <c r="U273">
        <f>IF(AND(R273&gt;=0,R273&lt;200),0.2,IF(AND(R273&gt;=200,R273&lt;500),0.3,0.4))</f>
        <v>0.2</v>
      </c>
      <c r="V273" s="5">
        <f>R273 -(U273*R273)</f>
        <v>62.4</v>
      </c>
      <c r="W273" t="str">
        <f>VLOOKUP(B273,Customer!A:G,7,FALSE)</f>
        <v>Cristobal Ritter</v>
      </c>
      <c r="X273">
        <f>VLOOKUP(B273,Customer!A:G,1,FALSE)</f>
        <v>10094</v>
      </c>
    </row>
    <row r="274" spans="1:24" x14ac:dyDescent="0.2">
      <c r="A274" s="2">
        <v>373</v>
      </c>
      <c r="B274" s="2">
        <v>10046</v>
      </c>
      <c r="C274" s="12" t="s">
        <v>871</v>
      </c>
      <c r="D274" s="12" t="str">
        <f>MID(C274,2,5)</f>
        <v>41700</v>
      </c>
      <c r="E274" s="12" t="str">
        <f t="shared" si="48"/>
        <v>02/03/2014</v>
      </c>
      <c r="F274" s="14">
        <f t="shared" si="49"/>
        <v>2014</v>
      </c>
      <c r="G274" s="14">
        <f t="shared" si="50"/>
        <v>3</v>
      </c>
      <c r="H274" s="14">
        <f t="shared" si="51"/>
        <v>2</v>
      </c>
      <c r="I274" s="14" t="str">
        <f t="shared" si="52"/>
        <v>Sunday</v>
      </c>
      <c r="J274" s="4">
        <f t="shared" ca="1" si="53"/>
        <v>44878</v>
      </c>
      <c r="K274" s="4" t="str">
        <f t="shared" ca="1" si="54"/>
        <v>13/11/2022</v>
      </c>
      <c r="L274" s="14">
        <f t="shared" ca="1" si="55"/>
        <v>8</v>
      </c>
      <c r="M274" s="14">
        <f t="shared" ca="1" si="56"/>
        <v>104</v>
      </c>
      <c r="N274" s="14">
        <f t="shared" ca="1" si="57"/>
        <v>3178</v>
      </c>
      <c r="O274" s="2" t="s">
        <v>452</v>
      </c>
      <c r="P274" s="2">
        <v>12</v>
      </c>
      <c r="Q274" s="5">
        <v>4</v>
      </c>
      <c r="R274" s="5">
        <f t="shared" si="58"/>
        <v>48</v>
      </c>
      <c r="S274" s="6" t="s">
        <v>450</v>
      </c>
      <c r="T274" s="6" t="str">
        <f t="shared" si="59"/>
        <v>Normal</v>
      </c>
      <c r="U274">
        <f>IF(AND(R274&gt;=0,R274&lt;200),0.2,IF(AND(R274&gt;=200,R274&lt;500),0.3,0.4))</f>
        <v>0.2</v>
      </c>
      <c r="V274" s="5">
        <f>R274 -(U274*R274)</f>
        <v>38.4</v>
      </c>
      <c r="W274" t="str">
        <f>VLOOKUP(B274,Customer!A:G,7,FALSE)</f>
        <v>Jewell Kyser</v>
      </c>
      <c r="X274">
        <f>VLOOKUP(B274,Customer!A:G,1,FALSE)</f>
        <v>10046</v>
      </c>
    </row>
    <row r="275" spans="1:24" x14ac:dyDescent="0.2">
      <c r="A275" s="2">
        <v>374</v>
      </c>
      <c r="B275" s="2">
        <v>10034</v>
      </c>
      <c r="C275" s="12" t="s">
        <v>872</v>
      </c>
      <c r="D275" s="12" t="str">
        <f>MID(C275,2,5)</f>
        <v>40314</v>
      </c>
      <c r="E275" s="12" t="str">
        <f t="shared" si="48"/>
        <v>16/05/2010</v>
      </c>
      <c r="F275" s="14">
        <f t="shared" si="49"/>
        <v>2010</v>
      </c>
      <c r="G275" s="14">
        <f t="shared" si="50"/>
        <v>5</v>
      </c>
      <c r="H275" s="14">
        <f t="shared" si="51"/>
        <v>16</v>
      </c>
      <c r="I275" s="14" t="str">
        <f t="shared" si="52"/>
        <v>Sunday</v>
      </c>
      <c r="J275" s="4">
        <f t="shared" ca="1" si="53"/>
        <v>44878</v>
      </c>
      <c r="K275" s="4" t="str">
        <f t="shared" ca="1" si="54"/>
        <v>13/11/2022</v>
      </c>
      <c r="L275" s="14">
        <f t="shared" ca="1" si="55"/>
        <v>12</v>
      </c>
      <c r="M275" s="14">
        <f t="shared" ca="1" si="56"/>
        <v>149</v>
      </c>
      <c r="N275" s="14">
        <f t="shared" ca="1" si="57"/>
        <v>4564</v>
      </c>
      <c r="O275" s="2" t="s">
        <v>449</v>
      </c>
      <c r="P275" s="2">
        <v>3</v>
      </c>
      <c r="Q275" s="5">
        <v>18</v>
      </c>
      <c r="R275" s="5">
        <f t="shared" si="58"/>
        <v>54</v>
      </c>
      <c r="S275" s="6" t="s">
        <v>459</v>
      </c>
      <c r="T275" s="6" t="str">
        <f t="shared" si="59"/>
        <v>Normal</v>
      </c>
      <c r="U275">
        <f>IF(AND(R275&gt;=0,R275&lt;200),0.2,IF(AND(R275&gt;=200,R275&lt;500),0.3,0.4))</f>
        <v>0.2</v>
      </c>
      <c r="V275" s="5">
        <f>R275 -(U275*R275)</f>
        <v>43.2</v>
      </c>
      <c r="W275" t="str">
        <f>VLOOKUP(B275,Customer!A:G,7,FALSE)</f>
        <v>Debi Mealy</v>
      </c>
      <c r="X275">
        <f>VLOOKUP(B275,Customer!A:G,1,FALSE)</f>
        <v>10034</v>
      </c>
    </row>
    <row r="276" spans="1:24" x14ac:dyDescent="0.2">
      <c r="A276" s="2">
        <v>375</v>
      </c>
      <c r="B276" s="2">
        <v>10054</v>
      </c>
      <c r="C276" s="12" t="s">
        <v>873</v>
      </c>
      <c r="D276" s="12" t="str">
        <f>MID(C276,2,5)</f>
        <v>41664</v>
      </c>
      <c r="E276" s="12" t="str">
        <f t="shared" si="48"/>
        <v>25/01/2014</v>
      </c>
      <c r="F276" s="14">
        <f t="shared" si="49"/>
        <v>2014</v>
      </c>
      <c r="G276" s="14">
        <f t="shared" si="50"/>
        <v>1</v>
      </c>
      <c r="H276" s="14">
        <f t="shared" si="51"/>
        <v>25</v>
      </c>
      <c r="I276" s="14" t="str">
        <f t="shared" si="52"/>
        <v>Saturday</v>
      </c>
      <c r="J276" s="4">
        <f t="shared" ca="1" si="53"/>
        <v>44878</v>
      </c>
      <c r="K276" s="4" t="str">
        <f t="shared" ca="1" si="54"/>
        <v>13/11/2022</v>
      </c>
      <c r="L276" s="14">
        <f t="shared" ca="1" si="55"/>
        <v>8</v>
      </c>
      <c r="M276" s="14">
        <f t="shared" ca="1" si="56"/>
        <v>105</v>
      </c>
      <c r="N276" s="14">
        <f t="shared" ca="1" si="57"/>
        <v>3214</v>
      </c>
      <c r="O276" s="2" t="s">
        <v>453</v>
      </c>
      <c r="P276" s="2">
        <v>17</v>
      </c>
      <c r="Q276" s="5">
        <v>12</v>
      </c>
      <c r="R276" s="5">
        <f t="shared" si="58"/>
        <v>204</v>
      </c>
      <c r="S276" s="6" t="s">
        <v>448</v>
      </c>
      <c r="T276" s="6" t="str">
        <f t="shared" si="59"/>
        <v>Large</v>
      </c>
      <c r="U276">
        <f>IF(AND(R276&gt;=0,R276&lt;200),0.2,IF(AND(R276&gt;=200,R276&lt;500),0.3,0.4))</f>
        <v>0.3</v>
      </c>
      <c r="V276" s="5">
        <f>R276 -(U276*R276)</f>
        <v>142.80000000000001</v>
      </c>
      <c r="W276" t="str">
        <f>VLOOKUP(B276,Customer!A:G,7,FALSE)</f>
        <v>Gracie Linwood</v>
      </c>
      <c r="X276">
        <f>VLOOKUP(B276,Customer!A:G,1,FALSE)</f>
        <v>10054</v>
      </c>
    </row>
    <row r="277" spans="1:24" x14ac:dyDescent="0.2">
      <c r="A277" s="2">
        <v>376</v>
      </c>
      <c r="B277" s="2">
        <v>10148</v>
      </c>
      <c r="C277" s="12" t="s">
        <v>874</v>
      </c>
      <c r="D277" s="12" t="str">
        <f>MID(C277,2,5)</f>
        <v>42265</v>
      </c>
      <c r="E277" s="12" t="str">
        <f t="shared" si="48"/>
        <v>18/09/2015</v>
      </c>
      <c r="F277" s="14">
        <f t="shared" si="49"/>
        <v>2015</v>
      </c>
      <c r="G277" s="14">
        <f t="shared" si="50"/>
        <v>9</v>
      </c>
      <c r="H277" s="14">
        <f t="shared" si="51"/>
        <v>18</v>
      </c>
      <c r="I277" s="14" t="str">
        <f t="shared" si="52"/>
        <v>Friday</v>
      </c>
      <c r="J277" s="4">
        <f t="shared" ca="1" si="53"/>
        <v>44878</v>
      </c>
      <c r="K277" s="4" t="str">
        <f t="shared" ca="1" si="54"/>
        <v>13/11/2022</v>
      </c>
      <c r="L277" s="14">
        <f t="shared" ca="1" si="55"/>
        <v>7</v>
      </c>
      <c r="M277" s="14">
        <f t="shared" ca="1" si="56"/>
        <v>85</v>
      </c>
      <c r="N277" s="14">
        <f t="shared" ca="1" si="57"/>
        <v>2613</v>
      </c>
      <c r="O277" s="2" t="s">
        <v>452</v>
      </c>
      <c r="P277" s="2">
        <v>21</v>
      </c>
      <c r="Q277" s="5">
        <v>4</v>
      </c>
      <c r="R277" s="5">
        <f t="shared" si="58"/>
        <v>84</v>
      </c>
      <c r="S277" s="6" t="s">
        <v>448</v>
      </c>
      <c r="T277" s="6" t="str">
        <f t="shared" si="59"/>
        <v>Large</v>
      </c>
      <c r="U277">
        <f>IF(AND(R277&gt;=0,R277&lt;200),0.2,IF(AND(R277&gt;=200,R277&lt;500),0.3,0.4))</f>
        <v>0.2</v>
      </c>
      <c r="V277" s="5">
        <f>R277 -(U277*R277)</f>
        <v>67.2</v>
      </c>
      <c r="W277" t="str">
        <f>VLOOKUP(B277,Customer!A:G,7,FALSE)</f>
        <v>Etta Bosque</v>
      </c>
      <c r="X277">
        <f>VLOOKUP(B277,Customer!A:G,1,FALSE)</f>
        <v>10148</v>
      </c>
    </row>
    <row r="278" spans="1:24" x14ac:dyDescent="0.2">
      <c r="A278" s="2">
        <v>377</v>
      </c>
      <c r="B278" s="2">
        <v>10006</v>
      </c>
      <c r="C278" s="12" t="s">
        <v>875</v>
      </c>
      <c r="D278" s="12" t="str">
        <f>MID(C278,2,5)</f>
        <v>41259</v>
      </c>
      <c r="E278" s="12" t="str">
        <f t="shared" si="48"/>
        <v>16/12/2012</v>
      </c>
      <c r="F278" s="14">
        <f t="shared" si="49"/>
        <v>2012</v>
      </c>
      <c r="G278" s="14">
        <f t="shared" si="50"/>
        <v>12</v>
      </c>
      <c r="H278" s="14">
        <f t="shared" si="51"/>
        <v>16</v>
      </c>
      <c r="I278" s="14" t="str">
        <f t="shared" si="52"/>
        <v>Sunday</v>
      </c>
      <c r="J278" s="4">
        <f t="shared" ca="1" si="53"/>
        <v>44878</v>
      </c>
      <c r="K278" s="4" t="str">
        <f t="shared" ca="1" si="54"/>
        <v>13/11/2022</v>
      </c>
      <c r="L278" s="14">
        <f t="shared" ca="1" si="55"/>
        <v>9</v>
      </c>
      <c r="M278" s="14">
        <f t="shared" ca="1" si="56"/>
        <v>118</v>
      </c>
      <c r="N278" s="14">
        <f t="shared" ca="1" si="57"/>
        <v>3619</v>
      </c>
      <c r="O278" s="2" t="s">
        <v>460</v>
      </c>
      <c r="P278" s="2">
        <v>1</v>
      </c>
      <c r="Q278" s="5">
        <v>2</v>
      </c>
      <c r="R278" s="5">
        <f t="shared" si="58"/>
        <v>2</v>
      </c>
      <c r="S278" s="6" t="s">
        <v>459</v>
      </c>
      <c r="T278" s="6" t="str">
        <f t="shared" si="59"/>
        <v>Normal</v>
      </c>
      <c r="U278">
        <f>IF(AND(R278&gt;=0,R278&lt;200),0.2,IF(AND(R278&gt;=200,R278&lt;500),0.3,0.4))</f>
        <v>0.2</v>
      </c>
      <c r="V278" s="5">
        <f>R278 -(U278*R278)</f>
        <v>1.6</v>
      </c>
      <c r="W278" t="str">
        <f>VLOOKUP(B278,Customer!A:G,7,FALSE)</f>
        <v>Colin Minter</v>
      </c>
      <c r="X278">
        <f>VLOOKUP(B278,Customer!A:G,1,FALSE)</f>
        <v>10006</v>
      </c>
    </row>
    <row r="279" spans="1:24" x14ac:dyDescent="0.2">
      <c r="A279" s="2">
        <v>378</v>
      </c>
      <c r="B279" s="2">
        <v>10040</v>
      </c>
      <c r="C279" s="12" t="s">
        <v>876</v>
      </c>
      <c r="D279" s="12" t="str">
        <f>MID(C279,2,5)</f>
        <v>40188</v>
      </c>
      <c r="E279" s="12" t="str">
        <f t="shared" si="48"/>
        <v>10/01/2010</v>
      </c>
      <c r="F279" s="14">
        <f t="shared" si="49"/>
        <v>2010</v>
      </c>
      <c r="G279" s="14">
        <f t="shared" si="50"/>
        <v>1</v>
      </c>
      <c r="H279" s="14">
        <f t="shared" si="51"/>
        <v>10</v>
      </c>
      <c r="I279" s="14" t="str">
        <f t="shared" si="52"/>
        <v>Sunday</v>
      </c>
      <c r="J279" s="4">
        <f t="shared" ca="1" si="53"/>
        <v>44878</v>
      </c>
      <c r="K279" s="4" t="str">
        <f t="shared" ca="1" si="54"/>
        <v>13/11/2022</v>
      </c>
      <c r="L279" s="14">
        <f t="shared" ca="1" si="55"/>
        <v>12</v>
      </c>
      <c r="M279" s="14">
        <f t="shared" ca="1" si="56"/>
        <v>154</v>
      </c>
      <c r="N279" s="14">
        <f t="shared" ca="1" si="57"/>
        <v>4690</v>
      </c>
      <c r="O279" s="2" t="s">
        <v>460</v>
      </c>
      <c r="P279" s="2">
        <v>27</v>
      </c>
      <c r="Q279" s="5">
        <v>2</v>
      </c>
      <c r="R279" s="5">
        <f t="shared" si="58"/>
        <v>54</v>
      </c>
      <c r="S279" s="6" t="s">
        <v>448</v>
      </c>
      <c r="T279" s="6" t="str">
        <f t="shared" si="59"/>
        <v>Large</v>
      </c>
      <c r="U279">
        <f>IF(AND(R279&gt;=0,R279&lt;200),0.2,IF(AND(R279&gt;=200,R279&lt;500),0.3,0.4))</f>
        <v>0.2</v>
      </c>
      <c r="V279" s="5">
        <f>R279 -(U279*R279)</f>
        <v>43.2</v>
      </c>
      <c r="W279" t="str">
        <f>VLOOKUP(B279,Customer!A:G,7,FALSE)</f>
        <v>Lenita Blankenship</v>
      </c>
      <c r="X279">
        <f>VLOOKUP(B279,Customer!A:G,1,FALSE)</f>
        <v>10040</v>
      </c>
    </row>
    <row r="280" spans="1:24" x14ac:dyDescent="0.2">
      <c r="A280" s="2">
        <v>379</v>
      </c>
      <c r="B280" s="2">
        <v>10113</v>
      </c>
      <c r="C280" s="12" t="s">
        <v>877</v>
      </c>
      <c r="D280" s="12" t="str">
        <f>MID(C280,2,5)</f>
        <v>41372</v>
      </c>
      <c r="E280" s="12" t="str">
        <f t="shared" si="48"/>
        <v>08/04/2013</v>
      </c>
      <c r="F280" s="14">
        <f t="shared" si="49"/>
        <v>2013</v>
      </c>
      <c r="G280" s="14">
        <f t="shared" si="50"/>
        <v>4</v>
      </c>
      <c r="H280" s="14">
        <f t="shared" si="51"/>
        <v>8</v>
      </c>
      <c r="I280" s="14" t="str">
        <f t="shared" si="52"/>
        <v>Monday</v>
      </c>
      <c r="J280" s="4">
        <f t="shared" ca="1" si="53"/>
        <v>44878</v>
      </c>
      <c r="K280" s="4" t="str">
        <f t="shared" ca="1" si="54"/>
        <v>13/11/2022</v>
      </c>
      <c r="L280" s="14">
        <f t="shared" ca="1" si="55"/>
        <v>9</v>
      </c>
      <c r="M280" s="14">
        <f t="shared" ca="1" si="56"/>
        <v>115</v>
      </c>
      <c r="N280" s="14">
        <f t="shared" ca="1" si="57"/>
        <v>3506</v>
      </c>
      <c r="O280" s="2" t="s">
        <v>456</v>
      </c>
      <c r="P280" s="2">
        <v>12</v>
      </c>
      <c r="Q280" s="5">
        <v>12</v>
      </c>
      <c r="R280" s="5">
        <f t="shared" si="58"/>
        <v>144</v>
      </c>
      <c r="S280" s="6" t="s">
        <v>450</v>
      </c>
      <c r="T280" s="6" t="str">
        <f t="shared" si="59"/>
        <v>Normal</v>
      </c>
      <c r="U280">
        <f>IF(AND(R280&gt;=0,R280&lt;200),0.2,IF(AND(R280&gt;=200,R280&lt;500),0.3,0.4))</f>
        <v>0.2</v>
      </c>
      <c r="V280" s="5">
        <f>R280 -(U280*R280)</f>
        <v>115.2</v>
      </c>
      <c r="W280" t="str">
        <f>VLOOKUP(B280,Customer!A:G,7,FALSE)</f>
        <v>Jenniffer Mangual</v>
      </c>
      <c r="X280">
        <f>VLOOKUP(B280,Customer!A:G,1,FALSE)</f>
        <v>10113</v>
      </c>
    </row>
    <row r="281" spans="1:24" x14ac:dyDescent="0.2">
      <c r="A281" s="2">
        <v>380</v>
      </c>
      <c r="B281" s="2">
        <v>10062</v>
      </c>
      <c r="C281" s="12" t="s">
        <v>878</v>
      </c>
      <c r="D281" s="12" t="str">
        <f>MID(C281,2,5)</f>
        <v>41392</v>
      </c>
      <c r="E281" s="12" t="str">
        <f t="shared" si="48"/>
        <v>28/04/2013</v>
      </c>
      <c r="F281" s="14">
        <f t="shared" si="49"/>
        <v>2013</v>
      </c>
      <c r="G281" s="14">
        <f t="shared" si="50"/>
        <v>4</v>
      </c>
      <c r="H281" s="14">
        <f t="shared" si="51"/>
        <v>28</v>
      </c>
      <c r="I281" s="14" t="str">
        <f t="shared" si="52"/>
        <v>Sunday</v>
      </c>
      <c r="J281" s="4">
        <f t="shared" ca="1" si="53"/>
        <v>44878</v>
      </c>
      <c r="K281" s="4" t="str">
        <f t="shared" ca="1" si="54"/>
        <v>13/11/2022</v>
      </c>
      <c r="L281" s="14">
        <f t="shared" ca="1" si="55"/>
        <v>9</v>
      </c>
      <c r="M281" s="14">
        <f t="shared" ca="1" si="56"/>
        <v>114</v>
      </c>
      <c r="N281" s="14">
        <f t="shared" ca="1" si="57"/>
        <v>3486</v>
      </c>
      <c r="O281" s="2" t="s">
        <v>457</v>
      </c>
      <c r="P281" s="2">
        <v>7</v>
      </c>
      <c r="Q281" s="5">
        <v>2</v>
      </c>
      <c r="R281" s="5">
        <f t="shared" si="58"/>
        <v>14</v>
      </c>
      <c r="S281" s="6" t="s">
        <v>450</v>
      </c>
      <c r="T281" s="6" t="str">
        <f t="shared" si="59"/>
        <v>Normal</v>
      </c>
      <c r="U281">
        <f>IF(AND(R281&gt;=0,R281&lt;200),0.2,IF(AND(R281&gt;=200,R281&lt;500),0.3,0.4))</f>
        <v>0.2</v>
      </c>
      <c r="V281" s="5">
        <f>R281 -(U281*R281)</f>
        <v>11.2</v>
      </c>
      <c r="W281" t="str">
        <f>VLOOKUP(B281,Customer!A:G,7,FALSE)</f>
        <v>Josefa Effinger</v>
      </c>
      <c r="X281">
        <f>VLOOKUP(B281,Customer!A:G,1,FALSE)</f>
        <v>10062</v>
      </c>
    </row>
    <row r="282" spans="1:24" x14ac:dyDescent="0.2">
      <c r="A282" s="2">
        <v>381</v>
      </c>
      <c r="B282" s="2">
        <v>10050</v>
      </c>
      <c r="C282" s="12" t="s">
        <v>879</v>
      </c>
      <c r="D282" s="12" t="str">
        <f>MID(C282,2,5)</f>
        <v>40680</v>
      </c>
      <c r="E282" s="12" t="str">
        <f t="shared" si="48"/>
        <v>17/05/2011</v>
      </c>
      <c r="F282" s="14">
        <f t="shared" si="49"/>
        <v>2011</v>
      </c>
      <c r="G282" s="14">
        <f t="shared" si="50"/>
        <v>5</v>
      </c>
      <c r="H282" s="14">
        <f t="shared" si="51"/>
        <v>17</v>
      </c>
      <c r="I282" s="14" t="str">
        <f t="shared" si="52"/>
        <v>Tuesday</v>
      </c>
      <c r="J282" s="4">
        <f t="shared" ca="1" si="53"/>
        <v>44878</v>
      </c>
      <c r="K282" s="4" t="str">
        <f t="shared" ca="1" si="54"/>
        <v>13/11/2022</v>
      </c>
      <c r="L282" s="14">
        <f t="shared" ca="1" si="55"/>
        <v>11</v>
      </c>
      <c r="M282" s="14">
        <f t="shared" ca="1" si="56"/>
        <v>137</v>
      </c>
      <c r="N282" s="14">
        <f t="shared" ca="1" si="57"/>
        <v>4198</v>
      </c>
      <c r="O282" s="2" t="s">
        <v>457</v>
      </c>
      <c r="P282" s="2">
        <v>24</v>
      </c>
      <c r="Q282" s="5">
        <v>2</v>
      </c>
      <c r="R282" s="5">
        <f t="shared" si="58"/>
        <v>48</v>
      </c>
      <c r="S282" s="6" t="s">
        <v>448</v>
      </c>
      <c r="T282" s="6" t="str">
        <f t="shared" si="59"/>
        <v>Large</v>
      </c>
      <c r="U282">
        <f>IF(AND(R282&gt;=0,R282&lt;200),0.2,IF(AND(R282&gt;=200,R282&lt;500),0.3,0.4))</f>
        <v>0.2</v>
      </c>
      <c r="V282" s="5">
        <f>R282 -(U282*R282)</f>
        <v>38.4</v>
      </c>
      <c r="W282" t="str">
        <f>VLOOKUP(B282,Customer!A:G,7,FALSE)</f>
        <v>Christen Donnelly</v>
      </c>
      <c r="X282">
        <f>VLOOKUP(B282,Customer!A:G,1,FALSE)</f>
        <v>10050</v>
      </c>
    </row>
    <row r="283" spans="1:24" x14ac:dyDescent="0.2">
      <c r="A283" s="2">
        <v>382</v>
      </c>
      <c r="B283" s="2">
        <v>10145</v>
      </c>
      <c r="C283" s="12" t="s">
        <v>880</v>
      </c>
      <c r="D283" s="12" t="str">
        <f>MID(C283,2,5)</f>
        <v>40620</v>
      </c>
      <c r="E283" s="12" t="str">
        <f t="shared" si="48"/>
        <v>18/03/2011</v>
      </c>
      <c r="F283" s="14">
        <f t="shared" si="49"/>
        <v>2011</v>
      </c>
      <c r="G283" s="14">
        <f t="shared" si="50"/>
        <v>3</v>
      </c>
      <c r="H283" s="14">
        <f t="shared" si="51"/>
        <v>18</v>
      </c>
      <c r="I283" s="14" t="str">
        <f t="shared" si="52"/>
        <v>Friday</v>
      </c>
      <c r="J283" s="4">
        <f t="shared" ca="1" si="53"/>
        <v>44878</v>
      </c>
      <c r="K283" s="4" t="str">
        <f t="shared" ca="1" si="54"/>
        <v>13/11/2022</v>
      </c>
      <c r="L283" s="14">
        <f t="shared" ca="1" si="55"/>
        <v>11</v>
      </c>
      <c r="M283" s="14">
        <f t="shared" ca="1" si="56"/>
        <v>139</v>
      </c>
      <c r="N283" s="14">
        <f t="shared" ca="1" si="57"/>
        <v>4258</v>
      </c>
      <c r="O283" s="2" t="s">
        <v>456</v>
      </c>
      <c r="P283" s="2">
        <v>28</v>
      </c>
      <c r="Q283" s="5">
        <v>12</v>
      </c>
      <c r="R283" s="5">
        <f t="shared" si="58"/>
        <v>336</v>
      </c>
      <c r="S283" s="6" t="s">
        <v>448</v>
      </c>
      <c r="T283" s="6" t="str">
        <f t="shared" si="59"/>
        <v>Large</v>
      </c>
      <c r="U283">
        <f>IF(AND(R283&gt;=0,R283&lt;200),0.2,IF(AND(R283&gt;=200,R283&lt;500),0.3,0.4))</f>
        <v>0.3</v>
      </c>
      <c r="V283" s="5">
        <f>R283 -(U283*R283)</f>
        <v>235.2</v>
      </c>
      <c r="W283" t="str">
        <f>VLOOKUP(B283,Customer!A:G,7,FALSE)</f>
        <v>Nicol Westerberg</v>
      </c>
      <c r="X283">
        <f>VLOOKUP(B283,Customer!A:G,1,FALSE)</f>
        <v>10145</v>
      </c>
    </row>
    <row r="284" spans="1:24" x14ac:dyDescent="0.2">
      <c r="A284" s="2">
        <v>383</v>
      </c>
      <c r="B284" s="2">
        <v>10097</v>
      </c>
      <c r="C284" s="12" t="s">
        <v>881</v>
      </c>
      <c r="D284" s="12" t="str">
        <f>MID(C284,2,5)</f>
        <v>41085</v>
      </c>
      <c r="E284" s="12" t="str">
        <f t="shared" si="48"/>
        <v>25/06/2012</v>
      </c>
      <c r="F284" s="14">
        <f t="shared" si="49"/>
        <v>2012</v>
      </c>
      <c r="G284" s="14">
        <f t="shared" si="50"/>
        <v>6</v>
      </c>
      <c r="H284" s="14">
        <f t="shared" si="51"/>
        <v>25</v>
      </c>
      <c r="I284" s="14" t="str">
        <f t="shared" si="52"/>
        <v>Monday</v>
      </c>
      <c r="J284" s="4">
        <f t="shared" ca="1" si="53"/>
        <v>44878</v>
      </c>
      <c r="K284" s="4" t="str">
        <f t="shared" ca="1" si="54"/>
        <v>13/11/2022</v>
      </c>
      <c r="L284" s="14">
        <f t="shared" ca="1" si="55"/>
        <v>10</v>
      </c>
      <c r="M284" s="14">
        <f t="shared" ca="1" si="56"/>
        <v>124</v>
      </c>
      <c r="N284" s="14">
        <f t="shared" ca="1" si="57"/>
        <v>3793</v>
      </c>
      <c r="O284" s="2" t="s">
        <v>458</v>
      </c>
      <c r="P284" s="2">
        <v>18</v>
      </c>
      <c r="Q284" s="5">
        <v>8</v>
      </c>
      <c r="R284" s="5">
        <f t="shared" si="58"/>
        <v>144</v>
      </c>
      <c r="S284" s="6" t="s">
        <v>448</v>
      </c>
      <c r="T284" s="6" t="str">
        <f t="shared" si="59"/>
        <v>Large</v>
      </c>
      <c r="U284">
        <f>IF(AND(R284&gt;=0,R284&lt;200),0.2,IF(AND(R284&gt;=200,R284&lt;500),0.3,0.4))</f>
        <v>0.2</v>
      </c>
      <c r="V284" s="5">
        <f>R284 -(U284*R284)</f>
        <v>115.2</v>
      </c>
      <c r="W284" t="str">
        <f>VLOOKUP(B284,Customer!A:G,7,FALSE)</f>
        <v>Bulah Kaplan</v>
      </c>
      <c r="X284">
        <f>VLOOKUP(B284,Customer!A:G,1,FALSE)</f>
        <v>10097</v>
      </c>
    </row>
    <row r="285" spans="1:24" x14ac:dyDescent="0.2">
      <c r="A285" s="2">
        <v>384</v>
      </c>
      <c r="B285" s="2">
        <v>10026</v>
      </c>
      <c r="C285" s="12" t="s">
        <v>882</v>
      </c>
      <c r="D285" s="12" t="str">
        <f>MID(C285,2,5)</f>
        <v>41552</v>
      </c>
      <c r="E285" s="12" t="str">
        <f t="shared" si="48"/>
        <v>05/10/2013</v>
      </c>
      <c r="F285" s="14">
        <f t="shared" si="49"/>
        <v>2013</v>
      </c>
      <c r="G285" s="14">
        <f t="shared" si="50"/>
        <v>10</v>
      </c>
      <c r="H285" s="14">
        <f t="shared" si="51"/>
        <v>5</v>
      </c>
      <c r="I285" s="14" t="str">
        <f t="shared" si="52"/>
        <v>Saturday</v>
      </c>
      <c r="J285" s="4">
        <f t="shared" ca="1" si="53"/>
        <v>44878</v>
      </c>
      <c r="K285" s="4" t="str">
        <f t="shared" ca="1" si="54"/>
        <v>13/11/2022</v>
      </c>
      <c r="L285" s="14">
        <f t="shared" ca="1" si="55"/>
        <v>9</v>
      </c>
      <c r="M285" s="14">
        <f t="shared" ca="1" si="56"/>
        <v>109</v>
      </c>
      <c r="N285" s="14">
        <f t="shared" ca="1" si="57"/>
        <v>3326</v>
      </c>
      <c r="O285" s="2" t="s">
        <v>449</v>
      </c>
      <c r="P285" s="2">
        <v>5</v>
      </c>
      <c r="Q285" s="5">
        <v>18</v>
      </c>
      <c r="R285" s="5">
        <f t="shared" si="58"/>
        <v>90</v>
      </c>
      <c r="S285" s="6" t="s">
        <v>459</v>
      </c>
      <c r="T285" s="6" t="str">
        <f t="shared" si="59"/>
        <v>Normal</v>
      </c>
      <c r="U285">
        <f>IF(AND(R285&gt;=0,R285&lt;200),0.2,IF(AND(R285&gt;=200,R285&lt;500),0.3,0.4))</f>
        <v>0.2</v>
      </c>
      <c r="V285" s="5">
        <f>R285 -(U285*R285)</f>
        <v>72</v>
      </c>
      <c r="W285" t="str">
        <f>VLOOKUP(B285,Customer!A:G,7,FALSE)</f>
        <v>Lennie Grasso</v>
      </c>
      <c r="X285">
        <f>VLOOKUP(B285,Customer!A:G,1,FALSE)</f>
        <v>10026</v>
      </c>
    </row>
    <row r="286" spans="1:24" x14ac:dyDescent="0.2">
      <c r="A286" s="2">
        <v>385</v>
      </c>
      <c r="B286" s="2">
        <v>10125</v>
      </c>
      <c r="C286" s="12" t="s">
        <v>883</v>
      </c>
      <c r="D286" s="12" t="str">
        <f>MID(C286,2,5)</f>
        <v>40247</v>
      </c>
      <c r="E286" s="12" t="str">
        <f t="shared" si="48"/>
        <v>10/03/2010</v>
      </c>
      <c r="F286" s="14">
        <f t="shared" si="49"/>
        <v>2010</v>
      </c>
      <c r="G286" s="14">
        <f t="shared" si="50"/>
        <v>3</v>
      </c>
      <c r="H286" s="14">
        <f t="shared" si="51"/>
        <v>10</v>
      </c>
      <c r="I286" s="14" t="str">
        <f t="shared" si="52"/>
        <v>Wednesday</v>
      </c>
      <c r="J286" s="4">
        <f t="shared" ca="1" si="53"/>
        <v>44878</v>
      </c>
      <c r="K286" s="4" t="str">
        <f t="shared" ca="1" si="54"/>
        <v>13/11/2022</v>
      </c>
      <c r="L286" s="14">
        <f t="shared" ca="1" si="55"/>
        <v>12</v>
      </c>
      <c r="M286" s="14">
        <f t="shared" ca="1" si="56"/>
        <v>152</v>
      </c>
      <c r="N286" s="14">
        <f t="shared" ca="1" si="57"/>
        <v>4631</v>
      </c>
      <c r="O286" s="2" t="s">
        <v>460</v>
      </c>
      <c r="P286" s="2">
        <v>30</v>
      </c>
      <c r="Q286" s="5">
        <v>2</v>
      </c>
      <c r="R286" s="5">
        <f t="shared" si="58"/>
        <v>60</v>
      </c>
      <c r="S286" s="6" t="s">
        <v>448</v>
      </c>
      <c r="T286" s="6" t="str">
        <f t="shared" si="59"/>
        <v>Large</v>
      </c>
      <c r="U286">
        <f>IF(AND(R286&gt;=0,R286&lt;200),0.2,IF(AND(R286&gt;=200,R286&lt;500),0.3,0.4))</f>
        <v>0.2</v>
      </c>
      <c r="V286" s="5">
        <f>R286 -(U286*R286)</f>
        <v>48</v>
      </c>
      <c r="W286" t="str">
        <f>VLOOKUP(B286,Customer!A:G,7,FALSE)</f>
        <v>Kyra Coffin</v>
      </c>
      <c r="X286">
        <f>VLOOKUP(B286,Customer!A:G,1,FALSE)</f>
        <v>10125</v>
      </c>
    </row>
    <row r="287" spans="1:24" x14ac:dyDescent="0.2">
      <c r="A287" s="2">
        <v>386</v>
      </c>
      <c r="B287" s="2">
        <v>10072</v>
      </c>
      <c r="C287" s="12" t="s">
        <v>884</v>
      </c>
      <c r="D287" s="12" t="str">
        <f>MID(C287,2,5)</f>
        <v>41926</v>
      </c>
      <c r="E287" s="12" t="str">
        <f t="shared" si="48"/>
        <v>14/10/2014</v>
      </c>
      <c r="F287" s="14">
        <f t="shared" si="49"/>
        <v>2014</v>
      </c>
      <c r="G287" s="14">
        <f t="shared" si="50"/>
        <v>10</v>
      </c>
      <c r="H287" s="14">
        <f t="shared" si="51"/>
        <v>14</v>
      </c>
      <c r="I287" s="14" t="str">
        <f t="shared" si="52"/>
        <v>Tuesday</v>
      </c>
      <c r="J287" s="4">
        <f t="shared" ca="1" si="53"/>
        <v>44878</v>
      </c>
      <c r="K287" s="4" t="str">
        <f t="shared" ca="1" si="54"/>
        <v>13/11/2022</v>
      </c>
      <c r="L287" s="14">
        <f t="shared" ca="1" si="55"/>
        <v>8</v>
      </c>
      <c r="M287" s="14">
        <f t="shared" ca="1" si="56"/>
        <v>96</v>
      </c>
      <c r="N287" s="14">
        <f t="shared" ca="1" si="57"/>
        <v>2952</v>
      </c>
      <c r="O287" s="2" t="s">
        <v>451</v>
      </c>
      <c r="P287" s="2">
        <v>23</v>
      </c>
      <c r="Q287" s="5">
        <v>13</v>
      </c>
      <c r="R287" s="5">
        <f t="shared" si="58"/>
        <v>299</v>
      </c>
      <c r="S287" s="6" t="s">
        <v>448</v>
      </c>
      <c r="T287" s="6" t="str">
        <f t="shared" si="59"/>
        <v>Large</v>
      </c>
      <c r="U287">
        <f>IF(AND(R287&gt;=0,R287&lt;200),0.2,IF(AND(R287&gt;=200,R287&lt;500),0.3,0.4))</f>
        <v>0.3</v>
      </c>
      <c r="V287" s="5">
        <f>R287 -(U287*R287)</f>
        <v>209.3</v>
      </c>
      <c r="W287" t="str">
        <f>VLOOKUP(B287,Customer!A:G,7,FALSE)</f>
        <v>Artie Mendoza</v>
      </c>
      <c r="X287">
        <f>VLOOKUP(B287,Customer!A:G,1,FALSE)</f>
        <v>10072</v>
      </c>
    </row>
    <row r="288" spans="1:24" x14ac:dyDescent="0.2">
      <c r="A288" s="2">
        <v>387</v>
      </c>
      <c r="B288" s="2">
        <v>10092</v>
      </c>
      <c r="C288" s="12" t="s">
        <v>885</v>
      </c>
      <c r="D288" s="12" t="str">
        <f>MID(C288,2,5)</f>
        <v>41487</v>
      </c>
      <c r="E288" s="12" t="str">
        <f t="shared" si="48"/>
        <v>01/08/2013</v>
      </c>
      <c r="F288" s="14">
        <f t="shared" si="49"/>
        <v>2013</v>
      </c>
      <c r="G288" s="14">
        <f t="shared" si="50"/>
        <v>8</v>
      </c>
      <c r="H288" s="14">
        <f t="shared" si="51"/>
        <v>1</v>
      </c>
      <c r="I288" s="14" t="str">
        <f t="shared" si="52"/>
        <v>Thursday</v>
      </c>
      <c r="J288" s="4">
        <f t="shared" ca="1" si="53"/>
        <v>44878</v>
      </c>
      <c r="K288" s="4" t="str">
        <f t="shared" ca="1" si="54"/>
        <v>13/11/2022</v>
      </c>
      <c r="L288" s="14">
        <f t="shared" ca="1" si="55"/>
        <v>9</v>
      </c>
      <c r="M288" s="14">
        <f t="shared" ca="1" si="56"/>
        <v>111</v>
      </c>
      <c r="N288" s="14">
        <f t="shared" ca="1" si="57"/>
        <v>3391</v>
      </c>
      <c r="O288" s="2" t="s">
        <v>449</v>
      </c>
      <c r="P288" s="2">
        <v>22</v>
      </c>
      <c r="Q288" s="5">
        <v>18</v>
      </c>
      <c r="R288" s="5">
        <f t="shared" si="58"/>
        <v>396</v>
      </c>
      <c r="S288" s="6" t="s">
        <v>448</v>
      </c>
      <c r="T288" s="6" t="str">
        <f t="shared" si="59"/>
        <v>Large</v>
      </c>
      <c r="U288">
        <f>IF(AND(R288&gt;=0,R288&lt;200),0.2,IF(AND(R288&gt;=200,R288&lt;500),0.3,0.4))</f>
        <v>0.3</v>
      </c>
      <c r="V288" s="5">
        <f>R288 -(U288*R288)</f>
        <v>277.2</v>
      </c>
      <c r="W288" t="str">
        <f>VLOOKUP(B288,Customer!A:G,7,FALSE)</f>
        <v>Percy Rizzuto</v>
      </c>
      <c r="X288">
        <f>VLOOKUP(B288,Customer!A:G,1,FALSE)</f>
        <v>10092</v>
      </c>
    </row>
    <row r="289" spans="1:24" x14ac:dyDescent="0.2">
      <c r="A289" s="2">
        <v>388</v>
      </c>
      <c r="B289" s="2">
        <v>10049</v>
      </c>
      <c r="C289" s="12" t="s">
        <v>886</v>
      </c>
      <c r="D289" s="12" t="str">
        <f>MID(C289,2,5)</f>
        <v>40894</v>
      </c>
      <c r="E289" s="12" t="str">
        <f t="shared" si="48"/>
        <v>17/12/2011</v>
      </c>
      <c r="F289" s="14">
        <f t="shared" si="49"/>
        <v>2011</v>
      </c>
      <c r="G289" s="14">
        <f t="shared" si="50"/>
        <v>12</v>
      </c>
      <c r="H289" s="14">
        <f t="shared" si="51"/>
        <v>17</v>
      </c>
      <c r="I289" s="14" t="str">
        <f t="shared" si="52"/>
        <v>Saturday</v>
      </c>
      <c r="J289" s="4">
        <f t="shared" ca="1" si="53"/>
        <v>44878</v>
      </c>
      <c r="K289" s="4" t="str">
        <f t="shared" ca="1" si="54"/>
        <v>13/11/2022</v>
      </c>
      <c r="L289" s="14">
        <f t="shared" ca="1" si="55"/>
        <v>10</v>
      </c>
      <c r="M289" s="14">
        <f t="shared" ca="1" si="56"/>
        <v>130</v>
      </c>
      <c r="N289" s="14">
        <f t="shared" ca="1" si="57"/>
        <v>3984</v>
      </c>
      <c r="O289" s="2" t="s">
        <v>453</v>
      </c>
      <c r="P289" s="2">
        <v>5</v>
      </c>
      <c r="Q289" s="5">
        <v>12</v>
      </c>
      <c r="R289" s="5">
        <f t="shared" si="58"/>
        <v>60</v>
      </c>
      <c r="S289" s="6" t="s">
        <v>459</v>
      </c>
      <c r="T289" s="6" t="str">
        <f t="shared" si="59"/>
        <v>Normal</v>
      </c>
      <c r="U289">
        <f>IF(AND(R289&gt;=0,R289&lt;200),0.2,IF(AND(R289&gt;=200,R289&lt;500),0.3,0.4))</f>
        <v>0.2</v>
      </c>
      <c r="V289" s="5">
        <f>R289 -(U289*R289)</f>
        <v>48</v>
      </c>
      <c r="W289" t="str">
        <f>VLOOKUP(B289,Customer!A:G,7,FALSE)</f>
        <v>Terresa Murrieta</v>
      </c>
      <c r="X289">
        <f>VLOOKUP(B289,Customer!A:G,1,FALSE)</f>
        <v>10049</v>
      </c>
    </row>
    <row r="290" spans="1:24" x14ac:dyDescent="0.2">
      <c r="A290" s="2">
        <v>389</v>
      </c>
      <c r="B290" s="2">
        <v>10036</v>
      </c>
      <c r="C290" s="12" t="s">
        <v>887</v>
      </c>
      <c r="D290" s="12" t="str">
        <f>MID(C290,2,5)</f>
        <v>40414</v>
      </c>
      <c r="E290" s="12" t="str">
        <f t="shared" si="48"/>
        <v>24/08/2010</v>
      </c>
      <c r="F290" s="14">
        <f t="shared" si="49"/>
        <v>2010</v>
      </c>
      <c r="G290" s="14">
        <f t="shared" si="50"/>
        <v>8</v>
      </c>
      <c r="H290" s="14">
        <f t="shared" si="51"/>
        <v>24</v>
      </c>
      <c r="I290" s="14" t="str">
        <f t="shared" si="52"/>
        <v>Tuesday</v>
      </c>
      <c r="J290" s="4">
        <f t="shared" ca="1" si="53"/>
        <v>44878</v>
      </c>
      <c r="K290" s="4" t="str">
        <f t="shared" ca="1" si="54"/>
        <v>13/11/2022</v>
      </c>
      <c r="L290" s="14">
        <f t="shared" ca="1" si="55"/>
        <v>12</v>
      </c>
      <c r="M290" s="14">
        <f t="shared" ca="1" si="56"/>
        <v>146</v>
      </c>
      <c r="N290" s="14">
        <f t="shared" ca="1" si="57"/>
        <v>4464</v>
      </c>
      <c r="O290" s="2" t="s">
        <v>460</v>
      </c>
      <c r="P290" s="2">
        <v>2</v>
      </c>
      <c r="Q290" s="5">
        <v>2</v>
      </c>
      <c r="R290" s="5">
        <f t="shared" si="58"/>
        <v>4</v>
      </c>
      <c r="S290" s="6" t="s">
        <v>459</v>
      </c>
      <c r="T290" s="6" t="str">
        <f t="shared" si="59"/>
        <v>Normal</v>
      </c>
      <c r="U290">
        <f>IF(AND(R290&gt;=0,R290&lt;200),0.2,IF(AND(R290&gt;=200,R290&lt;500),0.3,0.4))</f>
        <v>0.2</v>
      </c>
      <c r="V290" s="5">
        <f>R290 -(U290*R290)</f>
        <v>3.2</v>
      </c>
      <c r="W290" t="str">
        <f>VLOOKUP(B290,Customer!A:G,7,FALSE)</f>
        <v>Cathern Howey</v>
      </c>
      <c r="X290">
        <f>VLOOKUP(B290,Customer!A:G,1,FALSE)</f>
        <v>10036</v>
      </c>
    </row>
    <row r="291" spans="1:24" x14ac:dyDescent="0.2">
      <c r="A291" s="2">
        <v>390</v>
      </c>
      <c r="B291" s="2">
        <v>10051</v>
      </c>
      <c r="C291" s="12" t="s">
        <v>888</v>
      </c>
      <c r="D291" s="12" t="str">
        <f>MID(C291,2,5)</f>
        <v>41727</v>
      </c>
      <c r="E291" s="12" t="str">
        <f t="shared" si="48"/>
        <v>29/03/2014</v>
      </c>
      <c r="F291" s="14">
        <f t="shared" si="49"/>
        <v>2014</v>
      </c>
      <c r="G291" s="14">
        <f t="shared" si="50"/>
        <v>3</v>
      </c>
      <c r="H291" s="14">
        <f t="shared" si="51"/>
        <v>29</v>
      </c>
      <c r="I291" s="14" t="str">
        <f t="shared" si="52"/>
        <v>Saturday</v>
      </c>
      <c r="J291" s="4">
        <f t="shared" ca="1" si="53"/>
        <v>44878</v>
      </c>
      <c r="K291" s="4" t="str">
        <f t="shared" ca="1" si="54"/>
        <v>13/11/2022</v>
      </c>
      <c r="L291" s="14">
        <f t="shared" ca="1" si="55"/>
        <v>8</v>
      </c>
      <c r="M291" s="14">
        <f t="shared" ca="1" si="56"/>
        <v>103</v>
      </c>
      <c r="N291" s="14">
        <f t="shared" ca="1" si="57"/>
        <v>3151</v>
      </c>
      <c r="O291" s="2" t="s">
        <v>451</v>
      </c>
      <c r="P291" s="2">
        <v>9</v>
      </c>
      <c r="Q291" s="5">
        <v>13</v>
      </c>
      <c r="R291" s="5">
        <f t="shared" si="58"/>
        <v>117</v>
      </c>
      <c r="S291" s="6" t="s">
        <v>450</v>
      </c>
      <c r="T291" s="6" t="str">
        <f t="shared" si="59"/>
        <v>Normal</v>
      </c>
      <c r="U291">
        <f>IF(AND(R291&gt;=0,R291&lt;200),0.2,IF(AND(R291&gt;=200,R291&lt;500),0.3,0.4))</f>
        <v>0.2</v>
      </c>
      <c r="V291" s="5">
        <f>R291 -(U291*R291)</f>
        <v>93.6</v>
      </c>
      <c r="W291" t="str">
        <f>VLOOKUP(B291,Customer!A:G,7,FALSE)</f>
        <v>Madge Freudenthal</v>
      </c>
      <c r="X291">
        <f>VLOOKUP(B291,Customer!A:G,1,FALSE)</f>
        <v>10051</v>
      </c>
    </row>
    <row r="292" spans="1:24" x14ac:dyDescent="0.2">
      <c r="A292" s="2">
        <v>391</v>
      </c>
      <c r="B292" s="2">
        <v>10100</v>
      </c>
      <c r="C292" s="12" t="s">
        <v>875</v>
      </c>
      <c r="D292" s="12" t="str">
        <f>MID(C292,2,5)</f>
        <v>41259</v>
      </c>
      <c r="E292" s="12" t="str">
        <f t="shared" si="48"/>
        <v>16/12/2012</v>
      </c>
      <c r="F292" s="14">
        <f t="shared" si="49"/>
        <v>2012</v>
      </c>
      <c r="G292" s="14">
        <f t="shared" si="50"/>
        <v>12</v>
      </c>
      <c r="H292" s="14">
        <f t="shared" si="51"/>
        <v>16</v>
      </c>
      <c r="I292" s="14" t="str">
        <f t="shared" si="52"/>
        <v>Sunday</v>
      </c>
      <c r="J292" s="4">
        <f t="shared" ca="1" si="53"/>
        <v>44878</v>
      </c>
      <c r="K292" s="4" t="str">
        <f t="shared" ca="1" si="54"/>
        <v>13/11/2022</v>
      </c>
      <c r="L292" s="14">
        <f t="shared" ca="1" si="55"/>
        <v>9</v>
      </c>
      <c r="M292" s="14">
        <f t="shared" ca="1" si="56"/>
        <v>118</v>
      </c>
      <c r="N292" s="14">
        <f t="shared" ca="1" si="57"/>
        <v>3619</v>
      </c>
      <c r="O292" s="2" t="s">
        <v>454</v>
      </c>
      <c r="P292" s="2">
        <v>9</v>
      </c>
      <c r="Q292" s="5">
        <v>12</v>
      </c>
      <c r="R292" s="5">
        <f t="shared" si="58"/>
        <v>108</v>
      </c>
      <c r="S292" s="6" t="s">
        <v>450</v>
      </c>
      <c r="T292" s="6" t="str">
        <f t="shared" si="59"/>
        <v>Normal</v>
      </c>
      <c r="U292">
        <f>IF(AND(R292&gt;=0,R292&lt;200),0.2,IF(AND(R292&gt;=200,R292&lt;500),0.3,0.4))</f>
        <v>0.2</v>
      </c>
      <c r="V292" s="5">
        <f>R292 -(U292*R292)</f>
        <v>86.4</v>
      </c>
      <c r="W292" t="str">
        <f>VLOOKUP(B292,Customer!A:G,7,FALSE)</f>
        <v>Patrick Manuel</v>
      </c>
      <c r="X292">
        <f>VLOOKUP(B292,Customer!A:G,1,FALSE)</f>
        <v>10100</v>
      </c>
    </row>
    <row r="293" spans="1:24" x14ac:dyDescent="0.2">
      <c r="A293" s="2">
        <v>392</v>
      </c>
      <c r="B293" s="2">
        <v>10103</v>
      </c>
      <c r="C293" s="12" t="s">
        <v>724</v>
      </c>
      <c r="D293" s="12" t="str">
        <f>MID(C293,2,5)</f>
        <v>40892</v>
      </c>
      <c r="E293" s="12" t="str">
        <f t="shared" si="48"/>
        <v>15/12/2011</v>
      </c>
      <c r="F293" s="14">
        <f t="shared" si="49"/>
        <v>2011</v>
      </c>
      <c r="G293" s="14">
        <f t="shared" si="50"/>
        <v>12</v>
      </c>
      <c r="H293" s="14">
        <f t="shared" si="51"/>
        <v>15</v>
      </c>
      <c r="I293" s="14" t="str">
        <f t="shared" si="52"/>
        <v>Thursday</v>
      </c>
      <c r="J293" s="4">
        <f t="shared" ca="1" si="53"/>
        <v>44878</v>
      </c>
      <c r="K293" s="4" t="str">
        <f t="shared" ca="1" si="54"/>
        <v>13/11/2022</v>
      </c>
      <c r="L293" s="14">
        <f t="shared" ca="1" si="55"/>
        <v>10</v>
      </c>
      <c r="M293" s="14">
        <f t="shared" ca="1" si="56"/>
        <v>130</v>
      </c>
      <c r="N293" s="14">
        <f t="shared" ca="1" si="57"/>
        <v>3986</v>
      </c>
      <c r="O293" s="2" t="s">
        <v>451</v>
      </c>
      <c r="P293" s="2">
        <v>12</v>
      </c>
      <c r="Q293" s="5">
        <v>13</v>
      </c>
      <c r="R293" s="5">
        <f t="shared" si="58"/>
        <v>156</v>
      </c>
      <c r="S293" s="6" t="s">
        <v>450</v>
      </c>
      <c r="T293" s="6" t="str">
        <f t="shared" si="59"/>
        <v>Normal</v>
      </c>
      <c r="U293">
        <f>IF(AND(R293&gt;=0,R293&lt;200),0.2,IF(AND(R293&gt;=200,R293&lt;500),0.3,0.4))</f>
        <v>0.2</v>
      </c>
      <c r="V293" s="5">
        <f>R293 -(U293*R293)</f>
        <v>124.8</v>
      </c>
      <c r="W293" t="str">
        <f>VLOOKUP(B293,Customer!A:G,7,FALSE)</f>
        <v>Kit Platner</v>
      </c>
      <c r="X293">
        <f>VLOOKUP(B293,Customer!A:G,1,FALSE)</f>
        <v>10103</v>
      </c>
    </row>
    <row r="294" spans="1:24" x14ac:dyDescent="0.2">
      <c r="A294" s="2">
        <v>393</v>
      </c>
      <c r="B294" s="2">
        <v>10045</v>
      </c>
      <c r="C294" s="12" t="s">
        <v>794</v>
      </c>
      <c r="D294" s="12" t="str">
        <f>MID(C294,2,5)</f>
        <v>42204</v>
      </c>
      <c r="E294" s="12" t="str">
        <f t="shared" si="48"/>
        <v>19/07/2015</v>
      </c>
      <c r="F294" s="14">
        <f t="shared" si="49"/>
        <v>2015</v>
      </c>
      <c r="G294" s="14">
        <f t="shared" si="50"/>
        <v>7</v>
      </c>
      <c r="H294" s="14">
        <f t="shared" si="51"/>
        <v>19</v>
      </c>
      <c r="I294" s="14" t="str">
        <f t="shared" si="52"/>
        <v>Sunday</v>
      </c>
      <c r="J294" s="4">
        <f t="shared" ca="1" si="53"/>
        <v>44878</v>
      </c>
      <c r="K294" s="4" t="str">
        <f t="shared" ca="1" si="54"/>
        <v>13/11/2022</v>
      </c>
      <c r="L294" s="14">
        <f t="shared" ca="1" si="55"/>
        <v>7</v>
      </c>
      <c r="M294" s="14">
        <f t="shared" ca="1" si="56"/>
        <v>87</v>
      </c>
      <c r="N294" s="14">
        <f t="shared" ca="1" si="57"/>
        <v>2674</v>
      </c>
      <c r="O294" s="2" t="s">
        <v>449</v>
      </c>
      <c r="P294" s="2">
        <v>22</v>
      </c>
      <c r="Q294" s="5">
        <v>18</v>
      </c>
      <c r="R294" s="5">
        <f t="shared" si="58"/>
        <v>396</v>
      </c>
      <c r="S294" s="6" t="s">
        <v>448</v>
      </c>
      <c r="T294" s="6" t="str">
        <f t="shared" si="59"/>
        <v>Large</v>
      </c>
      <c r="U294">
        <f>IF(AND(R294&gt;=0,R294&lt;200),0.2,IF(AND(R294&gt;=200,R294&lt;500),0.3,0.4))</f>
        <v>0.3</v>
      </c>
      <c r="V294" s="5">
        <f>R294 -(U294*R294)</f>
        <v>277.2</v>
      </c>
      <c r="W294" t="str">
        <f>VLOOKUP(B294,Customer!A:G,7,FALSE)</f>
        <v>Foster Czaja</v>
      </c>
      <c r="X294">
        <f>VLOOKUP(B294,Customer!A:G,1,FALSE)</f>
        <v>10045</v>
      </c>
    </row>
    <row r="295" spans="1:24" x14ac:dyDescent="0.2">
      <c r="A295" s="2">
        <v>394</v>
      </c>
      <c r="B295" s="2">
        <v>10016</v>
      </c>
      <c r="C295" s="12" t="s">
        <v>889</v>
      </c>
      <c r="D295" s="12" t="str">
        <f>MID(C295,2,5)</f>
        <v>40706</v>
      </c>
      <c r="E295" s="12" t="str">
        <f t="shared" si="48"/>
        <v>12/06/2011</v>
      </c>
      <c r="F295" s="14">
        <f t="shared" si="49"/>
        <v>2011</v>
      </c>
      <c r="G295" s="14">
        <f t="shared" si="50"/>
        <v>6</v>
      </c>
      <c r="H295" s="14">
        <f t="shared" si="51"/>
        <v>12</v>
      </c>
      <c r="I295" s="14" t="str">
        <f t="shared" si="52"/>
        <v>Sunday</v>
      </c>
      <c r="J295" s="4">
        <f t="shared" ca="1" si="53"/>
        <v>44878</v>
      </c>
      <c r="K295" s="4" t="str">
        <f t="shared" ca="1" si="54"/>
        <v>13/11/2022</v>
      </c>
      <c r="L295" s="14">
        <f t="shared" ca="1" si="55"/>
        <v>11</v>
      </c>
      <c r="M295" s="14">
        <f t="shared" ca="1" si="56"/>
        <v>137</v>
      </c>
      <c r="N295" s="14">
        <f t="shared" ca="1" si="57"/>
        <v>4172</v>
      </c>
      <c r="O295" s="2" t="s">
        <v>460</v>
      </c>
      <c r="P295" s="2">
        <v>9</v>
      </c>
      <c r="Q295" s="5">
        <v>2</v>
      </c>
      <c r="R295" s="5">
        <f t="shared" si="58"/>
        <v>18</v>
      </c>
      <c r="S295" s="6" t="s">
        <v>450</v>
      </c>
      <c r="T295" s="6" t="str">
        <f t="shared" si="59"/>
        <v>Normal</v>
      </c>
      <c r="U295">
        <f>IF(AND(R295&gt;=0,R295&lt;200),0.2,IF(AND(R295&gt;=200,R295&lt;500),0.3,0.4))</f>
        <v>0.2</v>
      </c>
      <c r="V295" s="5">
        <f>R295 -(U295*R295)</f>
        <v>14.4</v>
      </c>
      <c r="W295" t="str">
        <f>VLOOKUP(B295,Customer!A:G,7,FALSE)</f>
        <v>Myung Koons</v>
      </c>
      <c r="X295">
        <f>VLOOKUP(B295,Customer!A:G,1,FALSE)</f>
        <v>10016</v>
      </c>
    </row>
    <row r="296" spans="1:24" x14ac:dyDescent="0.2">
      <c r="A296" s="2">
        <v>395</v>
      </c>
      <c r="B296" s="2">
        <v>10064</v>
      </c>
      <c r="C296" s="12" t="s">
        <v>890</v>
      </c>
      <c r="D296" s="12" t="str">
        <f>MID(C296,2,5)</f>
        <v>40392</v>
      </c>
      <c r="E296" s="12" t="str">
        <f t="shared" si="48"/>
        <v>02/08/2010</v>
      </c>
      <c r="F296" s="14">
        <f t="shared" si="49"/>
        <v>2010</v>
      </c>
      <c r="G296" s="14">
        <f t="shared" si="50"/>
        <v>8</v>
      </c>
      <c r="H296" s="14">
        <f t="shared" si="51"/>
        <v>2</v>
      </c>
      <c r="I296" s="14" t="str">
        <f t="shared" si="52"/>
        <v>Monday</v>
      </c>
      <c r="J296" s="4">
        <f t="shared" ca="1" si="53"/>
        <v>44878</v>
      </c>
      <c r="K296" s="4" t="str">
        <f t="shared" ca="1" si="54"/>
        <v>13/11/2022</v>
      </c>
      <c r="L296" s="14">
        <f t="shared" ca="1" si="55"/>
        <v>12</v>
      </c>
      <c r="M296" s="14">
        <f t="shared" ca="1" si="56"/>
        <v>147</v>
      </c>
      <c r="N296" s="14">
        <f t="shared" ca="1" si="57"/>
        <v>4486</v>
      </c>
      <c r="O296" s="2" t="s">
        <v>454</v>
      </c>
      <c r="P296" s="2">
        <v>23</v>
      </c>
      <c r="Q296" s="5">
        <v>12</v>
      </c>
      <c r="R296" s="5">
        <f t="shared" si="58"/>
        <v>276</v>
      </c>
      <c r="S296" s="6" t="s">
        <v>448</v>
      </c>
      <c r="T296" s="6" t="str">
        <f t="shared" si="59"/>
        <v>Large</v>
      </c>
      <c r="U296">
        <f>IF(AND(R296&gt;=0,R296&lt;200),0.2,IF(AND(R296&gt;=200,R296&lt;500),0.3,0.4))</f>
        <v>0.3</v>
      </c>
      <c r="V296" s="5">
        <f>R296 -(U296*R296)</f>
        <v>193.2</v>
      </c>
      <c r="W296" t="str">
        <f>VLOOKUP(B296,Customer!A:G,7,FALSE)</f>
        <v>Damian Nedeau</v>
      </c>
      <c r="X296">
        <f>VLOOKUP(B296,Customer!A:G,1,FALSE)</f>
        <v>10064</v>
      </c>
    </row>
    <row r="297" spans="1:24" x14ac:dyDescent="0.2">
      <c r="A297" s="2">
        <v>396</v>
      </c>
      <c r="B297" s="2">
        <v>10071</v>
      </c>
      <c r="C297" s="12" t="s">
        <v>891</v>
      </c>
      <c r="D297" s="12" t="str">
        <f>MID(C297,2,5)</f>
        <v>40435</v>
      </c>
      <c r="E297" s="12" t="str">
        <f t="shared" si="48"/>
        <v>14/09/2010</v>
      </c>
      <c r="F297" s="14">
        <f t="shared" si="49"/>
        <v>2010</v>
      </c>
      <c r="G297" s="14">
        <f t="shared" si="50"/>
        <v>9</v>
      </c>
      <c r="H297" s="14">
        <f t="shared" si="51"/>
        <v>14</v>
      </c>
      <c r="I297" s="14" t="str">
        <f t="shared" si="52"/>
        <v>Tuesday</v>
      </c>
      <c r="J297" s="4">
        <f t="shared" ca="1" si="53"/>
        <v>44878</v>
      </c>
      <c r="K297" s="4" t="str">
        <f t="shared" ca="1" si="54"/>
        <v>13/11/2022</v>
      </c>
      <c r="L297" s="14">
        <f t="shared" ca="1" si="55"/>
        <v>12</v>
      </c>
      <c r="M297" s="14">
        <f t="shared" ca="1" si="56"/>
        <v>145</v>
      </c>
      <c r="N297" s="14">
        <f t="shared" ca="1" si="57"/>
        <v>4443</v>
      </c>
      <c r="O297" s="2" t="s">
        <v>452</v>
      </c>
      <c r="P297" s="2">
        <v>23</v>
      </c>
      <c r="Q297" s="5">
        <v>4</v>
      </c>
      <c r="R297" s="5">
        <f t="shared" si="58"/>
        <v>92</v>
      </c>
      <c r="S297" s="6" t="s">
        <v>448</v>
      </c>
      <c r="T297" s="6" t="str">
        <f t="shared" si="59"/>
        <v>Large</v>
      </c>
      <c r="U297">
        <f>IF(AND(R297&gt;=0,R297&lt;200),0.2,IF(AND(R297&gt;=200,R297&lt;500),0.3,0.4))</f>
        <v>0.2</v>
      </c>
      <c r="V297" s="5">
        <f>R297 -(U297*R297)</f>
        <v>73.599999999999994</v>
      </c>
      <c r="W297" t="str">
        <f>VLOOKUP(B297,Customer!A:G,7,FALSE)</f>
        <v>Alex Turnbull</v>
      </c>
      <c r="X297">
        <f>VLOOKUP(B297,Customer!A:G,1,FALSE)</f>
        <v>10071</v>
      </c>
    </row>
    <row r="298" spans="1:24" x14ac:dyDescent="0.2">
      <c r="A298" s="2">
        <v>397</v>
      </c>
      <c r="B298" s="2">
        <v>10122</v>
      </c>
      <c r="C298" s="12" t="s">
        <v>892</v>
      </c>
      <c r="D298" s="12" t="str">
        <f>MID(C298,2,5)</f>
        <v>42119</v>
      </c>
      <c r="E298" s="12" t="str">
        <f t="shared" si="48"/>
        <v>25/04/2015</v>
      </c>
      <c r="F298" s="14">
        <f t="shared" si="49"/>
        <v>2015</v>
      </c>
      <c r="G298" s="14">
        <f t="shared" si="50"/>
        <v>4</v>
      </c>
      <c r="H298" s="14">
        <f t="shared" si="51"/>
        <v>25</v>
      </c>
      <c r="I298" s="14" t="str">
        <f t="shared" si="52"/>
        <v>Saturday</v>
      </c>
      <c r="J298" s="4">
        <f t="shared" ca="1" si="53"/>
        <v>44878</v>
      </c>
      <c r="K298" s="4" t="str">
        <f t="shared" ca="1" si="54"/>
        <v>13/11/2022</v>
      </c>
      <c r="L298" s="14">
        <f t="shared" ca="1" si="55"/>
        <v>7</v>
      </c>
      <c r="M298" s="14">
        <f t="shared" ca="1" si="56"/>
        <v>90</v>
      </c>
      <c r="N298" s="14">
        <f t="shared" ca="1" si="57"/>
        <v>2759</v>
      </c>
      <c r="O298" s="2" t="s">
        <v>454</v>
      </c>
      <c r="P298" s="2">
        <v>21</v>
      </c>
      <c r="Q298" s="5">
        <v>12</v>
      </c>
      <c r="R298" s="5">
        <f t="shared" si="58"/>
        <v>252</v>
      </c>
      <c r="S298" s="6" t="s">
        <v>448</v>
      </c>
      <c r="T298" s="6" t="str">
        <f t="shared" si="59"/>
        <v>Large</v>
      </c>
      <c r="U298">
        <f>IF(AND(R298&gt;=0,R298&lt;200),0.2,IF(AND(R298&gt;=200,R298&lt;500),0.3,0.4))</f>
        <v>0.3</v>
      </c>
      <c r="V298" s="5">
        <f>R298 -(U298*R298)</f>
        <v>176.4</v>
      </c>
      <c r="W298" t="str">
        <f>VLOOKUP(B298,Customer!A:G,7,FALSE)</f>
        <v>Mark Macy</v>
      </c>
      <c r="X298">
        <f>VLOOKUP(B298,Customer!A:G,1,FALSE)</f>
        <v>10122</v>
      </c>
    </row>
    <row r="299" spans="1:24" x14ac:dyDescent="0.2">
      <c r="A299" s="2">
        <v>398</v>
      </c>
      <c r="B299" s="2">
        <v>10120</v>
      </c>
      <c r="C299" s="12" t="s">
        <v>893</v>
      </c>
      <c r="D299" s="12" t="str">
        <f>MID(C299,2,5)</f>
        <v>40677</v>
      </c>
      <c r="E299" s="12" t="str">
        <f t="shared" si="48"/>
        <v>14/05/2011</v>
      </c>
      <c r="F299" s="14">
        <f t="shared" si="49"/>
        <v>2011</v>
      </c>
      <c r="G299" s="14">
        <f t="shared" si="50"/>
        <v>5</v>
      </c>
      <c r="H299" s="14">
        <f t="shared" si="51"/>
        <v>14</v>
      </c>
      <c r="I299" s="14" t="str">
        <f t="shared" si="52"/>
        <v>Saturday</v>
      </c>
      <c r="J299" s="4">
        <f t="shared" ca="1" si="53"/>
        <v>44878</v>
      </c>
      <c r="K299" s="4" t="str">
        <f t="shared" ca="1" si="54"/>
        <v>13/11/2022</v>
      </c>
      <c r="L299" s="14">
        <f t="shared" ca="1" si="55"/>
        <v>11</v>
      </c>
      <c r="M299" s="14">
        <f t="shared" ca="1" si="56"/>
        <v>137</v>
      </c>
      <c r="N299" s="14">
        <f t="shared" ca="1" si="57"/>
        <v>4201</v>
      </c>
      <c r="O299" s="2" t="s">
        <v>451</v>
      </c>
      <c r="P299" s="2">
        <v>20</v>
      </c>
      <c r="Q299" s="5">
        <v>13</v>
      </c>
      <c r="R299" s="5">
        <f t="shared" si="58"/>
        <v>260</v>
      </c>
      <c r="S299" s="6" t="s">
        <v>448</v>
      </c>
      <c r="T299" s="6" t="str">
        <f t="shared" si="59"/>
        <v>Large</v>
      </c>
      <c r="U299">
        <f>IF(AND(R299&gt;=0,R299&lt;200),0.2,IF(AND(R299&gt;=200,R299&lt;500),0.3,0.4))</f>
        <v>0.3</v>
      </c>
      <c r="V299" s="5">
        <f>R299 -(U299*R299)</f>
        <v>182</v>
      </c>
      <c r="W299" t="str">
        <f>VLOOKUP(B299,Customer!A:G,7,FALSE)</f>
        <v>Iris Delosantos</v>
      </c>
      <c r="X299">
        <f>VLOOKUP(B299,Customer!A:G,1,FALSE)</f>
        <v>10120</v>
      </c>
    </row>
    <row r="300" spans="1:24" x14ac:dyDescent="0.2">
      <c r="A300" s="2">
        <v>399</v>
      </c>
      <c r="B300" s="2">
        <v>10092</v>
      </c>
      <c r="C300" s="12" t="s">
        <v>894</v>
      </c>
      <c r="D300" s="12" t="str">
        <f>MID(C300,2,5)</f>
        <v>42334</v>
      </c>
      <c r="E300" s="12" t="str">
        <f t="shared" si="48"/>
        <v>26/11/2015</v>
      </c>
      <c r="F300" s="14">
        <f t="shared" si="49"/>
        <v>2015</v>
      </c>
      <c r="G300" s="14">
        <f t="shared" si="50"/>
        <v>11</v>
      </c>
      <c r="H300" s="14">
        <f t="shared" si="51"/>
        <v>26</v>
      </c>
      <c r="I300" s="14" t="str">
        <f t="shared" si="52"/>
        <v>Thursday</v>
      </c>
      <c r="J300" s="4">
        <f t="shared" ca="1" si="53"/>
        <v>44878</v>
      </c>
      <c r="K300" s="4" t="str">
        <f t="shared" ca="1" si="54"/>
        <v>13/11/2022</v>
      </c>
      <c r="L300" s="14">
        <f t="shared" ca="1" si="55"/>
        <v>6</v>
      </c>
      <c r="M300" s="14">
        <f t="shared" ca="1" si="56"/>
        <v>83</v>
      </c>
      <c r="N300" s="14">
        <f t="shared" ca="1" si="57"/>
        <v>2544</v>
      </c>
      <c r="O300" s="2" t="s">
        <v>456</v>
      </c>
      <c r="P300" s="2">
        <v>9</v>
      </c>
      <c r="Q300" s="5">
        <v>12</v>
      </c>
      <c r="R300" s="5">
        <f t="shared" si="58"/>
        <v>108</v>
      </c>
      <c r="S300" s="6" t="s">
        <v>450</v>
      </c>
      <c r="T300" s="6" t="str">
        <f t="shared" si="59"/>
        <v>Normal</v>
      </c>
      <c r="U300">
        <f>IF(AND(R300&gt;=0,R300&lt;200),0.2,IF(AND(R300&gt;=200,R300&lt;500),0.3,0.4))</f>
        <v>0.2</v>
      </c>
      <c r="V300" s="5">
        <f>R300 -(U300*R300)</f>
        <v>86.4</v>
      </c>
      <c r="W300" t="str">
        <f>VLOOKUP(B300,Customer!A:G,7,FALSE)</f>
        <v>Percy Rizzuto</v>
      </c>
      <c r="X300">
        <f>VLOOKUP(B300,Customer!A:G,1,FALSE)</f>
        <v>10092</v>
      </c>
    </row>
    <row r="301" spans="1:24" x14ac:dyDescent="0.2">
      <c r="A301" s="2">
        <v>400</v>
      </c>
      <c r="B301" s="2">
        <v>10077</v>
      </c>
      <c r="C301" s="12" t="s">
        <v>895</v>
      </c>
      <c r="D301" s="12" t="str">
        <f>MID(C301,2,5)</f>
        <v>41835</v>
      </c>
      <c r="E301" s="12" t="str">
        <f t="shared" si="48"/>
        <v>15/07/2014</v>
      </c>
      <c r="F301" s="14">
        <f t="shared" si="49"/>
        <v>2014</v>
      </c>
      <c r="G301" s="14">
        <f t="shared" si="50"/>
        <v>7</v>
      </c>
      <c r="H301" s="14">
        <f t="shared" si="51"/>
        <v>15</v>
      </c>
      <c r="I301" s="14" t="str">
        <f t="shared" si="52"/>
        <v>Tuesday</v>
      </c>
      <c r="J301" s="4">
        <f t="shared" ca="1" si="53"/>
        <v>44878</v>
      </c>
      <c r="K301" s="4" t="str">
        <f t="shared" ca="1" si="54"/>
        <v>13/11/2022</v>
      </c>
      <c r="L301" s="14">
        <f t="shared" ca="1" si="55"/>
        <v>8</v>
      </c>
      <c r="M301" s="14">
        <f t="shared" ca="1" si="56"/>
        <v>99</v>
      </c>
      <c r="N301" s="14">
        <f t="shared" ca="1" si="57"/>
        <v>3043</v>
      </c>
      <c r="O301" s="2" t="s">
        <v>454</v>
      </c>
      <c r="P301" s="2">
        <v>28</v>
      </c>
      <c r="Q301" s="5">
        <v>12</v>
      </c>
      <c r="R301" s="5">
        <f t="shared" si="58"/>
        <v>336</v>
      </c>
      <c r="S301" s="6" t="s">
        <v>448</v>
      </c>
      <c r="T301" s="6" t="str">
        <f t="shared" si="59"/>
        <v>Large</v>
      </c>
      <c r="U301">
        <f>IF(AND(R301&gt;=0,R301&lt;200),0.2,IF(AND(R301&gt;=200,R301&lt;500),0.3,0.4))</f>
        <v>0.3</v>
      </c>
      <c r="V301" s="5">
        <f>R301 -(U301*R301)</f>
        <v>235.2</v>
      </c>
      <c r="W301" t="str">
        <f>VLOOKUP(B301,Customer!A:G,7,FALSE)</f>
        <v>Theresia Folk</v>
      </c>
      <c r="X301">
        <f>VLOOKUP(B301,Customer!A:G,1,FALSE)</f>
        <v>10077</v>
      </c>
    </row>
    <row r="302" spans="1:24" x14ac:dyDescent="0.2">
      <c r="A302" s="2">
        <v>401</v>
      </c>
      <c r="B302" s="2">
        <v>10016</v>
      </c>
      <c r="C302" s="12" t="s">
        <v>721</v>
      </c>
      <c r="D302" s="12" t="str">
        <f>MID(C302,2,5)</f>
        <v>42047</v>
      </c>
      <c r="E302" s="12" t="str">
        <f t="shared" si="48"/>
        <v>12/02/2015</v>
      </c>
      <c r="F302" s="14">
        <f t="shared" si="49"/>
        <v>2015</v>
      </c>
      <c r="G302" s="14">
        <f t="shared" si="50"/>
        <v>2</v>
      </c>
      <c r="H302" s="14">
        <f t="shared" si="51"/>
        <v>12</v>
      </c>
      <c r="I302" s="14" t="str">
        <f t="shared" si="52"/>
        <v>Thursday</v>
      </c>
      <c r="J302" s="4">
        <f t="shared" ca="1" si="53"/>
        <v>44878</v>
      </c>
      <c r="K302" s="4" t="str">
        <f t="shared" ca="1" si="54"/>
        <v>13/11/2022</v>
      </c>
      <c r="L302" s="14">
        <f t="shared" ca="1" si="55"/>
        <v>7</v>
      </c>
      <c r="M302" s="14">
        <f t="shared" ca="1" si="56"/>
        <v>93</v>
      </c>
      <c r="N302" s="14">
        <f t="shared" ca="1" si="57"/>
        <v>2831</v>
      </c>
      <c r="O302" s="2" t="s">
        <v>460</v>
      </c>
      <c r="P302" s="2">
        <v>13</v>
      </c>
      <c r="Q302" s="5">
        <v>2</v>
      </c>
      <c r="R302" s="5">
        <f t="shared" si="58"/>
        <v>26</v>
      </c>
      <c r="S302" s="6" t="s">
        <v>450</v>
      </c>
      <c r="T302" s="6" t="str">
        <f t="shared" si="59"/>
        <v>Normal</v>
      </c>
      <c r="U302">
        <f>IF(AND(R302&gt;=0,R302&lt;200),0.2,IF(AND(R302&gt;=200,R302&lt;500),0.3,0.4))</f>
        <v>0.2</v>
      </c>
      <c r="V302" s="5">
        <f>R302 -(U302*R302)</f>
        <v>20.8</v>
      </c>
      <c r="W302" t="str">
        <f>VLOOKUP(B302,Customer!A:G,7,FALSE)</f>
        <v>Myung Koons</v>
      </c>
      <c r="X302">
        <f>VLOOKUP(B302,Customer!A:G,1,FALSE)</f>
        <v>10016</v>
      </c>
    </row>
    <row r="303" spans="1:24" x14ac:dyDescent="0.2">
      <c r="A303" s="2">
        <v>402</v>
      </c>
      <c r="B303" s="2">
        <v>10076</v>
      </c>
      <c r="C303" s="12" t="s">
        <v>815</v>
      </c>
      <c r="D303" s="12" t="str">
        <f>MID(C303,2,5)</f>
        <v>42002</v>
      </c>
      <c r="E303" s="12" t="str">
        <f t="shared" si="48"/>
        <v>29/12/2014</v>
      </c>
      <c r="F303" s="14">
        <f t="shared" si="49"/>
        <v>2014</v>
      </c>
      <c r="G303" s="14">
        <f t="shared" si="50"/>
        <v>12</v>
      </c>
      <c r="H303" s="14">
        <f t="shared" si="51"/>
        <v>29</v>
      </c>
      <c r="I303" s="14" t="str">
        <f t="shared" si="52"/>
        <v>Monday</v>
      </c>
      <c r="J303" s="4">
        <f t="shared" ca="1" si="53"/>
        <v>44878</v>
      </c>
      <c r="K303" s="4" t="str">
        <f t="shared" ca="1" si="54"/>
        <v>13/11/2022</v>
      </c>
      <c r="L303" s="14">
        <f t="shared" ca="1" si="55"/>
        <v>7</v>
      </c>
      <c r="M303" s="14">
        <f t="shared" ca="1" si="56"/>
        <v>94</v>
      </c>
      <c r="N303" s="14">
        <f t="shared" ca="1" si="57"/>
        <v>2876</v>
      </c>
      <c r="O303" s="2" t="s">
        <v>458</v>
      </c>
      <c r="P303" s="2">
        <v>15</v>
      </c>
      <c r="Q303" s="5">
        <v>8</v>
      </c>
      <c r="R303" s="5">
        <f t="shared" si="58"/>
        <v>120</v>
      </c>
      <c r="S303" s="6" t="s">
        <v>448</v>
      </c>
      <c r="T303" s="6" t="str">
        <f t="shared" si="59"/>
        <v>Large</v>
      </c>
      <c r="U303">
        <f>IF(AND(R303&gt;=0,R303&lt;200),0.2,IF(AND(R303&gt;=200,R303&lt;500),0.3,0.4))</f>
        <v>0.2</v>
      </c>
      <c r="V303" s="5">
        <f>R303 -(U303*R303)</f>
        <v>96</v>
      </c>
      <c r="W303" t="str">
        <f>VLOOKUP(B303,Customer!A:G,7,FALSE)</f>
        <v>Flora Zuniga</v>
      </c>
      <c r="X303">
        <f>VLOOKUP(B303,Customer!A:G,1,FALSE)</f>
        <v>10076</v>
      </c>
    </row>
    <row r="304" spans="1:24" x14ac:dyDescent="0.2">
      <c r="A304" s="2">
        <v>403</v>
      </c>
      <c r="B304" s="2">
        <v>10108</v>
      </c>
      <c r="C304" s="12" t="s">
        <v>685</v>
      </c>
      <c r="D304" s="12" t="str">
        <f>MID(C304,2,5)</f>
        <v>41842</v>
      </c>
      <c r="E304" s="12" t="str">
        <f t="shared" si="48"/>
        <v>22/07/2014</v>
      </c>
      <c r="F304" s="14">
        <f t="shared" si="49"/>
        <v>2014</v>
      </c>
      <c r="G304" s="14">
        <f t="shared" si="50"/>
        <v>7</v>
      </c>
      <c r="H304" s="14">
        <f t="shared" si="51"/>
        <v>22</v>
      </c>
      <c r="I304" s="14" t="str">
        <f t="shared" si="52"/>
        <v>Tuesday</v>
      </c>
      <c r="J304" s="4">
        <f t="shared" ca="1" si="53"/>
        <v>44878</v>
      </c>
      <c r="K304" s="4" t="str">
        <f t="shared" ca="1" si="54"/>
        <v>13/11/2022</v>
      </c>
      <c r="L304" s="14">
        <f t="shared" ca="1" si="55"/>
        <v>8</v>
      </c>
      <c r="M304" s="14">
        <f t="shared" ca="1" si="56"/>
        <v>99</v>
      </c>
      <c r="N304" s="14">
        <f t="shared" ca="1" si="57"/>
        <v>3036</v>
      </c>
      <c r="O304" s="2" t="s">
        <v>449</v>
      </c>
      <c r="P304" s="2">
        <v>17</v>
      </c>
      <c r="Q304" s="5">
        <v>18</v>
      </c>
      <c r="R304" s="5">
        <f t="shared" si="58"/>
        <v>306</v>
      </c>
      <c r="S304" s="6" t="s">
        <v>448</v>
      </c>
      <c r="T304" s="6" t="str">
        <f t="shared" si="59"/>
        <v>Large</v>
      </c>
      <c r="U304">
        <f>IF(AND(R304&gt;=0,R304&lt;200),0.2,IF(AND(R304&gt;=200,R304&lt;500),0.3,0.4))</f>
        <v>0.3</v>
      </c>
      <c r="V304" s="5">
        <f>R304 -(U304*R304)</f>
        <v>214.2</v>
      </c>
      <c r="W304" t="str">
        <f>VLOOKUP(B304,Customer!A:G,7,FALSE)</f>
        <v>Margit Gardenhire</v>
      </c>
      <c r="X304">
        <f>VLOOKUP(B304,Customer!A:G,1,FALSE)</f>
        <v>10108</v>
      </c>
    </row>
    <row r="305" spans="1:24" x14ac:dyDescent="0.2">
      <c r="A305" s="2">
        <v>404</v>
      </c>
      <c r="B305" s="2">
        <v>10024</v>
      </c>
      <c r="C305" s="12" t="s">
        <v>896</v>
      </c>
      <c r="D305" s="12" t="str">
        <f>MID(C305,2,5)</f>
        <v>40371</v>
      </c>
      <c r="E305" s="12" t="str">
        <f t="shared" si="48"/>
        <v>12/07/2010</v>
      </c>
      <c r="F305" s="14">
        <f t="shared" si="49"/>
        <v>2010</v>
      </c>
      <c r="G305" s="14">
        <f t="shared" si="50"/>
        <v>7</v>
      </c>
      <c r="H305" s="14">
        <f t="shared" si="51"/>
        <v>12</v>
      </c>
      <c r="I305" s="14" t="str">
        <f t="shared" si="52"/>
        <v>Monday</v>
      </c>
      <c r="J305" s="4">
        <f t="shared" ca="1" si="53"/>
        <v>44878</v>
      </c>
      <c r="K305" s="4" t="str">
        <f t="shared" ca="1" si="54"/>
        <v>13/11/2022</v>
      </c>
      <c r="L305" s="14">
        <f t="shared" ca="1" si="55"/>
        <v>12</v>
      </c>
      <c r="M305" s="14">
        <f t="shared" ca="1" si="56"/>
        <v>148</v>
      </c>
      <c r="N305" s="14">
        <f t="shared" ca="1" si="57"/>
        <v>4507</v>
      </c>
      <c r="O305" s="2" t="s">
        <v>457</v>
      </c>
      <c r="P305" s="2">
        <v>5</v>
      </c>
      <c r="Q305" s="5">
        <v>2</v>
      </c>
      <c r="R305" s="5">
        <f t="shared" si="58"/>
        <v>10</v>
      </c>
      <c r="S305" s="6" t="s">
        <v>459</v>
      </c>
      <c r="T305" s="6" t="str">
        <f t="shared" si="59"/>
        <v>Normal</v>
      </c>
      <c r="U305">
        <f>IF(AND(R305&gt;=0,R305&lt;200),0.2,IF(AND(R305&gt;=200,R305&lt;500),0.3,0.4))</f>
        <v>0.2</v>
      </c>
      <c r="V305" s="5">
        <f>R305 -(U305*R305)</f>
        <v>8</v>
      </c>
      <c r="W305" t="str">
        <f>VLOOKUP(B305,Customer!A:G,7,FALSE)</f>
        <v>Beata Smyth</v>
      </c>
      <c r="X305">
        <f>VLOOKUP(B305,Customer!A:G,1,FALSE)</f>
        <v>10024</v>
      </c>
    </row>
    <row r="306" spans="1:24" x14ac:dyDescent="0.2">
      <c r="A306" s="2">
        <v>405</v>
      </c>
      <c r="B306" s="2">
        <v>10123</v>
      </c>
      <c r="C306" s="12" t="s">
        <v>897</v>
      </c>
      <c r="D306" s="12" t="str">
        <f>MID(C306,2,5)</f>
        <v>40806</v>
      </c>
      <c r="E306" s="12" t="str">
        <f t="shared" si="48"/>
        <v>20/09/2011</v>
      </c>
      <c r="F306" s="14">
        <f t="shared" si="49"/>
        <v>2011</v>
      </c>
      <c r="G306" s="14">
        <f t="shared" si="50"/>
        <v>9</v>
      </c>
      <c r="H306" s="14">
        <f t="shared" si="51"/>
        <v>20</v>
      </c>
      <c r="I306" s="14" t="str">
        <f t="shared" si="52"/>
        <v>Tuesday</v>
      </c>
      <c r="J306" s="4">
        <f t="shared" ca="1" si="53"/>
        <v>44878</v>
      </c>
      <c r="K306" s="4" t="str">
        <f t="shared" ca="1" si="54"/>
        <v>13/11/2022</v>
      </c>
      <c r="L306" s="14">
        <f t="shared" ca="1" si="55"/>
        <v>11</v>
      </c>
      <c r="M306" s="14">
        <f t="shared" ca="1" si="56"/>
        <v>133</v>
      </c>
      <c r="N306" s="14">
        <f t="shared" ca="1" si="57"/>
        <v>4072</v>
      </c>
      <c r="O306" s="2" t="s">
        <v>449</v>
      </c>
      <c r="P306" s="2">
        <v>12</v>
      </c>
      <c r="Q306" s="5">
        <v>18</v>
      </c>
      <c r="R306" s="5">
        <f t="shared" si="58"/>
        <v>216</v>
      </c>
      <c r="S306" s="6" t="s">
        <v>450</v>
      </c>
      <c r="T306" s="6" t="str">
        <f t="shared" si="59"/>
        <v>Normal</v>
      </c>
      <c r="U306">
        <f>IF(AND(R306&gt;=0,R306&lt;200),0.2,IF(AND(R306&gt;=200,R306&lt;500),0.3,0.4))</f>
        <v>0.3</v>
      </c>
      <c r="V306" s="5">
        <f>R306 -(U306*R306)</f>
        <v>151.19999999999999</v>
      </c>
      <c r="W306" t="str">
        <f>VLOOKUP(B306,Customer!A:G,7,FALSE)</f>
        <v>Tamika Pritchett</v>
      </c>
      <c r="X306">
        <f>VLOOKUP(B306,Customer!A:G,1,FALSE)</f>
        <v>10123</v>
      </c>
    </row>
    <row r="307" spans="1:24" x14ac:dyDescent="0.2">
      <c r="A307" s="2">
        <v>406</v>
      </c>
      <c r="B307" s="2">
        <v>10108</v>
      </c>
      <c r="C307" s="12" t="s">
        <v>787</v>
      </c>
      <c r="D307" s="12" t="str">
        <f>MID(C307,2,5)</f>
        <v>40813</v>
      </c>
      <c r="E307" s="12" t="str">
        <f t="shared" si="48"/>
        <v>27/09/2011</v>
      </c>
      <c r="F307" s="14">
        <f t="shared" si="49"/>
        <v>2011</v>
      </c>
      <c r="G307" s="14">
        <f t="shared" si="50"/>
        <v>9</v>
      </c>
      <c r="H307" s="14">
        <f t="shared" si="51"/>
        <v>27</v>
      </c>
      <c r="I307" s="14" t="str">
        <f t="shared" si="52"/>
        <v>Tuesday</v>
      </c>
      <c r="J307" s="4">
        <f t="shared" ca="1" si="53"/>
        <v>44878</v>
      </c>
      <c r="K307" s="4" t="str">
        <f t="shared" ca="1" si="54"/>
        <v>13/11/2022</v>
      </c>
      <c r="L307" s="14">
        <f t="shared" ca="1" si="55"/>
        <v>11</v>
      </c>
      <c r="M307" s="14">
        <f t="shared" ca="1" si="56"/>
        <v>133</v>
      </c>
      <c r="N307" s="14">
        <f t="shared" ca="1" si="57"/>
        <v>4065</v>
      </c>
      <c r="O307" s="2" t="s">
        <v>455</v>
      </c>
      <c r="P307" s="2">
        <v>26</v>
      </c>
      <c r="Q307" s="5">
        <v>9</v>
      </c>
      <c r="R307" s="5">
        <f t="shared" si="58"/>
        <v>234</v>
      </c>
      <c r="S307" s="6" t="s">
        <v>448</v>
      </c>
      <c r="T307" s="6" t="str">
        <f t="shared" si="59"/>
        <v>Large</v>
      </c>
      <c r="U307">
        <f>IF(AND(R307&gt;=0,R307&lt;200),0.2,IF(AND(R307&gt;=200,R307&lt;500),0.3,0.4))</f>
        <v>0.3</v>
      </c>
      <c r="V307" s="5">
        <f>R307 -(U307*R307)</f>
        <v>163.80000000000001</v>
      </c>
      <c r="W307" t="str">
        <f>VLOOKUP(B307,Customer!A:G,7,FALSE)</f>
        <v>Margit Gardenhire</v>
      </c>
      <c r="X307">
        <f>VLOOKUP(B307,Customer!A:G,1,FALSE)</f>
        <v>10108</v>
      </c>
    </row>
    <row r="308" spans="1:24" x14ac:dyDescent="0.2">
      <c r="A308" s="2">
        <v>407</v>
      </c>
      <c r="B308" s="2">
        <v>10107</v>
      </c>
      <c r="C308" s="12" t="s">
        <v>898</v>
      </c>
      <c r="D308" s="12" t="str">
        <f>MID(C308,2,5)</f>
        <v>41980</v>
      </c>
      <c r="E308" s="12" t="str">
        <f t="shared" si="48"/>
        <v>07/12/2014</v>
      </c>
      <c r="F308" s="14">
        <f t="shared" si="49"/>
        <v>2014</v>
      </c>
      <c r="G308" s="14">
        <f t="shared" si="50"/>
        <v>12</v>
      </c>
      <c r="H308" s="14">
        <f t="shared" si="51"/>
        <v>7</v>
      </c>
      <c r="I308" s="14" t="str">
        <f t="shared" si="52"/>
        <v>Sunday</v>
      </c>
      <c r="J308" s="4">
        <f t="shared" ca="1" si="53"/>
        <v>44878</v>
      </c>
      <c r="K308" s="4" t="str">
        <f t="shared" ca="1" si="54"/>
        <v>13/11/2022</v>
      </c>
      <c r="L308" s="14">
        <f t="shared" ca="1" si="55"/>
        <v>7</v>
      </c>
      <c r="M308" s="14">
        <f t="shared" ca="1" si="56"/>
        <v>95</v>
      </c>
      <c r="N308" s="14">
        <f t="shared" ca="1" si="57"/>
        <v>2898</v>
      </c>
      <c r="O308" s="2" t="s">
        <v>452</v>
      </c>
      <c r="P308" s="2">
        <v>11</v>
      </c>
      <c r="Q308" s="5">
        <v>4</v>
      </c>
      <c r="R308" s="5">
        <f t="shared" si="58"/>
        <v>44</v>
      </c>
      <c r="S308" s="6" t="s">
        <v>450</v>
      </c>
      <c r="T308" s="6" t="str">
        <f t="shared" si="59"/>
        <v>Normal</v>
      </c>
      <c r="U308">
        <f>IF(AND(R308&gt;=0,R308&lt;200),0.2,IF(AND(R308&gt;=200,R308&lt;500),0.3,0.4))</f>
        <v>0.2</v>
      </c>
      <c r="V308" s="5">
        <f>R308 -(U308*R308)</f>
        <v>35.200000000000003</v>
      </c>
      <c r="W308" t="str">
        <f>VLOOKUP(B308,Customer!A:G,7,FALSE)</f>
        <v>Teresita Schatz</v>
      </c>
      <c r="X308">
        <f>VLOOKUP(B308,Customer!A:G,1,FALSE)</f>
        <v>10107</v>
      </c>
    </row>
    <row r="309" spans="1:24" x14ac:dyDescent="0.2">
      <c r="A309" s="2">
        <v>408</v>
      </c>
      <c r="B309" s="2">
        <v>10026</v>
      </c>
      <c r="C309" s="12" t="s">
        <v>899</v>
      </c>
      <c r="D309" s="12" t="str">
        <f>MID(C309,2,5)</f>
        <v>41698</v>
      </c>
      <c r="E309" s="12" t="str">
        <f t="shared" si="48"/>
        <v>28/02/2014</v>
      </c>
      <c r="F309" s="14">
        <f t="shared" si="49"/>
        <v>2014</v>
      </c>
      <c r="G309" s="14">
        <f t="shared" si="50"/>
        <v>2</v>
      </c>
      <c r="H309" s="14">
        <f t="shared" si="51"/>
        <v>28</v>
      </c>
      <c r="I309" s="14" t="str">
        <f t="shared" si="52"/>
        <v>Friday</v>
      </c>
      <c r="J309" s="4">
        <f t="shared" ca="1" si="53"/>
        <v>44878</v>
      </c>
      <c r="K309" s="4" t="str">
        <f t="shared" ca="1" si="54"/>
        <v>13/11/2022</v>
      </c>
      <c r="L309" s="14">
        <f t="shared" ca="1" si="55"/>
        <v>8</v>
      </c>
      <c r="M309" s="14">
        <f t="shared" ca="1" si="56"/>
        <v>104</v>
      </c>
      <c r="N309" s="14">
        <f t="shared" ca="1" si="57"/>
        <v>3180</v>
      </c>
      <c r="O309" s="2" t="s">
        <v>457</v>
      </c>
      <c r="P309" s="2">
        <v>9</v>
      </c>
      <c r="Q309" s="5">
        <v>2</v>
      </c>
      <c r="R309" s="5">
        <f t="shared" si="58"/>
        <v>18</v>
      </c>
      <c r="S309" s="6" t="s">
        <v>450</v>
      </c>
      <c r="T309" s="6" t="str">
        <f t="shared" si="59"/>
        <v>Normal</v>
      </c>
      <c r="U309">
        <f>IF(AND(R309&gt;=0,R309&lt;200),0.2,IF(AND(R309&gt;=200,R309&lt;500),0.3,0.4))</f>
        <v>0.2</v>
      </c>
      <c r="V309" s="5">
        <f>R309 -(U309*R309)</f>
        <v>14.4</v>
      </c>
      <c r="W309" t="str">
        <f>VLOOKUP(B309,Customer!A:G,7,FALSE)</f>
        <v>Lennie Grasso</v>
      </c>
      <c r="X309">
        <f>VLOOKUP(B309,Customer!A:G,1,FALSE)</f>
        <v>10026</v>
      </c>
    </row>
    <row r="310" spans="1:24" x14ac:dyDescent="0.2">
      <c r="A310" s="2">
        <v>409</v>
      </c>
      <c r="B310" s="2">
        <v>10015</v>
      </c>
      <c r="C310" s="12" t="s">
        <v>900</v>
      </c>
      <c r="D310" s="12" t="str">
        <f>MID(C310,2,5)</f>
        <v>40987</v>
      </c>
      <c r="E310" s="12" t="str">
        <f t="shared" si="48"/>
        <v>19/03/2012</v>
      </c>
      <c r="F310" s="14">
        <f t="shared" si="49"/>
        <v>2012</v>
      </c>
      <c r="G310" s="14">
        <f t="shared" si="50"/>
        <v>3</v>
      </c>
      <c r="H310" s="14">
        <f t="shared" si="51"/>
        <v>19</v>
      </c>
      <c r="I310" s="14" t="str">
        <f t="shared" si="52"/>
        <v>Monday</v>
      </c>
      <c r="J310" s="4">
        <f t="shared" ca="1" si="53"/>
        <v>44878</v>
      </c>
      <c r="K310" s="4" t="str">
        <f t="shared" ca="1" si="54"/>
        <v>13/11/2022</v>
      </c>
      <c r="L310" s="14">
        <f t="shared" ca="1" si="55"/>
        <v>10</v>
      </c>
      <c r="M310" s="14">
        <f t="shared" ca="1" si="56"/>
        <v>127</v>
      </c>
      <c r="N310" s="14">
        <f t="shared" ca="1" si="57"/>
        <v>3891</v>
      </c>
      <c r="O310" s="2" t="s">
        <v>455</v>
      </c>
      <c r="P310" s="2">
        <v>21</v>
      </c>
      <c r="Q310" s="5">
        <v>9</v>
      </c>
      <c r="R310" s="5">
        <f t="shared" si="58"/>
        <v>189</v>
      </c>
      <c r="S310" s="6" t="s">
        <v>448</v>
      </c>
      <c r="T310" s="6" t="str">
        <f t="shared" si="59"/>
        <v>Large</v>
      </c>
      <c r="U310">
        <f>IF(AND(R310&gt;=0,R310&lt;200),0.2,IF(AND(R310&gt;=200,R310&lt;500),0.3,0.4))</f>
        <v>0.2</v>
      </c>
      <c r="V310" s="5">
        <f>R310 -(U310*R310)</f>
        <v>151.19999999999999</v>
      </c>
      <c r="W310" t="str">
        <f>VLOOKUP(B310,Customer!A:G,7,FALSE)</f>
        <v>Bella Logan</v>
      </c>
      <c r="X310">
        <f>VLOOKUP(B310,Customer!A:G,1,FALSE)</f>
        <v>10015</v>
      </c>
    </row>
    <row r="311" spans="1:24" x14ac:dyDescent="0.2">
      <c r="A311" s="2">
        <v>410</v>
      </c>
      <c r="B311" s="2">
        <v>10135</v>
      </c>
      <c r="C311" s="12" t="s">
        <v>901</v>
      </c>
      <c r="D311" s="12" t="str">
        <f>MID(C311,2,5)</f>
        <v>42039</v>
      </c>
      <c r="E311" s="12" t="str">
        <f t="shared" si="48"/>
        <v>04/02/2015</v>
      </c>
      <c r="F311" s="14">
        <f t="shared" si="49"/>
        <v>2015</v>
      </c>
      <c r="G311" s="14">
        <f t="shared" si="50"/>
        <v>2</v>
      </c>
      <c r="H311" s="14">
        <f t="shared" si="51"/>
        <v>4</v>
      </c>
      <c r="I311" s="14" t="str">
        <f t="shared" si="52"/>
        <v>Wednesday</v>
      </c>
      <c r="J311" s="4">
        <f t="shared" ca="1" si="53"/>
        <v>44878</v>
      </c>
      <c r="K311" s="4" t="str">
        <f t="shared" ca="1" si="54"/>
        <v>13/11/2022</v>
      </c>
      <c r="L311" s="14">
        <f t="shared" ca="1" si="55"/>
        <v>7</v>
      </c>
      <c r="M311" s="14">
        <f t="shared" ca="1" si="56"/>
        <v>93</v>
      </c>
      <c r="N311" s="14">
        <f t="shared" ca="1" si="57"/>
        <v>2839</v>
      </c>
      <c r="O311" s="2" t="s">
        <v>449</v>
      </c>
      <c r="P311" s="2">
        <v>11</v>
      </c>
      <c r="Q311" s="5">
        <v>18</v>
      </c>
      <c r="R311" s="5">
        <f t="shared" si="58"/>
        <v>198</v>
      </c>
      <c r="S311" s="6" t="s">
        <v>450</v>
      </c>
      <c r="T311" s="6" t="str">
        <f t="shared" si="59"/>
        <v>Normal</v>
      </c>
      <c r="U311">
        <f>IF(AND(R311&gt;=0,R311&lt;200),0.2,IF(AND(R311&gt;=200,R311&lt;500),0.3,0.4))</f>
        <v>0.2</v>
      </c>
      <c r="V311" s="5">
        <f>R311 -(U311*R311)</f>
        <v>158.4</v>
      </c>
      <c r="W311" t="str">
        <f>VLOOKUP(B311,Customer!A:G,7,FALSE)</f>
        <v>Santiago Nold</v>
      </c>
      <c r="X311">
        <f>VLOOKUP(B311,Customer!A:G,1,FALSE)</f>
        <v>10135</v>
      </c>
    </row>
    <row r="312" spans="1:24" x14ac:dyDescent="0.2">
      <c r="A312" s="2">
        <v>411</v>
      </c>
      <c r="B312" s="2">
        <v>10076</v>
      </c>
      <c r="C312" s="12" t="s">
        <v>902</v>
      </c>
      <c r="D312" s="12" t="str">
        <f>MID(C312,2,5)</f>
        <v>41014</v>
      </c>
      <c r="E312" s="12" t="str">
        <f t="shared" si="48"/>
        <v>15/04/2012</v>
      </c>
      <c r="F312" s="14">
        <f t="shared" si="49"/>
        <v>2012</v>
      </c>
      <c r="G312" s="14">
        <f t="shared" si="50"/>
        <v>4</v>
      </c>
      <c r="H312" s="14">
        <f t="shared" si="51"/>
        <v>15</v>
      </c>
      <c r="I312" s="14" t="str">
        <f t="shared" si="52"/>
        <v>Sunday</v>
      </c>
      <c r="J312" s="4">
        <f t="shared" ca="1" si="53"/>
        <v>44878</v>
      </c>
      <c r="K312" s="4" t="str">
        <f t="shared" ca="1" si="54"/>
        <v>13/11/2022</v>
      </c>
      <c r="L312" s="14">
        <f t="shared" ca="1" si="55"/>
        <v>10</v>
      </c>
      <c r="M312" s="14">
        <f t="shared" ca="1" si="56"/>
        <v>126</v>
      </c>
      <c r="N312" s="14">
        <f t="shared" ca="1" si="57"/>
        <v>3864</v>
      </c>
      <c r="O312" s="2" t="s">
        <v>451</v>
      </c>
      <c r="P312" s="2">
        <v>2</v>
      </c>
      <c r="Q312" s="5">
        <v>13</v>
      </c>
      <c r="R312" s="5">
        <f t="shared" si="58"/>
        <v>26</v>
      </c>
      <c r="S312" s="6" t="s">
        <v>459</v>
      </c>
      <c r="T312" s="6" t="str">
        <f t="shared" si="59"/>
        <v>Normal</v>
      </c>
      <c r="U312">
        <f>IF(AND(R312&gt;=0,R312&lt;200),0.2,IF(AND(R312&gt;=200,R312&lt;500),0.3,0.4))</f>
        <v>0.2</v>
      </c>
      <c r="V312" s="5">
        <f>R312 -(U312*R312)</f>
        <v>20.8</v>
      </c>
      <c r="W312" t="str">
        <f>VLOOKUP(B312,Customer!A:G,7,FALSE)</f>
        <v>Flora Zuniga</v>
      </c>
      <c r="X312">
        <f>VLOOKUP(B312,Customer!A:G,1,FALSE)</f>
        <v>10076</v>
      </c>
    </row>
    <row r="313" spans="1:24" x14ac:dyDescent="0.2">
      <c r="A313" s="2">
        <v>412</v>
      </c>
      <c r="B313" s="2">
        <v>10019</v>
      </c>
      <c r="C313" s="12" t="s">
        <v>903</v>
      </c>
      <c r="D313" s="12" t="str">
        <f>MID(C313,2,5)</f>
        <v>41809</v>
      </c>
      <c r="E313" s="12" t="str">
        <f t="shared" si="48"/>
        <v>19/06/2014</v>
      </c>
      <c r="F313" s="14">
        <f t="shared" si="49"/>
        <v>2014</v>
      </c>
      <c r="G313" s="14">
        <f t="shared" si="50"/>
        <v>6</v>
      </c>
      <c r="H313" s="14">
        <f t="shared" si="51"/>
        <v>19</v>
      </c>
      <c r="I313" s="14" t="str">
        <f t="shared" si="52"/>
        <v>Thursday</v>
      </c>
      <c r="J313" s="4">
        <f t="shared" ca="1" si="53"/>
        <v>44878</v>
      </c>
      <c r="K313" s="4" t="str">
        <f t="shared" ca="1" si="54"/>
        <v>13/11/2022</v>
      </c>
      <c r="L313" s="14">
        <f t="shared" ca="1" si="55"/>
        <v>8</v>
      </c>
      <c r="M313" s="14">
        <f t="shared" ca="1" si="56"/>
        <v>100</v>
      </c>
      <c r="N313" s="14">
        <f t="shared" ca="1" si="57"/>
        <v>3069</v>
      </c>
      <c r="O313" s="2" t="s">
        <v>458</v>
      </c>
      <c r="P313" s="2">
        <v>23</v>
      </c>
      <c r="Q313" s="5">
        <v>8</v>
      </c>
      <c r="R313" s="5">
        <f t="shared" si="58"/>
        <v>184</v>
      </c>
      <c r="S313" s="6" t="s">
        <v>448</v>
      </c>
      <c r="T313" s="6" t="str">
        <f t="shared" si="59"/>
        <v>Large</v>
      </c>
      <c r="U313">
        <f>IF(AND(R313&gt;=0,R313&lt;200),0.2,IF(AND(R313&gt;=200,R313&lt;500),0.3,0.4))</f>
        <v>0.2</v>
      </c>
      <c r="V313" s="5">
        <f>R313 -(U313*R313)</f>
        <v>147.19999999999999</v>
      </c>
      <c r="W313" t="str">
        <f>VLOOKUP(B313,Customer!A:G,7,FALSE)</f>
        <v>Thi Tipton</v>
      </c>
      <c r="X313">
        <f>VLOOKUP(B313,Customer!A:G,1,FALSE)</f>
        <v>10019</v>
      </c>
    </row>
    <row r="314" spans="1:24" x14ac:dyDescent="0.2">
      <c r="A314" s="2">
        <v>413</v>
      </c>
      <c r="B314" s="2">
        <v>10071</v>
      </c>
      <c r="C314" s="12" t="s">
        <v>904</v>
      </c>
      <c r="D314" s="12" t="str">
        <f>MID(C314,2,5)</f>
        <v>40496</v>
      </c>
      <c r="E314" s="12" t="str">
        <f t="shared" si="48"/>
        <v>14/11/2010</v>
      </c>
      <c r="F314" s="14">
        <f t="shared" si="49"/>
        <v>2010</v>
      </c>
      <c r="G314" s="14">
        <f t="shared" si="50"/>
        <v>11</v>
      </c>
      <c r="H314" s="14">
        <f t="shared" si="51"/>
        <v>14</v>
      </c>
      <c r="I314" s="14" t="str">
        <f t="shared" si="52"/>
        <v>Sunday</v>
      </c>
      <c r="J314" s="4">
        <f t="shared" ca="1" si="53"/>
        <v>44878</v>
      </c>
      <c r="K314" s="4" t="str">
        <f t="shared" ca="1" si="54"/>
        <v>13/11/2022</v>
      </c>
      <c r="L314" s="14">
        <f t="shared" ca="1" si="55"/>
        <v>11</v>
      </c>
      <c r="M314" s="14">
        <f t="shared" ca="1" si="56"/>
        <v>143</v>
      </c>
      <c r="N314" s="14">
        <f t="shared" ca="1" si="57"/>
        <v>4382</v>
      </c>
      <c r="O314" s="2" t="s">
        <v>454</v>
      </c>
      <c r="P314" s="2">
        <v>29</v>
      </c>
      <c r="Q314" s="5">
        <v>12</v>
      </c>
      <c r="R314" s="5">
        <f t="shared" si="58"/>
        <v>348</v>
      </c>
      <c r="S314" s="6" t="s">
        <v>448</v>
      </c>
      <c r="T314" s="6" t="str">
        <f t="shared" si="59"/>
        <v>Large</v>
      </c>
      <c r="U314">
        <f>IF(AND(R314&gt;=0,R314&lt;200),0.2,IF(AND(R314&gt;=200,R314&lt;500),0.3,0.4))</f>
        <v>0.3</v>
      </c>
      <c r="V314" s="5">
        <f>R314 -(U314*R314)</f>
        <v>243.60000000000002</v>
      </c>
      <c r="W314" t="str">
        <f>VLOOKUP(B314,Customer!A:G,7,FALSE)</f>
        <v>Alex Turnbull</v>
      </c>
      <c r="X314">
        <f>VLOOKUP(B314,Customer!A:G,1,FALSE)</f>
        <v>10071</v>
      </c>
    </row>
    <row r="315" spans="1:24" x14ac:dyDescent="0.2">
      <c r="A315" s="2">
        <v>414</v>
      </c>
      <c r="B315" s="2">
        <v>10015</v>
      </c>
      <c r="C315" s="12" t="s">
        <v>905</v>
      </c>
      <c r="D315" s="12" t="str">
        <f>MID(C315,2,5)</f>
        <v>42102</v>
      </c>
      <c r="E315" s="12" t="str">
        <f t="shared" si="48"/>
        <v>08/04/2015</v>
      </c>
      <c r="F315" s="14">
        <f t="shared" si="49"/>
        <v>2015</v>
      </c>
      <c r="G315" s="14">
        <f t="shared" si="50"/>
        <v>4</v>
      </c>
      <c r="H315" s="14">
        <f t="shared" si="51"/>
        <v>8</v>
      </c>
      <c r="I315" s="14" t="str">
        <f t="shared" si="52"/>
        <v>Wednesday</v>
      </c>
      <c r="J315" s="4">
        <f t="shared" ca="1" si="53"/>
        <v>44878</v>
      </c>
      <c r="K315" s="4" t="str">
        <f t="shared" ca="1" si="54"/>
        <v>13/11/2022</v>
      </c>
      <c r="L315" s="14">
        <f t="shared" ca="1" si="55"/>
        <v>7</v>
      </c>
      <c r="M315" s="14">
        <f t="shared" ca="1" si="56"/>
        <v>91</v>
      </c>
      <c r="N315" s="14">
        <f t="shared" ca="1" si="57"/>
        <v>2776</v>
      </c>
      <c r="O315" s="2" t="s">
        <v>460</v>
      </c>
      <c r="P315" s="2">
        <v>27</v>
      </c>
      <c r="Q315" s="5">
        <v>2</v>
      </c>
      <c r="R315" s="5">
        <f t="shared" si="58"/>
        <v>54</v>
      </c>
      <c r="S315" s="6" t="s">
        <v>448</v>
      </c>
      <c r="T315" s="6" t="str">
        <f t="shared" si="59"/>
        <v>Large</v>
      </c>
      <c r="U315">
        <f>IF(AND(R315&gt;=0,R315&lt;200),0.2,IF(AND(R315&gt;=200,R315&lt;500),0.3,0.4))</f>
        <v>0.2</v>
      </c>
      <c r="V315" s="5">
        <f>R315 -(U315*R315)</f>
        <v>43.2</v>
      </c>
      <c r="W315" t="str">
        <f>VLOOKUP(B315,Customer!A:G,7,FALSE)</f>
        <v>Bella Logan</v>
      </c>
      <c r="X315">
        <f>VLOOKUP(B315,Customer!A:G,1,FALSE)</f>
        <v>10015</v>
      </c>
    </row>
    <row r="316" spans="1:24" x14ac:dyDescent="0.2">
      <c r="A316" s="2">
        <v>415</v>
      </c>
      <c r="B316" s="2">
        <v>10046</v>
      </c>
      <c r="C316" s="12" t="s">
        <v>906</v>
      </c>
      <c r="D316" s="12" t="str">
        <f>MID(C316,2,5)</f>
        <v>41630</v>
      </c>
      <c r="E316" s="12" t="str">
        <f t="shared" si="48"/>
        <v>22/12/2013</v>
      </c>
      <c r="F316" s="14">
        <f t="shared" si="49"/>
        <v>2013</v>
      </c>
      <c r="G316" s="14">
        <f t="shared" si="50"/>
        <v>12</v>
      </c>
      <c r="H316" s="14">
        <f t="shared" si="51"/>
        <v>22</v>
      </c>
      <c r="I316" s="14" t="str">
        <f t="shared" si="52"/>
        <v>Sunday</v>
      </c>
      <c r="J316" s="4">
        <f t="shared" ca="1" si="53"/>
        <v>44878</v>
      </c>
      <c r="K316" s="4" t="str">
        <f t="shared" ca="1" si="54"/>
        <v>13/11/2022</v>
      </c>
      <c r="L316" s="14">
        <f t="shared" ca="1" si="55"/>
        <v>8</v>
      </c>
      <c r="M316" s="14">
        <f t="shared" ca="1" si="56"/>
        <v>106</v>
      </c>
      <c r="N316" s="14">
        <f t="shared" ca="1" si="57"/>
        <v>3248</v>
      </c>
      <c r="O316" s="2" t="s">
        <v>449</v>
      </c>
      <c r="P316" s="2">
        <v>25</v>
      </c>
      <c r="Q316" s="5">
        <v>18</v>
      </c>
      <c r="R316" s="5">
        <f t="shared" si="58"/>
        <v>450</v>
      </c>
      <c r="S316" s="6" t="s">
        <v>448</v>
      </c>
      <c r="T316" s="6" t="str">
        <f t="shared" si="59"/>
        <v>Large</v>
      </c>
      <c r="U316">
        <f>IF(AND(R316&gt;=0,R316&lt;200),0.2,IF(AND(R316&gt;=200,R316&lt;500),0.3,0.4))</f>
        <v>0.3</v>
      </c>
      <c r="V316" s="5">
        <f>R316 -(U316*R316)</f>
        <v>315</v>
      </c>
      <c r="W316" t="str">
        <f>VLOOKUP(B316,Customer!A:G,7,FALSE)</f>
        <v>Jewell Kyser</v>
      </c>
      <c r="X316">
        <f>VLOOKUP(B316,Customer!A:G,1,FALSE)</f>
        <v>10046</v>
      </c>
    </row>
    <row r="317" spans="1:24" x14ac:dyDescent="0.2">
      <c r="A317" s="2">
        <v>416</v>
      </c>
      <c r="B317" s="2">
        <v>10065</v>
      </c>
      <c r="C317" s="12" t="s">
        <v>907</v>
      </c>
      <c r="D317" s="12" t="str">
        <f>MID(C317,2,5)</f>
        <v>40374</v>
      </c>
      <c r="E317" s="12" t="str">
        <f t="shared" si="48"/>
        <v>15/07/2010</v>
      </c>
      <c r="F317" s="14">
        <f t="shared" si="49"/>
        <v>2010</v>
      </c>
      <c r="G317" s="14">
        <f t="shared" si="50"/>
        <v>7</v>
      </c>
      <c r="H317" s="14">
        <f t="shared" si="51"/>
        <v>15</v>
      </c>
      <c r="I317" s="14" t="str">
        <f t="shared" si="52"/>
        <v>Thursday</v>
      </c>
      <c r="J317" s="4">
        <f t="shared" ca="1" si="53"/>
        <v>44878</v>
      </c>
      <c r="K317" s="4" t="str">
        <f t="shared" ca="1" si="54"/>
        <v>13/11/2022</v>
      </c>
      <c r="L317" s="14">
        <f t="shared" ca="1" si="55"/>
        <v>12</v>
      </c>
      <c r="M317" s="14">
        <f t="shared" ca="1" si="56"/>
        <v>147</v>
      </c>
      <c r="N317" s="14">
        <f t="shared" ca="1" si="57"/>
        <v>4504</v>
      </c>
      <c r="O317" s="2" t="s">
        <v>460</v>
      </c>
      <c r="P317" s="2">
        <v>15</v>
      </c>
      <c r="Q317" s="5">
        <v>2</v>
      </c>
      <c r="R317" s="5">
        <f t="shared" si="58"/>
        <v>30</v>
      </c>
      <c r="S317" s="6" t="s">
        <v>448</v>
      </c>
      <c r="T317" s="6" t="str">
        <f t="shared" si="59"/>
        <v>Large</v>
      </c>
      <c r="U317">
        <f>IF(AND(R317&gt;=0,R317&lt;200),0.2,IF(AND(R317&gt;=200,R317&lt;500),0.3,0.4))</f>
        <v>0.2</v>
      </c>
      <c r="V317" s="5">
        <f>R317 -(U317*R317)</f>
        <v>24</v>
      </c>
      <c r="W317" t="str">
        <f>VLOOKUP(B317,Customer!A:G,7,FALSE)</f>
        <v>Tracey Voyles</v>
      </c>
      <c r="X317">
        <f>VLOOKUP(B317,Customer!A:G,1,FALSE)</f>
        <v>10065</v>
      </c>
    </row>
    <row r="318" spans="1:24" x14ac:dyDescent="0.2">
      <c r="A318" s="2">
        <v>417</v>
      </c>
      <c r="B318" s="2">
        <v>10068</v>
      </c>
      <c r="C318" s="12" t="s">
        <v>908</v>
      </c>
      <c r="D318" s="12" t="str">
        <f>MID(C318,2,5)</f>
        <v>41019</v>
      </c>
      <c r="E318" s="12" t="str">
        <f t="shared" si="48"/>
        <v>20/04/2012</v>
      </c>
      <c r="F318" s="14">
        <f t="shared" si="49"/>
        <v>2012</v>
      </c>
      <c r="G318" s="14">
        <f t="shared" si="50"/>
        <v>4</v>
      </c>
      <c r="H318" s="14">
        <f t="shared" si="51"/>
        <v>20</v>
      </c>
      <c r="I318" s="14" t="str">
        <f t="shared" si="52"/>
        <v>Friday</v>
      </c>
      <c r="J318" s="4">
        <f t="shared" ca="1" si="53"/>
        <v>44878</v>
      </c>
      <c r="K318" s="4" t="str">
        <f t="shared" ca="1" si="54"/>
        <v>13/11/2022</v>
      </c>
      <c r="L318" s="14">
        <f t="shared" ca="1" si="55"/>
        <v>10</v>
      </c>
      <c r="M318" s="14">
        <f t="shared" ca="1" si="56"/>
        <v>126</v>
      </c>
      <c r="N318" s="14">
        <f t="shared" ca="1" si="57"/>
        <v>3859</v>
      </c>
      <c r="O318" s="2" t="s">
        <v>456</v>
      </c>
      <c r="P318" s="2">
        <v>27</v>
      </c>
      <c r="Q318" s="5">
        <v>12</v>
      </c>
      <c r="R318" s="5">
        <f t="shared" si="58"/>
        <v>324</v>
      </c>
      <c r="S318" s="6" t="s">
        <v>448</v>
      </c>
      <c r="T318" s="6" t="str">
        <f t="shared" si="59"/>
        <v>Large</v>
      </c>
      <c r="U318">
        <f>IF(AND(R318&gt;=0,R318&lt;200),0.2,IF(AND(R318&gt;=200,R318&lt;500),0.3,0.4))</f>
        <v>0.3</v>
      </c>
      <c r="V318" s="5">
        <f>R318 -(U318*R318)</f>
        <v>226.8</v>
      </c>
      <c r="W318" t="str">
        <f>VLOOKUP(B318,Customer!A:G,7,FALSE)</f>
        <v>Neda Asmus</v>
      </c>
      <c r="X318">
        <f>VLOOKUP(B318,Customer!A:G,1,FALSE)</f>
        <v>10068</v>
      </c>
    </row>
    <row r="319" spans="1:24" x14ac:dyDescent="0.2">
      <c r="A319" s="2">
        <v>418</v>
      </c>
      <c r="B319" s="2">
        <v>10042</v>
      </c>
      <c r="C319" s="12" t="s">
        <v>909</v>
      </c>
      <c r="D319" s="12" t="str">
        <f>MID(C319,2,5)</f>
        <v>41585</v>
      </c>
      <c r="E319" s="12" t="str">
        <f t="shared" si="48"/>
        <v>07/11/2013</v>
      </c>
      <c r="F319" s="14">
        <f t="shared" si="49"/>
        <v>2013</v>
      </c>
      <c r="G319" s="14">
        <f t="shared" si="50"/>
        <v>11</v>
      </c>
      <c r="H319" s="14">
        <f t="shared" si="51"/>
        <v>7</v>
      </c>
      <c r="I319" s="14" t="str">
        <f t="shared" si="52"/>
        <v>Thursday</v>
      </c>
      <c r="J319" s="4">
        <f t="shared" ca="1" si="53"/>
        <v>44878</v>
      </c>
      <c r="K319" s="4" t="str">
        <f t="shared" ca="1" si="54"/>
        <v>13/11/2022</v>
      </c>
      <c r="L319" s="14">
        <f t="shared" ca="1" si="55"/>
        <v>9</v>
      </c>
      <c r="M319" s="14">
        <f t="shared" ca="1" si="56"/>
        <v>108</v>
      </c>
      <c r="N319" s="14">
        <f t="shared" ca="1" si="57"/>
        <v>3293</v>
      </c>
      <c r="O319" s="2" t="s">
        <v>449</v>
      </c>
      <c r="P319" s="2">
        <v>15</v>
      </c>
      <c r="Q319" s="5">
        <v>18</v>
      </c>
      <c r="R319" s="5">
        <f t="shared" si="58"/>
        <v>270</v>
      </c>
      <c r="S319" s="6" t="s">
        <v>448</v>
      </c>
      <c r="T319" s="6" t="str">
        <f t="shared" si="59"/>
        <v>Large</v>
      </c>
      <c r="U319">
        <f>IF(AND(R319&gt;=0,R319&lt;200),0.2,IF(AND(R319&gt;=200,R319&lt;500),0.3,0.4))</f>
        <v>0.3</v>
      </c>
      <c r="V319" s="5">
        <f>R319 -(U319*R319)</f>
        <v>189</v>
      </c>
      <c r="W319" t="str">
        <f>VLOOKUP(B319,Customer!A:G,7,FALSE)</f>
        <v>Lizette Minto</v>
      </c>
      <c r="X319">
        <f>VLOOKUP(B319,Customer!A:G,1,FALSE)</f>
        <v>10042</v>
      </c>
    </row>
    <row r="320" spans="1:24" x14ac:dyDescent="0.2">
      <c r="A320" s="2">
        <v>419</v>
      </c>
      <c r="B320" s="2">
        <v>10120</v>
      </c>
      <c r="C320" s="12" t="s">
        <v>910</v>
      </c>
      <c r="D320" s="12" t="str">
        <f>MID(C320,2,5)</f>
        <v>41944</v>
      </c>
      <c r="E320" s="12" t="str">
        <f t="shared" si="48"/>
        <v>01/11/2014</v>
      </c>
      <c r="F320" s="14">
        <f t="shared" si="49"/>
        <v>2014</v>
      </c>
      <c r="G320" s="14">
        <f t="shared" si="50"/>
        <v>11</v>
      </c>
      <c r="H320" s="14">
        <f t="shared" si="51"/>
        <v>1</v>
      </c>
      <c r="I320" s="14" t="str">
        <f t="shared" si="52"/>
        <v>Saturday</v>
      </c>
      <c r="J320" s="4">
        <f t="shared" ca="1" si="53"/>
        <v>44878</v>
      </c>
      <c r="K320" s="4" t="str">
        <f t="shared" ca="1" si="54"/>
        <v>13/11/2022</v>
      </c>
      <c r="L320" s="14">
        <f t="shared" ca="1" si="55"/>
        <v>8</v>
      </c>
      <c r="M320" s="14">
        <f t="shared" ca="1" si="56"/>
        <v>96</v>
      </c>
      <c r="N320" s="14">
        <f t="shared" ca="1" si="57"/>
        <v>2934</v>
      </c>
      <c r="O320" s="2" t="s">
        <v>455</v>
      </c>
      <c r="P320" s="2">
        <v>10</v>
      </c>
      <c r="Q320" s="5">
        <v>9</v>
      </c>
      <c r="R320" s="5">
        <f t="shared" si="58"/>
        <v>90</v>
      </c>
      <c r="S320" s="6" t="s">
        <v>450</v>
      </c>
      <c r="T320" s="6" t="str">
        <f t="shared" si="59"/>
        <v>Normal</v>
      </c>
      <c r="U320">
        <f>IF(AND(R320&gt;=0,R320&lt;200),0.2,IF(AND(R320&gt;=200,R320&lt;500),0.3,0.4))</f>
        <v>0.2</v>
      </c>
      <c r="V320" s="5">
        <f>R320 -(U320*R320)</f>
        <v>72</v>
      </c>
      <c r="W320" t="str">
        <f>VLOOKUP(B320,Customer!A:G,7,FALSE)</f>
        <v>Iris Delosantos</v>
      </c>
      <c r="X320">
        <f>VLOOKUP(B320,Customer!A:G,1,FALSE)</f>
        <v>10120</v>
      </c>
    </row>
    <row r="321" spans="1:24" x14ac:dyDescent="0.2">
      <c r="A321" s="2">
        <v>420</v>
      </c>
      <c r="B321" s="2">
        <v>10063</v>
      </c>
      <c r="C321" s="12" t="s">
        <v>911</v>
      </c>
      <c r="D321" s="12" t="str">
        <f>MID(C321,2,5)</f>
        <v>41210</v>
      </c>
      <c r="E321" s="12" t="str">
        <f t="shared" si="48"/>
        <v>28/10/2012</v>
      </c>
      <c r="F321" s="14">
        <f t="shared" si="49"/>
        <v>2012</v>
      </c>
      <c r="G321" s="14">
        <f t="shared" si="50"/>
        <v>10</v>
      </c>
      <c r="H321" s="14">
        <f t="shared" si="51"/>
        <v>28</v>
      </c>
      <c r="I321" s="14" t="str">
        <f t="shared" si="52"/>
        <v>Sunday</v>
      </c>
      <c r="J321" s="4">
        <f t="shared" ca="1" si="53"/>
        <v>44878</v>
      </c>
      <c r="K321" s="4" t="str">
        <f t="shared" ca="1" si="54"/>
        <v>13/11/2022</v>
      </c>
      <c r="L321" s="14">
        <f t="shared" ca="1" si="55"/>
        <v>10</v>
      </c>
      <c r="M321" s="14">
        <f t="shared" ca="1" si="56"/>
        <v>120</v>
      </c>
      <c r="N321" s="14">
        <f t="shared" ca="1" si="57"/>
        <v>3668</v>
      </c>
      <c r="O321" s="2" t="s">
        <v>458</v>
      </c>
      <c r="P321" s="2">
        <v>11</v>
      </c>
      <c r="Q321" s="5">
        <v>8</v>
      </c>
      <c r="R321" s="5">
        <f t="shared" si="58"/>
        <v>88</v>
      </c>
      <c r="S321" s="6" t="s">
        <v>450</v>
      </c>
      <c r="T321" s="6" t="str">
        <f t="shared" si="59"/>
        <v>Normal</v>
      </c>
      <c r="U321">
        <f>IF(AND(R321&gt;=0,R321&lt;200),0.2,IF(AND(R321&gt;=200,R321&lt;500),0.3,0.4))</f>
        <v>0.2</v>
      </c>
      <c r="V321" s="5">
        <f>R321 -(U321*R321)</f>
        <v>70.400000000000006</v>
      </c>
      <c r="W321" t="str">
        <f>VLOOKUP(B321,Customer!A:G,7,FALSE)</f>
        <v>Vida Gayer</v>
      </c>
      <c r="X321">
        <f>VLOOKUP(B321,Customer!A:G,1,FALSE)</f>
        <v>10063</v>
      </c>
    </row>
    <row r="322" spans="1:24" x14ac:dyDescent="0.2">
      <c r="A322" s="2">
        <v>421</v>
      </c>
      <c r="B322" s="2">
        <v>10017</v>
      </c>
      <c r="C322" s="12" t="s">
        <v>912</v>
      </c>
      <c r="D322" s="12" t="str">
        <f>MID(C322,2,5)</f>
        <v>40573</v>
      </c>
      <c r="E322" s="12" t="str">
        <f t="shared" si="48"/>
        <v>30/01/2011</v>
      </c>
      <c r="F322" s="14">
        <f t="shared" si="49"/>
        <v>2011</v>
      </c>
      <c r="G322" s="14">
        <f t="shared" si="50"/>
        <v>1</v>
      </c>
      <c r="H322" s="14">
        <f t="shared" si="51"/>
        <v>30</v>
      </c>
      <c r="I322" s="14" t="str">
        <f t="shared" si="52"/>
        <v>Sunday</v>
      </c>
      <c r="J322" s="4">
        <f t="shared" ca="1" si="53"/>
        <v>44878</v>
      </c>
      <c r="K322" s="4" t="str">
        <f t="shared" ca="1" si="54"/>
        <v>13/11/2022</v>
      </c>
      <c r="L322" s="14">
        <f t="shared" ca="1" si="55"/>
        <v>11</v>
      </c>
      <c r="M322" s="14">
        <f t="shared" ca="1" si="56"/>
        <v>141</v>
      </c>
      <c r="N322" s="14">
        <f t="shared" ca="1" si="57"/>
        <v>4305</v>
      </c>
      <c r="O322" s="2" t="s">
        <v>456</v>
      </c>
      <c r="P322" s="2">
        <v>3</v>
      </c>
      <c r="Q322" s="5">
        <v>12</v>
      </c>
      <c r="R322" s="5">
        <f t="shared" si="58"/>
        <v>36</v>
      </c>
      <c r="S322" s="6" t="s">
        <v>459</v>
      </c>
      <c r="T322" s="6" t="str">
        <f t="shared" si="59"/>
        <v>Normal</v>
      </c>
      <c r="U322">
        <f>IF(AND(R322&gt;=0,R322&lt;200),0.2,IF(AND(R322&gt;=200,R322&lt;500),0.3,0.4))</f>
        <v>0.2</v>
      </c>
      <c r="V322" s="5">
        <f>R322 -(U322*R322)</f>
        <v>28.8</v>
      </c>
      <c r="W322" t="str">
        <f>VLOOKUP(B322,Customer!A:G,7,FALSE)</f>
        <v>Genaro Knutson</v>
      </c>
      <c r="X322">
        <f>VLOOKUP(B322,Customer!A:G,1,FALSE)</f>
        <v>10017</v>
      </c>
    </row>
    <row r="323" spans="1:24" x14ac:dyDescent="0.2">
      <c r="A323" s="2">
        <v>422</v>
      </c>
      <c r="B323" s="2">
        <v>10100</v>
      </c>
      <c r="C323" s="12" t="s">
        <v>913</v>
      </c>
      <c r="D323" s="12" t="str">
        <f>MID(C323,2,5)</f>
        <v>42255</v>
      </c>
      <c r="E323" s="12" t="str">
        <f t="shared" ref="E323:E386" si="60">TEXT(D323,"DD/MM/YYYY")</f>
        <v>08/09/2015</v>
      </c>
      <c r="F323" s="14">
        <f t="shared" ref="F323:F386" si="61">YEAR(E323)</f>
        <v>2015</v>
      </c>
      <c r="G323" s="14">
        <f t="shared" ref="G323:G386" si="62">MONTH(E323)</f>
        <v>9</v>
      </c>
      <c r="H323" s="14">
        <f t="shared" ref="H323:H386" si="63">DAY(E323)</f>
        <v>8</v>
      </c>
      <c r="I323" s="14" t="str">
        <f t="shared" ref="I323:I386" si="64">TEXT(E323,"DDDD")</f>
        <v>Tuesday</v>
      </c>
      <c r="J323" s="4">
        <f t="shared" ref="J323:J386" ca="1" si="65">TODAY()</f>
        <v>44878</v>
      </c>
      <c r="K323" s="4" t="str">
        <f t="shared" ref="K323:K386" ca="1" si="66">TEXT(J323,"DD/MM/YYYY")</f>
        <v>13/11/2022</v>
      </c>
      <c r="L323" s="14">
        <f t="shared" ref="L323:L386" ca="1" si="67">DATEDIF(E323,K323,"Y")</f>
        <v>7</v>
      </c>
      <c r="M323" s="14">
        <f t="shared" ref="M323:M386" ca="1" si="68">DATEDIF(E323,K323,"M")</f>
        <v>86</v>
      </c>
      <c r="N323" s="14">
        <f t="shared" ref="N323:N386" ca="1" si="69">DATEDIF(E323,K323,"D")</f>
        <v>2623</v>
      </c>
      <c r="O323" s="2" t="s">
        <v>452</v>
      </c>
      <c r="P323" s="2">
        <v>25</v>
      </c>
      <c r="Q323" s="5">
        <v>4</v>
      </c>
      <c r="R323" s="5">
        <f t="shared" ref="R323:R386" si="70">P323*Q323</f>
        <v>100</v>
      </c>
      <c r="S323" s="6" t="s">
        <v>448</v>
      </c>
      <c r="T323" s="6" t="str">
        <f t="shared" ref="T323:T386" si="71">IF(S323="Large Order", "Large", IF(OR(S323="Normal Order",S323="Small Order"),"Normal"))</f>
        <v>Large</v>
      </c>
      <c r="U323">
        <f>IF(AND(R323&gt;=0,R323&lt;200),0.2,IF(AND(R323&gt;=200,R323&lt;500),0.3,0.4))</f>
        <v>0.2</v>
      </c>
      <c r="V323" s="5">
        <f>R323 -(U323*R323)</f>
        <v>80</v>
      </c>
      <c r="W323" t="str">
        <f>VLOOKUP(B323,Customer!A:G,7,FALSE)</f>
        <v>Patrick Manuel</v>
      </c>
      <c r="X323">
        <f>VLOOKUP(B323,Customer!A:G,1,FALSE)</f>
        <v>10100</v>
      </c>
    </row>
    <row r="324" spans="1:24" x14ac:dyDescent="0.2">
      <c r="A324" s="2">
        <v>423</v>
      </c>
      <c r="B324" s="2">
        <v>10134</v>
      </c>
      <c r="C324" s="12" t="s">
        <v>914</v>
      </c>
      <c r="D324" s="12" t="str">
        <f>MID(C324,2,5)</f>
        <v>42206</v>
      </c>
      <c r="E324" s="12" t="str">
        <f t="shared" si="60"/>
        <v>21/07/2015</v>
      </c>
      <c r="F324" s="14">
        <f t="shared" si="61"/>
        <v>2015</v>
      </c>
      <c r="G324" s="14">
        <f t="shared" si="62"/>
        <v>7</v>
      </c>
      <c r="H324" s="14">
        <f t="shared" si="63"/>
        <v>21</v>
      </c>
      <c r="I324" s="14" t="str">
        <f t="shared" si="64"/>
        <v>Tuesday</v>
      </c>
      <c r="J324" s="4">
        <f t="shared" ca="1" si="65"/>
        <v>44878</v>
      </c>
      <c r="K324" s="4" t="str">
        <f t="shared" ca="1" si="66"/>
        <v>13/11/2022</v>
      </c>
      <c r="L324" s="14">
        <f t="shared" ca="1" si="67"/>
        <v>7</v>
      </c>
      <c r="M324" s="14">
        <f t="shared" ca="1" si="68"/>
        <v>87</v>
      </c>
      <c r="N324" s="14">
        <f t="shared" ca="1" si="69"/>
        <v>2672</v>
      </c>
      <c r="O324" s="2" t="s">
        <v>451</v>
      </c>
      <c r="P324" s="2">
        <v>13</v>
      </c>
      <c r="Q324" s="5">
        <v>13</v>
      </c>
      <c r="R324" s="5">
        <f t="shared" si="70"/>
        <v>169</v>
      </c>
      <c r="S324" s="6" t="s">
        <v>450</v>
      </c>
      <c r="T324" s="6" t="str">
        <f t="shared" si="71"/>
        <v>Normal</v>
      </c>
      <c r="U324">
        <f>IF(AND(R324&gt;=0,R324&lt;200),0.2,IF(AND(R324&gt;=200,R324&lt;500),0.3,0.4))</f>
        <v>0.2</v>
      </c>
      <c r="V324" s="5">
        <f>R324 -(U324*R324)</f>
        <v>135.19999999999999</v>
      </c>
      <c r="W324" t="str">
        <f>VLOOKUP(B324,Customer!A:G,7,FALSE)</f>
        <v>Marco Jacobo</v>
      </c>
      <c r="X324">
        <f>VLOOKUP(B324,Customer!A:G,1,FALSE)</f>
        <v>10134</v>
      </c>
    </row>
    <row r="325" spans="1:24" x14ac:dyDescent="0.2">
      <c r="A325" s="2">
        <v>424</v>
      </c>
      <c r="B325" s="2">
        <v>10137</v>
      </c>
      <c r="C325" s="12" t="s">
        <v>848</v>
      </c>
      <c r="D325" s="12" t="str">
        <f>MID(C325,2,5)</f>
        <v>41861</v>
      </c>
      <c r="E325" s="12" t="str">
        <f t="shared" si="60"/>
        <v>10/08/2014</v>
      </c>
      <c r="F325" s="14">
        <f t="shared" si="61"/>
        <v>2014</v>
      </c>
      <c r="G325" s="14">
        <f t="shared" si="62"/>
        <v>8</v>
      </c>
      <c r="H325" s="14">
        <f t="shared" si="63"/>
        <v>10</v>
      </c>
      <c r="I325" s="14" t="str">
        <f t="shared" si="64"/>
        <v>Sunday</v>
      </c>
      <c r="J325" s="4">
        <f t="shared" ca="1" si="65"/>
        <v>44878</v>
      </c>
      <c r="K325" s="4" t="str">
        <f t="shared" ca="1" si="66"/>
        <v>13/11/2022</v>
      </c>
      <c r="L325" s="14">
        <f t="shared" ca="1" si="67"/>
        <v>8</v>
      </c>
      <c r="M325" s="14">
        <f t="shared" ca="1" si="68"/>
        <v>99</v>
      </c>
      <c r="N325" s="14">
        <f t="shared" ca="1" si="69"/>
        <v>3017</v>
      </c>
      <c r="O325" s="2" t="s">
        <v>452</v>
      </c>
      <c r="P325" s="2">
        <v>18</v>
      </c>
      <c r="Q325" s="5">
        <v>4</v>
      </c>
      <c r="R325" s="5">
        <f t="shared" si="70"/>
        <v>72</v>
      </c>
      <c r="S325" s="6" t="s">
        <v>448</v>
      </c>
      <c r="T325" s="6" t="str">
        <f t="shared" si="71"/>
        <v>Large</v>
      </c>
      <c r="U325">
        <f>IF(AND(R325&gt;=0,R325&lt;200),0.2,IF(AND(R325&gt;=200,R325&lt;500),0.3,0.4))</f>
        <v>0.2</v>
      </c>
      <c r="V325" s="5">
        <f>R325 -(U325*R325)</f>
        <v>57.6</v>
      </c>
      <c r="W325" t="str">
        <f>VLOOKUP(B325,Customer!A:G,7,FALSE)</f>
        <v>Gwyneth Goodsell</v>
      </c>
      <c r="X325">
        <f>VLOOKUP(B325,Customer!A:G,1,FALSE)</f>
        <v>10137</v>
      </c>
    </row>
    <row r="326" spans="1:24" x14ac:dyDescent="0.2">
      <c r="A326" s="2">
        <v>425</v>
      </c>
      <c r="B326" s="2">
        <v>10008</v>
      </c>
      <c r="C326" s="12" t="s">
        <v>915</v>
      </c>
      <c r="D326" s="12" t="str">
        <f>MID(C326,2,5)</f>
        <v>40450</v>
      </c>
      <c r="E326" s="12" t="str">
        <f t="shared" si="60"/>
        <v>29/09/2010</v>
      </c>
      <c r="F326" s="14">
        <f t="shared" si="61"/>
        <v>2010</v>
      </c>
      <c r="G326" s="14">
        <f t="shared" si="62"/>
        <v>9</v>
      </c>
      <c r="H326" s="14">
        <f t="shared" si="63"/>
        <v>29</v>
      </c>
      <c r="I326" s="14" t="str">
        <f t="shared" si="64"/>
        <v>Wednesday</v>
      </c>
      <c r="J326" s="4">
        <f t="shared" ca="1" si="65"/>
        <v>44878</v>
      </c>
      <c r="K326" s="4" t="str">
        <f t="shared" ca="1" si="66"/>
        <v>13/11/2022</v>
      </c>
      <c r="L326" s="14">
        <f t="shared" ca="1" si="67"/>
        <v>12</v>
      </c>
      <c r="M326" s="14">
        <f t="shared" ca="1" si="68"/>
        <v>145</v>
      </c>
      <c r="N326" s="14">
        <f t="shared" ca="1" si="69"/>
        <v>4428</v>
      </c>
      <c r="O326" s="2" t="s">
        <v>453</v>
      </c>
      <c r="P326" s="2">
        <v>17</v>
      </c>
      <c r="Q326" s="5">
        <v>12</v>
      </c>
      <c r="R326" s="5">
        <f t="shared" si="70"/>
        <v>204</v>
      </c>
      <c r="S326" s="6" t="s">
        <v>448</v>
      </c>
      <c r="T326" s="6" t="str">
        <f t="shared" si="71"/>
        <v>Large</v>
      </c>
      <c r="U326">
        <f>IF(AND(R326&gt;=0,R326&lt;200),0.2,IF(AND(R326&gt;=200,R326&lt;500),0.3,0.4))</f>
        <v>0.3</v>
      </c>
      <c r="V326" s="5">
        <f>R326 -(U326*R326)</f>
        <v>142.80000000000001</v>
      </c>
      <c r="W326" t="str">
        <f>VLOOKUP(B326,Customer!A:G,7,FALSE)</f>
        <v>Vernon Addy</v>
      </c>
      <c r="X326">
        <f>VLOOKUP(B326,Customer!A:G,1,FALSE)</f>
        <v>10008</v>
      </c>
    </row>
    <row r="327" spans="1:24" x14ac:dyDescent="0.2">
      <c r="A327" s="2">
        <v>426</v>
      </c>
      <c r="B327" s="2">
        <v>10097</v>
      </c>
      <c r="C327" s="12" t="s">
        <v>629</v>
      </c>
      <c r="D327" s="12" t="str">
        <f>MID(C327,2,5)</f>
        <v>42245</v>
      </c>
      <c r="E327" s="12" t="str">
        <f t="shared" si="60"/>
        <v>29/08/2015</v>
      </c>
      <c r="F327" s="14">
        <f t="shared" si="61"/>
        <v>2015</v>
      </c>
      <c r="G327" s="14">
        <f t="shared" si="62"/>
        <v>8</v>
      </c>
      <c r="H327" s="14">
        <f t="shared" si="63"/>
        <v>29</v>
      </c>
      <c r="I327" s="14" t="str">
        <f t="shared" si="64"/>
        <v>Saturday</v>
      </c>
      <c r="J327" s="4">
        <f t="shared" ca="1" si="65"/>
        <v>44878</v>
      </c>
      <c r="K327" s="4" t="str">
        <f t="shared" ca="1" si="66"/>
        <v>13/11/2022</v>
      </c>
      <c r="L327" s="14">
        <f t="shared" ca="1" si="67"/>
        <v>7</v>
      </c>
      <c r="M327" s="14">
        <f t="shared" ca="1" si="68"/>
        <v>86</v>
      </c>
      <c r="N327" s="14">
        <f t="shared" ca="1" si="69"/>
        <v>2633</v>
      </c>
      <c r="O327" s="2" t="s">
        <v>458</v>
      </c>
      <c r="P327" s="2">
        <v>24</v>
      </c>
      <c r="Q327" s="5">
        <v>8</v>
      </c>
      <c r="R327" s="5">
        <f t="shared" si="70"/>
        <v>192</v>
      </c>
      <c r="S327" s="6" t="s">
        <v>448</v>
      </c>
      <c r="T327" s="6" t="str">
        <f t="shared" si="71"/>
        <v>Large</v>
      </c>
      <c r="U327">
        <f>IF(AND(R327&gt;=0,R327&lt;200),0.2,IF(AND(R327&gt;=200,R327&lt;500),0.3,0.4))</f>
        <v>0.2</v>
      </c>
      <c r="V327" s="5">
        <f>R327 -(U327*R327)</f>
        <v>153.6</v>
      </c>
      <c r="W327" t="str">
        <f>VLOOKUP(B327,Customer!A:G,7,FALSE)</f>
        <v>Bulah Kaplan</v>
      </c>
      <c r="X327">
        <f>VLOOKUP(B327,Customer!A:G,1,FALSE)</f>
        <v>10097</v>
      </c>
    </row>
    <row r="328" spans="1:24" x14ac:dyDescent="0.2">
      <c r="A328" s="2">
        <v>427</v>
      </c>
      <c r="B328" s="2">
        <v>10033</v>
      </c>
      <c r="C328" s="12" t="s">
        <v>773</v>
      </c>
      <c r="D328" s="12" t="str">
        <f>MID(C328,2,5)</f>
        <v>40692</v>
      </c>
      <c r="E328" s="12" t="str">
        <f t="shared" si="60"/>
        <v>29/05/2011</v>
      </c>
      <c r="F328" s="14">
        <f t="shared" si="61"/>
        <v>2011</v>
      </c>
      <c r="G328" s="14">
        <f t="shared" si="62"/>
        <v>5</v>
      </c>
      <c r="H328" s="14">
        <f t="shared" si="63"/>
        <v>29</v>
      </c>
      <c r="I328" s="14" t="str">
        <f t="shared" si="64"/>
        <v>Sunday</v>
      </c>
      <c r="J328" s="4">
        <f t="shared" ca="1" si="65"/>
        <v>44878</v>
      </c>
      <c r="K328" s="4" t="str">
        <f t="shared" ca="1" si="66"/>
        <v>13/11/2022</v>
      </c>
      <c r="L328" s="14">
        <f t="shared" ca="1" si="67"/>
        <v>11</v>
      </c>
      <c r="M328" s="14">
        <f t="shared" ca="1" si="68"/>
        <v>137</v>
      </c>
      <c r="N328" s="14">
        <f t="shared" ca="1" si="69"/>
        <v>4186</v>
      </c>
      <c r="O328" s="2" t="s">
        <v>453</v>
      </c>
      <c r="P328" s="2">
        <v>29</v>
      </c>
      <c r="Q328" s="5">
        <v>12</v>
      </c>
      <c r="R328" s="5">
        <f t="shared" si="70"/>
        <v>348</v>
      </c>
      <c r="S328" s="6" t="s">
        <v>448</v>
      </c>
      <c r="T328" s="6" t="str">
        <f t="shared" si="71"/>
        <v>Large</v>
      </c>
      <c r="U328">
        <f>IF(AND(R328&gt;=0,R328&lt;200),0.2,IF(AND(R328&gt;=200,R328&lt;500),0.3,0.4))</f>
        <v>0.3</v>
      </c>
      <c r="V328" s="5">
        <f>R328 -(U328*R328)</f>
        <v>243.60000000000002</v>
      </c>
      <c r="W328" t="str">
        <f>VLOOKUP(B328,Customer!A:G,7,FALSE)</f>
        <v>Cherish Breland</v>
      </c>
      <c r="X328">
        <f>VLOOKUP(B328,Customer!A:G,1,FALSE)</f>
        <v>10033</v>
      </c>
    </row>
    <row r="329" spans="1:24" x14ac:dyDescent="0.2">
      <c r="A329" s="2">
        <v>428</v>
      </c>
      <c r="B329" s="2">
        <v>10082</v>
      </c>
      <c r="C329" s="12" t="s">
        <v>847</v>
      </c>
      <c r="D329" s="12" t="str">
        <f>MID(C329,2,5)</f>
        <v>41160</v>
      </c>
      <c r="E329" s="12" t="str">
        <f t="shared" si="60"/>
        <v>08/09/2012</v>
      </c>
      <c r="F329" s="14">
        <f t="shared" si="61"/>
        <v>2012</v>
      </c>
      <c r="G329" s="14">
        <f t="shared" si="62"/>
        <v>9</v>
      </c>
      <c r="H329" s="14">
        <f t="shared" si="63"/>
        <v>8</v>
      </c>
      <c r="I329" s="14" t="str">
        <f t="shared" si="64"/>
        <v>Saturday</v>
      </c>
      <c r="J329" s="4">
        <f t="shared" ca="1" si="65"/>
        <v>44878</v>
      </c>
      <c r="K329" s="4" t="str">
        <f t="shared" ca="1" si="66"/>
        <v>13/11/2022</v>
      </c>
      <c r="L329" s="14">
        <f t="shared" ca="1" si="67"/>
        <v>10</v>
      </c>
      <c r="M329" s="14">
        <f t="shared" ca="1" si="68"/>
        <v>122</v>
      </c>
      <c r="N329" s="14">
        <f t="shared" ca="1" si="69"/>
        <v>3718</v>
      </c>
      <c r="O329" s="2" t="s">
        <v>453</v>
      </c>
      <c r="P329" s="2">
        <v>29</v>
      </c>
      <c r="Q329" s="5">
        <v>12</v>
      </c>
      <c r="R329" s="5">
        <f t="shared" si="70"/>
        <v>348</v>
      </c>
      <c r="S329" s="6" t="s">
        <v>448</v>
      </c>
      <c r="T329" s="6" t="str">
        <f t="shared" si="71"/>
        <v>Large</v>
      </c>
      <c r="U329">
        <f>IF(AND(R329&gt;=0,R329&lt;200),0.2,IF(AND(R329&gt;=200,R329&lt;500),0.3,0.4))</f>
        <v>0.3</v>
      </c>
      <c r="V329" s="5">
        <f>R329 -(U329*R329)</f>
        <v>243.60000000000002</v>
      </c>
      <c r="W329" t="str">
        <f>VLOOKUP(B329,Customer!A:G,7,FALSE)</f>
        <v>Charles Ascencio</v>
      </c>
      <c r="X329">
        <f>VLOOKUP(B329,Customer!A:G,1,FALSE)</f>
        <v>10082</v>
      </c>
    </row>
    <row r="330" spans="1:24" x14ac:dyDescent="0.2">
      <c r="A330" s="2">
        <v>429</v>
      </c>
      <c r="B330" s="2">
        <v>10106</v>
      </c>
      <c r="C330" s="12" t="s">
        <v>916</v>
      </c>
      <c r="D330" s="12" t="str">
        <f>MID(C330,2,5)</f>
        <v>41462</v>
      </c>
      <c r="E330" s="12" t="str">
        <f t="shared" si="60"/>
        <v>07/07/2013</v>
      </c>
      <c r="F330" s="14">
        <f t="shared" si="61"/>
        <v>2013</v>
      </c>
      <c r="G330" s="14">
        <f t="shared" si="62"/>
        <v>7</v>
      </c>
      <c r="H330" s="14">
        <f t="shared" si="63"/>
        <v>7</v>
      </c>
      <c r="I330" s="14" t="str">
        <f t="shared" si="64"/>
        <v>Sunday</v>
      </c>
      <c r="J330" s="4">
        <f t="shared" ca="1" si="65"/>
        <v>44878</v>
      </c>
      <c r="K330" s="4" t="str">
        <f t="shared" ca="1" si="66"/>
        <v>13/11/2022</v>
      </c>
      <c r="L330" s="14">
        <f t="shared" ca="1" si="67"/>
        <v>9</v>
      </c>
      <c r="M330" s="14">
        <f t="shared" ca="1" si="68"/>
        <v>112</v>
      </c>
      <c r="N330" s="14">
        <f t="shared" ca="1" si="69"/>
        <v>3416</v>
      </c>
      <c r="O330" s="2" t="s">
        <v>451</v>
      </c>
      <c r="P330" s="2">
        <v>27</v>
      </c>
      <c r="Q330" s="5">
        <v>13</v>
      </c>
      <c r="R330" s="5">
        <f t="shared" si="70"/>
        <v>351</v>
      </c>
      <c r="S330" s="6" t="s">
        <v>448</v>
      </c>
      <c r="T330" s="6" t="str">
        <f t="shared" si="71"/>
        <v>Large</v>
      </c>
      <c r="U330">
        <f>IF(AND(R330&gt;=0,R330&lt;200),0.2,IF(AND(R330&gt;=200,R330&lt;500),0.3,0.4))</f>
        <v>0.3</v>
      </c>
      <c r="V330" s="5">
        <f>R330 -(U330*R330)</f>
        <v>245.7</v>
      </c>
      <c r="W330" t="str">
        <f>VLOOKUP(B330,Customer!A:G,7,FALSE)</f>
        <v>Ignacio Lucas</v>
      </c>
      <c r="X330">
        <f>VLOOKUP(B330,Customer!A:G,1,FALSE)</f>
        <v>10106</v>
      </c>
    </row>
    <row r="331" spans="1:24" x14ac:dyDescent="0.2">
      <c r="A331" s="2">
        <v>430</v>
      </c>
      <c r="B331" s="2">
        <v>10113</v>
      </c>
      <c r="C331" s="12" t="s">
        <v>917</v>
      </c>
      <c r="D331" s="12" t="str">
        <f>MID(C331,2,5)</f>
        <v>40945</v>
      </c>
      <c r="E331" s="12" t="str">
        <f t="shared" si="60"/>
        <v>06/02/2012</v>
      </c>
      <c r="F331" s="14">
        <f t="shared" si="61"/>
        <v>2012</v>
      </c>
      <c r="G331" s="14">
        <f t="shared" si="62"/>
        <v>2</v>
      </c>
      <c r="H331" s="14">
        <f t="shared" si="63"/>
        <v>6</v>
      </c>
      <c r="I331" s="14" t="str">
        <f t="shared" si="64"/>
        <v>Monday</v>
      </c>
      <c r="J331" s="4">
        <f t="shared" ca="1" si="65"/>
        <v>44878</v>
      </c>
      <c r="K331" s="4" t="str">
        <f t="shared" ca="1" si="66"/>
        <v>13/11/2022</v>
      </c>
      <c r="L331" s="14">
        <f t="shared" ca="1" si="67"/>
        <v>10</v>
      </c>
      <c r="M331" s="14">
        <f t="shared" ca="1" si="68"/>
        <v>129</v>
      </c>
      <c r="N331" s="14">
        <f t="shared" ca="1" si="69"/>
        <v>3933</v>
      </c>
      <c r="O331" s="2" t="s">
        <v>451</v>
      </c>
      <c r="P331" s="2">
        <v>12</v>
      </c>
      <c r="Q331" s="5">
        <v>13</v>
      </c>
      <c r="R331" s="5">
        <f t="shared" si="70"/>
        <v>156</v>
      </c>
      <c r="S331" s="6" t="s">
        <v>450</v>
      </c>
      <c r="T331" s="6" t="str">
        <f t="shared" si="71"/>
        <v>Normal</v>
      </c>
      <c r="U331">
        <f>IF(AND(R331&gt;=0,R331&lt;200),0.2,IF(AND(R331&gt;=200,R331&lt;500),0.3,0.4))</f>
        <v>0.2</v>
      </c>
      <c r="V331" s="5">
        <f>R331 -(U331*R331)</f>
        <v>124.8</v>
      </c>
      <c r="W331" t="str">
        <f>VLOOKUP(B331,Customer!A:G,7,FALSE)</f>
        <v>Jenniffer Mangual</v>
      </c>
      <c r="X331">
        <f>VLOOKUP(B331,Customer!A:G,1,FALSE)</f>
        <v>10113</v>
      </c>
    </row>
    <row r="332" spans="1:24" x14ac:dyDescent="0.2">
      <c r="A332" s="2">
        <v>431</v>
      </c>
      <c r="B332" s="2">
        <v>10120</v>
      </c>
      <c r="C332" s="12" t="s">
        <v>718</v>
      </c>
      <c r="D332" s="12" t="str">
        <f>MID(C332,2,5)</f>
        <v>41172</v>
      </c>
      <c r="E332" s="12" t="str">
        <f t="shared" si="60"/>
        <v>20/09/2012</v>
      </c>
      <c r="F332" s="14">
        <f t="shared" si="61"/>
        <v>2012</v>
      </c>
      <c r="G332" s="14">
        <f t="shared" si="62"/>
        <v>9</v>
      </c>
      <c r="H332" s="14">
        <f t="shared" si="63"/>
        <v>20</v>
      </c>
      <c r="I332" s="14" t="str">
        <f t="shared" si="64"/>
        <v>Thursday</v>
      </c>
      <c r="J332" s="4">
        <f t="shared" ca="1" si="65"/>
        <v>44878</v>
      </c>
      <c r="K332" s="4" t="str">
        <f t="shared" ca="1" si="66"/>
        <v>13/11/2022</v>
      </c>
      <c r="L332" s="14">
        <f t="shared" ca="1" si="67"/>
        <v>10</v>
      </c>
      <c r="M332" s="14">
        <f t="shared" ca="1" si="68"/>
        <v>121</v>
      </c>
      <c r="N332" s="14">
        <f t="shared" ca="1" si="69"/>
        <v>3706</v>
      </c>
      <c r="O332" s="2" t="s">
        <v>449</v>
      </c>
      <c r="P332" s="2">
        <v>7</v>
      </c>
      <c r="Q332" s="5">
        <v>18</v>
      </c>
      <c r="R332" s="5">
        <f t="shared" si="70"/>
        <v>126</v>
      </c>
      <c r="S332" s="6" t="s">
        <v>450</v>
      </c>
      <c r="T332" s="6" t="str">
        <f t="shared" si="71"/>
        <v>Normal</v>
      </c>
      <c r="U332">
        <f>IF(AND(R332&gt;=0,R332&lt;200),0.2,IF(AND(R332&gt;=200,R332&lt;500),0.3,0.4))</f>
        <v>0.2</v>
      </c>
      <c r="V332" s="5">
        <f>R332 -(U332*R332)</f>
        <v>100.8</v>
      </c>
      <c r="W332" t="str">
        <f>VLOOKUP(B332,Customer!A:G,7,FALSE)</f>
        <v>Iris Delosantos</v>
      </c>
      <c r="X332">
        <f>VLOOKUP(B332,Customer!A:G,1,FALSE)</f>
        <v>10120</v>
      </c>
    </row>
    <row r="333" spans="1:24" x14ac:dyDescent="0.2">
      <c r="A333" s="2">
        <v>432</v>
      </c>
      <c r="B333" s="2">
        <v>10098</v>
      </c>
      <c r="C333" s="12" t="s">
        <v>918</v>
      </c>
      <c r="D333" s="12" t="str">
        <f>MID(C333,2,5)</f>
        <v>42292</v>
      </c>
      <c r="E333" s="12" t="str">
        <f t="shared" si="60"/>
        <v>15/10/2015</v>
      </c>
      <c r="F333" s="14">
        <f t="shared" si="61"/>
        <v>2015</v>
      </c>
      <c r="G333" s="14">
        <f t="shared" si="62"/>
        <v>10</v>
      </c>
      <c r="H333" s="14">
        <f t="shared" si="63"/>
        <v>15</v>
      </c>
      <c r="I333" s="14" t="str">
        <f t="shared" si="64"/>
        <v>Thursday</v>
      </c>
      <c r="J333" s="4">
        <f t="shared" ca="1" si="65"/>
        <v>44878</v>
      </c>
      <c r="K333" s="4" t="str">
        <f t="shared" ca="1" si="66"/>
        <v>13/11/2022</v>
      </c>
      <c r="L333" s="14">
        <f t="shared" ca="1" si="67"/>
        <v>7</v>
      </c>
      <c r="M333" s="14">
        <f t="shared" ca="1" si="68"/>
        <v>84</v>
      </c>
      <c r="N333" s="14">
        <f t="shared" ca="1" si="69"/>
        <v>2586</v>
      </c>
      <c r="O333" s="2" t="s">
        <v>452</v>
      </c>
      <c r="P333" s="2">
        <v>20</v>
      </c>
      <c r="Q333" s="5">
        <v>4</v>
      </c>
      <c r="R333" s="5">
        <f t="shared" si="70"/>
        <v>80</v>
      </c>
      <c r="S333" s="6" t="s">
        <v>448</v>
      </c>
      <c r="T333" s="6" t="str">
        <f t="shared" si="71"/>
        <v>Large</v>
      </c>
      <c r="U333">
        <f>IF(AND(R333&gt;=0,R333&lt;200),0.2,IF(AND(R333&gt;=200,R333&lt;500),0.3,0.4))</f>
        <v>0.2</v>
      </c>
      <c r="V333" s="5">
        <f>R333 -(U333*R333)</f>
        <v>64</v>
      </c>
      <c r="W333" t="str">
        <f>VLOOKUP(B333,Customer!A:G,7,FALSE)</f>
        <v>Emerald Fernald</v>
      </c>
      <c r="X333">
        <f>VLOOKUP(B333,Customer!A:G,1,FALSE)</f>
        <v>10098</v>
      </c>
    </row>
    <row r="334" spans="1:24" x14ac:dyDescent="0.2">
      <c r="A334" s="2">
        <v>433</v>
      </c>
      <c r="B334" s="2">
        <v>10115</v>
      </c>
      <c r="C334" s="12" t="s">
        <v>919</v>
      </c>
      <c r="D334" s="12" t="str">
        <f>MID(C334,2,5)</f>
        <v>42201</v>
      </c>
      <c r="E334" s="12" t="str">
        <f t="shared" si="60"/>
        <v>16/07/2015</v>
      </c>
      <c r="F334" s="14">
        <f t="shared" si="61"/>
        <v>2015</v>
      </c>
      <c r="G334" s="14">
        <f t="shared" si="62"/>
        <v>7</v>
      </c>
      <c r="H334" s="14">
        <f t="shared" si="63"/>
        <v>16</v>
      </c>
      <c r="I334" s="14" t="str">
        <f t="shared" si="64"/>
        <v>Thursday</v>
      </c>
      <c r="J334" s="4">
        <f t="shared" ca="1" si="65"/>
        <v>44878</v>
      </c>
      <c r="K334" s="4" t="str">
        <f t="shared" ca="1" si="66"/>
        <v>13/11/2022</v>
      </c>
      <c r="L334" s="14">
        <f t="shared" ca="1" si="67"/>
        <v>7</v>
      </c>
      <c r="M334" s="14">
        <f t="shared" ca="1" si="68"/>
        <v>87</v>
      </c>
      <c r="N334" s="14">
        <f t="shared" ca="1" si="69"/>
        <v>2677</v>
      </c>
      <c r="O334" s="2" t="s">
        <v>454</v>
      </c>
      <c r="P334" s="2">
        <v>4</v>
      </c>
      <c r="Q334" s="5">
        <v>12</v>
      </c>
      <c r="R334" s="5">
        <f t="shared" si="70"/>
        <v>48</v>
      </c>
      <c r="S334" s="6" t="s">
        <v>459</v>
      </c>
      <c r="T334" s="6" t="str">
        <f t="shared" si="71"/>
        <v>Normal</v>
      </c>
      <c r="U334">
        <f>IF(AND(R334&gt;=0,R334&lt;200),0.2,IF(AND(R334&gt;=200,R334&lt;500),0.3,0.4))</f>
        <v>0.2</v>
      </c>
      <c r="V334" s="5">
        <f>R334 -(U334*R334)</f>
        <v>38.4</v>
      </c>
      <c r="W334" t="str">
        <f>VLOOKUP(B334,Customer!A:G,7,FALSE)</f>
        <v>Krystle Spainhour</v>
      </c>
      <c r="X334">
        <f>VLOOKUP(B334,Customer!A:G,1,FALSE)</f>
        <v>10115</v>
      </c>
    </row>
    <row r="335" spans="1:24" x14ac:dyDescent="0.2">
      <c r="A335" s="2">
        <v>434</v>
      </c>
      <c r="B335" s="2">
        <v>10048</v>
      </c>
      <c r="C335" s="12" t="s">
        <v>920</v>
      </c>
      <c r="D335" s="12" t="str">
        <f>MID(C335,2,5)</f>
        <v>41451</v>
      </c>
      <c r="E335" s="12" t="str">
        <f t="shared" si="60"/>
        <v>26/06/2013</v>
      </c>
      <c r="F335" s="14">
        <f t="shared" si="61"/>
        <v>2013</v>
      </c>
      <c r="G335" s="14">
        <f t="shared" si="62"/>
        <v>6</v>
      </c>
      <c r="H335" s="14">
        <f t="shared" si="63"/>
        <v>26</v>
      </c>
      <c r="I335" s="14" t="str">
        <f t="shared" si="64"/>
        <v>Wednesday</v>
      </c>
      <c r="J335" s="4">
        <f t="shared" ca="1" si="65"/>
        <v>44878</v>
      </c>
      <c r="K335" s="4" t="str">
        <f t="shared" ca="1" si="66"/>
        <v>13/11/2022</v>
      </c>
      <c r="L335" s="14">
        <f t="shared" ca="1" si="67"/>
        <v>9</v>
      </c>
      <c r="M335" s="14">
        <f t="shared" ca="1" si="68"/>
        <v>112</v>
      </c>
      <c r="N335" s="14">
        <f t="shared" ca="1" si="69"/>
        <v>3427</v>
      </c>
      <c r="O335" s="2" t="s">
        <v>457</v>
      </c>
      <c r="P335" s="2">
        <v>13</v>
      </c>
      <c r="Q335" s="5">
        <v>2</v>
      </c>
      <c r="R335" s="5">
        <f t="shared" si="70"/>
        <v>26</v>
      </c>
      <c r="S335" s="6" t="s">
        <v>450</v>
      </c>
      <c r="T335" s="6" t="str">
        <f t="shared" si="71"/>
        <v>Normal</v>
      </c>
      <c r="U335">
        <f>IF(AND(R335&gt;=0,R335&lt;200),0.2,IF(AND(R335&gt;=200,R335&lt;500),0.3,0.4))</f>
        <v>0.2</v>
      </c>
      <c r="V335" s="5">
        <f>R335 -(U335*R335)</f>
        <v>20.8</v>
      </c>
      <c r="W335" t="str">
        <f>VLOOKUP(B335,Customer!A:G,7,FALSE)</f>
        <v>Clorinda Clemmer</v>
      </c>
      <c r="X335">
        <f>VLOOKUP(B335,Customer!A:G,1,FALSE)</f>
        <v>10048</v>
      </c>
    </row>
    <row r="336" spans="1:24" x14ac:dyDescent="0.2">
      <c r="A336" s="2">
        <v>435</v>
      </c>
      <c r="B336" s="2">
        <v>10110</v>
      </c>
      <c r="C336" s="12" t="s">
        <v>921</v>
      </c>
      <c r="D336" s="12" t="str">
        <f>MID(C336,2,5)</f>
        <v>42217</v>
      </c>
      <c r="E336" s="12" t="str">
        <f t="shared" si="60"/>
        <v>01/08/2015</v>
      </c>
      <c r="F336" s="14">
        <f t="shared" si="61"/>
        <v>2015</v>
      </c>
      <c r="G336" s="14">
        <f t="shared" si="62"/>
        <v>8</v>
      </c>
      <c r="H336" s="14">
        <f t="shared" si="63"/>
        <v>1</v>
      </c>
      <c r="I336" s="14" t="str">
        <f t="shared" si="64"/>
        <v>Saturday</v>
      </c>
      <c r="J336" s="4">
        <f t="shared" ca="1" si="65"/>
        <v>44878</v>
      </c>
      <c r="K336" s="4" t="str">
        <f t="shared" ca="1" si="66"/>
        <v>13/11/2022</v>
      </c>
      <c r="L336" s="14">
        <f t="shared" ca="1" si="67"/>
        <v>7</v>
      </c>
      <c r="M336" s="14">
        <f t="shared" ca="1" si="68"/>
        <v>87</v>
      </c>
      <c r="N336" s="14">
        <f t="shared" ca="1" si="69"/>
        <v>2661</v>
      </c>
      <c r="O336" s="2" t="s">
        <v>457</v>
      </c>
      <c r="P336" s="2">
        <v>23</v>
      </c>
      <c r="Q336" s="5">
        <v>2</v>
      </c>
      <c r="R336" s="5">
        <f t="shared" si="70"/>
        <v>46</v>
      </c>
      <c r="S336" s="6" t="s">
        <v>448</v>
      </c>
      <c r="T336" s="6" t="str">
        <f t="shared" si="71"/>
        <v>Large</v>
      </c>
      <c r="U336">
        <f>IF(AND(R336&gt;=0,R336&lt;200),0.2,IF(AND(R336&gt;=200,R336&lt;500),0.3,0.4))</f>
        <v>0.2</v>
      </c>
      <c r="V336" s="5">
        <f>R336 -(U336*R336)</f>
        <v>36.799999999999997</v>
      </c>
      <c r="W336" t="str">
        <f>VLOOKUP(B336,Customer!A:G,7,FALSE)</f>
        <v>Granville Core</v>
      </c>
      <c r="X336">
        <f>VLOOKUP(B336,Customer!A:G,1,FALSE)</f>
        <v>10110</v>
      </c>
    </row>
    <row r="337" spans="1:24" x14ac:dyDescent="0.2">
      <c r="A337" s="2">
        <v>436</v>
      </c>
      <c r="B337" s="2">
        <v>10029</v>
      </c>
      <c r="C337" s="12" t="s">
        <v>922</v>
      </c>
      <c r="D337" s="12" t="str">
        <f>MID(C337,2,5)</f>
        <v>40446</v>
      </c>
      <c r="E337" s="12" t="str">
        <f t="shared" si="60"/>
        <v>25/09/2010</v>
      </c>
      <c r="F337" s="14">
        <f t="shared" si="61"/>
        <v>2010</v>
      </c>
      <c r="G337" s="14">
        <f t="shared" si="62"/>
        <v>9</v>
      </c>
      <c r="H337" s="14">
        <f t="shared" si="63"/>
        <v>25</v>
      </c>
      <c r="I337" s="14" t="str">
        <f t="shared" si="64"/>
        <v>Saturday</v>
      </c>
      <c r="J337" s="4">
        <f t="shared" ca="1" si="65"/>
        <v>44878</v>
      </c>
      <c r="K337" s="4" t="str">
        <f t="shared" ca="1" si="66"/>
        <v>13/11/2022</v>
      </c>
      <c r="L337" s="14">
        <f t="shared" ca="1" si="67"/>
        <v>12</v>
      </c>
      <c r="M337" s="14">
        <f t="shared" ca="1" si="68"/>
        <v>145</v>
      </c>
      <c r="N337" s="14">
        <f t="shared" ca="1" si="69"/>
        <v>4432</v>
      </c>
      <c r="O337" s="2" t="s">
        <v>458</v>
      </c>
      <c r="P337" s="2">
        <v>13</v>
      </c>
      <c r="Q337" s="5">
        <v>8</v>
      </c>
      <c r="R337" s="5">
        <f t="shared" si="70"/>
        <v>104</v>
      </c>
      <c r="S337" s="6" t="s">
        <v>450</v>
      </c>
      <c r="T337" s="6" t="str">
        <f t="shared" si="71"/>
        <v>Normal</v>
      </c>
      <c r="U337">
        <f>IF(AND(R337&gt;=0,R337&lt;200),0.2,IF(AND(R337&gt;=200,R337&lt;500),0.3,0.4))</f>
        <v>0.2</v>
      </c>
      <c r="V337" s="5">
        <f>R337 -(U337*R337)</f>
        <v>83.2</v>
      </c>
      <c r="W337" t="str">
        <f>VLOOKUP(B337,Customer!A:G,7,FALSE)</f>
        <v>Annabel Rawlings</v>
      </c>
      <c r="X337">
        <f>VLOOKUP(B337,Customer!A:G,1,FALSE)</f>
        <v>10029</v>
      </c>
    </row>
    <row r="338" spans="1:24" x14ac:dyDescent="0.2">
      <c r="A338" s="2">
        <v>437</v>
      </c>
      <c r="B338" s="2">
        <v>10052</v>
      </c>
      <c r="C338" s="12" t="s">
        <v>923</v>
      </c>
      <c r="D338" s="12" t="str">
        <f>MID(C338,2,5)</f>
        <v>40960</v>
      </c>
      <c r="E338" s="12" t="str">
        <f t="shared" si="60"/>
        <v>21/02/2012</v>
      </c>
      <c r="F338" s="14">
        <f t="shared" si="61"/>
        <v>2012</v>
      </c>
      <c r="G338" s="14">
        <f t="shared" si="62"/>
        <v>2</v>
      </c>
      <c r="H338" s="14">
        <f t="shared" si="63"/>
        <v>21</v>
      </c>
      <c r="I338" s="14" t="str">
        <f t="shared" si="64"/>
        <v>Tuesday</v>
      </c>
      <c r="J338" s="4">
        <f t="shared" ca="1" si="65"/>
        <v>44878</v>
      </c>
      <c r="K338" s="4" t="str">
        <f t="shared" ca="1" si="66"/>
        <v>13/11/2022</v>
      </c>
      <c r="L338" s="14">
        <f t="shared" ca="1" si="67"/>
        <v>10</v>
      </c>
      <c r="M338" s="14">
        <f t="shared" ca="1" si="68"/>
        <v>128</v>
      </c>
      <c r="N338" s="14">
        <f t="shared" ca="1" si="69"/>
        <v>3918</v>
      </c>
      <c r="O338" s="2" t="s">
        <v>454</v>
      </c>
      <c r="P338" s="2">
        <v>12</v>
      </c>
      <c r="Q338" s="5">
        <v>12</v>
      </c>
      <c r="R338" s="5">
        <f t="shared" si="70"/>
        <v>144</v>
      </c>
      <c r="S338" s="6" t="s">
        <v>450</v>
      </c>
      <c r="T338" s="6" t="str">
        <f t="shared" si="71"/>
        <v>Normal</v>
      </c>
      <c r="U338">
        <f>IF(AND(R338&gt;=0,R338&lt;200),0.2,IF(AND(R338&gt;=200,R338&lt;500),0.3,0.4))</f>
        <v>0.2</v>
      </c>
      <c r="V338" s="5">
        <f>R338 -(U338*R338)</f>
        <v>115.2</v>
      </c>
      <c r="W338" t="str">
        <f>VLOOKUP(B338,Customer!A:G,7,FALSE)</f>
        <v>Precious Ellett</v>
      </c>
      <c r="X338">
        <f>VLOOKUP(B338,Customer!A:G,1,FALSE)</f>
        <v>10052</v>
      </c>
    </row>
    <row r="339" spans="1:24" x14ac:dyDescent="0.2">
      <c r="A339" s="2">
        <v>438</v>
      </c>
      <c r="B339" s="2">
        <v>10123</v>
      </c>
      <c r="C339" s="12" t="s">
        <v>924</v>
      </c>
      <c r="D339" s="12" t="str">
        <f>MID(C339,2,5)</f>
        <v>40443</v>
      </c>
      <c r="E339" s="12" t="str">
        <f t="shared" si="60"/>
        <v>22/09/2010</v>
      </c>
      <c r="F339" s="14">
        <f t="shared" si="61"/>
        <v>2010</v>
      </c>
      <c r="G339" s="14">
        <f t="shared" si="62"/>
        <v>9</v>
      </c>
      <c r="H339" s="14">
        <f t="shared" si="63"/>
        <v>22</v>
      </c>
      <c r="I339" s="14" t="str">
        <f t="shared" si="64"/>
        <v>Wednesday</v>
      </c>
      <c r="J339" s="4">
        <f t="shared" ca="1" si="65"/>
        <v>44878</v>
      </c>
      <c r="K339" s="4" t="str">
        <f t="shared" ca="1" si="66"/>
        <v>13/11/2022</v>
      </c>
      <c r="L339" s="14">
        <f t="shared" ca="1" si="67"/>
        <v>12</v>
      </c>
      <c r="M339" s="14">
        <f t="shared" ca="1" si="68"/>
        <v>145</v>
      </c>
      <c r="N339" s="14">
        <f t="shared" ca="1" si="69"/>
        <v>4435</v>
      </c>
      <c r="O339" s="2" t="s">
        <v>455</v>
      </c>
      <c r="P339" s="2">
        <v>4</v>
      </c>
      <c r="Q339" s="5">
        <v>9</v>
      </c>
      <c r="R339" s="5">
        <f t="shared" si="70"/>
        <v>36</v>
      </c>
      <c r="S339" s="6" t="s">
        <v>459</v>
      </c>
      <c r="T339" s="6" t="str">
        <f t="shared" si="71"/>
        <v>Normal</v>
      </c>
      <c r="U339">
        <f>IF(AND(R339&gt;=0,R339&lt;200),0.2,IF(AND(R339&gt;=200,R339&lt;500),0.3,0.4))</f>
        <v>0.2</v>
      </c>
      <c r="V339" s="5">
        <f>R339 -(U339*R339)</f>
        <v>28.8</v>
      </c>
      <c r="W339" t="str">
        <f>VLOOKUP(B339,Customer!A:G,7,FALSE)</f>
        <v>Tamika Pritchett</v>
      </c>
      <c r="X339">
        <f>VLOOKUP(B339,Customer!A:G,1,FALSE)</f>
        <v>10123</v>
      </c>
    </row>
    <row r="340" spans="1:24" x14ac:dyDescent="0.2">
      <c r="A340" s="2">
        <v>439</v>
      </c>
      <c r="B340" s="2">
        <v>10058</v>
      </c>
      <c r="C340" s="12" t="s">
        <v>925</v>
      </c>
      <c r="D340" s="12" t="str">
        <f>MID(C340,2,5)</f>
        <v>40634</v>
      </c>
      <c r="E340" s="12" t="str">
        <f t="shared" si="60"/>
        <v>01/04/2011</v>
      </c>
      <c r="F340" s="14">
        <f t="shared" si="61"/>
        <v>2011</v>
      </c>
      <c r="G340" s="14">
        <f t="shared" si="62"/>
        <v>4</v>
      </c>
      <c r="H340" s="14">
        <f t="shared" si="63"/>
        <v>1</v>
      </c>
      <c r="I340" s="14" t="str">
        <f t="shared" si="64"/>
        <v>Friday</v>
      </c>
      <c r="J340" s="4">
        <f t="shared" ca="1" si="65"/>
        <v>44878</v>
      </c>
      <c r="K340" s="4" t="str">
        <f t="shared" ca="1" si="66"/>
        <v>13/11/2022</v>
      </c>
      <c r="L340" s="14">
        <f t="shared" ca="1" si="67"/>
        <v>11</v>
      </c>
      <c r="M340" s="14">
        <f t="shared" ca="1" si="68"/>
        <v>139</v>
      </c>
      <c r="N340" s="14">
        <f t="shared" ca="1" si="69"/>
        <v>4244</v>
      </c>
      <c r="O340" s="2" t="s">
        <v>449</v>
      </c>
      <c r="P340" s="2">
        <v>21</v>
      </c>
      <c r="Q340" s="5">
        <v>18</v>
      </c>
      <c r="R340" s="5">
        <f t="shared" si="70"/>
        <v>378</v>
      </c>
      <c r="S340" s="6" t="s">
        <v>448</v>
      </c>
      <c r="T340" s="6" t="str">
        <f t="shared" si="71"/>
        <v>Large</v>
      </c>
      <c r="U340">
        <f>IF(AND(R340&gt;=0,R340&lt;200),0.2,IF(AND(R340&gt;=200,R340&lt;500),0.3,0.4))</f>
        <v>0.3</v>
      </c>
      <c r="V340" s="5">
        <f>R340 -(U340*R340)</f>
        <v>264.60000000000002</v>
      </c>
      <c r="W340" t="str">
        <f>VLOOKUP(B340,Customer!A:G,7,FALSE)</f>
        <v>Margy Gamet</v>
      </c>
      <c r="X340">
        <f>VLOOKUP(B340,Customer!A:G,1,FALSE)</f>
        <v>10058</v>
      </c>
    </row>
    <row r="341" spans="1:24" x14ac:dyDescent="0.2">
      <c r="A341" s="2">
        <v>440</v>
      </c>
      <c r="B341" s="2">
        <v>10049</v>
      </c>
      <c r="C341" s="12" t="s">
        <v>926</v>
      </c>
      <c r="D341" s="12" t="str">
        <f>MID(C341,2,5)</f>
        <v>42224</v>
      </c>
      <c r="E341" s="12" t="str">
        <f t="shared" si="60"/>
        <v>08/08/2015</v>
      </c>
      <c r="F341" s="14">
        <f t="shared" si="61"/>
        <v>2015</v>
      </c>
      <c r="G341" s="14">
        <f t="shared" si="62"/>
        <v>8</v>
      </c>
      <c r="H341" s="14">
        <f t="shared" si="63"/>
        <v>8</v>
      </c>
      <c r="I341" s="14" t="str">
        <f t="shared" si="64"/>
        <v>Saturday</v>
      </c>
      <c r="J341" s="4">
        <f t="shared" ca="1" si="65"/>
        <v>44878</v>
      </c>
      <c r="K341" s="4" t="str">
        <f t="shared" ca="1" si="66"/>
        <v>13/11/2022</v>
      </c>
      <c r="L341" s="14">
        <f t="shared" ca="1" si="67"/>
        <v>7</v>
      </c>
      <c r="M341" s="14">
        <f t="shared" ca="1" si="68"/>
        <v>87</v>
      </c>
      <c r="N341" s="14">
        <f t="shared" ca="1" si="69"/>
        <v>2654</v>
      </c>
      <c r="O341" s="2" t="s">
        <v>454</v>
      </c>
      <c r="P341" s="2">
        <v>6</v>
      </c>
      <c r="Q341" s="5">
        <v>12</v>
      </c>
      <c r="R341" s="5">
        <f t="shared" si="70"/>
        <v>72</v>
      </c>
      <c r="S341" s="6" t="s">
        <v>450</v>
      </c>
      <c r="T341" s="6" t="str">
        <f t="shared" si="71"/>
        <v>Normal</v>
      </c>
      <c r="U341">
        <f>IF(AND(R341&gt;=0,R341&lt;200),0.2,IF(AND(R341&gt;=200,R341&lt;500),0.3,0.4))</f>
        <v>0.2</v>
      </c>
      <c r="V341" s="5">
        <f>R341 -(U341*R341)</f>
        <v>57.6</v>
      </c>
      <c r="W341" t="str">
        <f>VLOOKUP(B341,Customer!A:G,7,FALSE)</f>
        <v>Terresa Murrieta</v>
      </c>
      <c r="X341">
        <f>VLOOKUP(B341,Customer!A:G,1,FALSE)</f>
        <v>10049</v>
      </c>
    </row>
    <row r="342" spans="1:24" x14ac:dyDescent="0.2">
      <c r="A342" s="2">
        <v>441</v>
      </c>
      <c r="B342" s="2">
        <v>10120</v>
      </c>
      <c r="C342" s="12" t="s">
        <v>927</v>
      </c>
      <c r="D342" s="12" t="str">
        <f>MID(C342,2,5)</f>
        <v>40577</v>
      </c>
      <c r="E342" s="12" t="str">
        <f t="shared" si="60"/>
        <v>03/02/2011</v>
      </c>
      <c r="F342" s="14">
        <f t="shared" si="61"/>
        <v>2011</v>
      </c>
      <c r="G342" s="14">
        <f t="shared" si="62"/>
        <v>2</v>
      </c>
      <c r="H342" s="14">
        <f t="shared" si="63"/>
        <v>3</v>
      </c>
      <c r="I342" s="14" t="str">
        <f t="shared" si="64"/>
        <v>Thursday</v>
      </c>
      <c r="J342" s="4">
        <f t="shared" ca="1" si="65"/>
        <v>44878</v>
      </c>
      <c r="K342" s="4" t="str">
        <f t="shared" ca="1" si="66"/>
        <v>13/11/2022</v>
      </c>
      <c r="L342" s="14">
        <f t="shared" ca="1" si="67"/>
        <v>11</v>
      </c>
      <c r="M342" s="14">
        <f t="shared" ca="1" si="68"/>
        <v>141</v>
      </c>
      <c r="N342" s="14">
        <f t="shared" ca="1" si="69"/>
        <v>4301</v>
      </c>
      <c r="O342" s="2" t="s">
        <v>455</v>
      </c>
      <c r="P342" s="2">
        <v>22</v>
      </c>
      <c r="Q342" s="5">
        <v>9</v>
      </c>
      <c r="R342" s="5">
        <f t="shared" si="70"/>
        <v>198</v>
      </c>
      <c r="S342" s="6" t="s">
        <v>448</v>
      </c>
      <c r="T342" s="6" t="str">
        <f t="shared" si="71"/>
        <v>Large</v>
      </c>
      <c r="U342">
        <f>IF(AND(R342&gt;=0,R342&lt;200),0.2,IF(AND(R342&gt;=200,R342&lt;500),0.3,0.4))</f>
        <v>0.2</v>
      </c>
      <c r="V342" s="5">
        <f>R342 -(U342*R342)</f>
        <v>158.4</v>
      </c>
      <c r="W342" t="str">
        <f>VLOOKUP(B342,Customer!A:G,7,FALSE)</f>
        <v>Iris Delosantos</v>
      </c>
      <c r="X342">
        <f>VLOOKUP(B342,Customer!A:G,1,FALSE)</f>
        <v>10120</v>
      </c>
    </row>
    <row r="343" spans="1:24" x14ac:dyDescent="0.2">
      <c r="A343" s="2">
        <v>442</v>
      </c>
      <c r="B343" s="2">
        <v>10052</v>
      </c>
      <c r="C343" s="12" t="s">
        <v>928</v>
      </c>
      <c r="D343" s="12" t="str">
        <f>MID(C343,2,5)</f>
        <v>42323</v>
      </c>
      <c r="E343" s="12" t="str">
        <f t="shared" si="60"/>
        <v>15/11/2015</v>
      </c>
      <c r="F343" s="14">
        <f t="shared" si="61"/>
        <v>2015</v>
      </c>
      <c r="G343" s="14">
        <f t="shared" si="62"/>
        <v>11</v>
      </c>
      <c r="H343" s="14">
        <f t="shared" si="63"/>
        <v>15</v>
      </c>
      <c r="I343" s="14" t="str">
        <f t="shared" si="64"/>
        <v>Sunday</v>
      </c>
      <c r="J343" s="4">
        <f t="shared" ca="1" si="65"/>
        <v>44878</v>
      </c>
      <c r="K343" s="4" t="str">
        <f t="shared" ca="1" si="66"/>
        <v>13/11/2022</v>
      </c>
      <c r="L343" s="14">
        <f t="shared" ca="1" si="67"/>
        <v>6</v>
      </c>
      <c r="M343" s="14">
        <f t="shared" ca="1" si="68"/>
        <v>83</v>
      </c>
      <c r="N343" s="14">
        <f t="shared" ca="1" si="69"/>
        <v>2555</v>
      </c>
      <c r="O343" s="2" t="s">
        <v>452</v>
      </c>
      <c r="P343" s="2">
        <v>13</v>
      </c>
      <c r="Q343" s="5">
        <v>4</v>
      </c>
      <c r="R343" s="5">
        <f t="shared" si="70"/>
        <v>52</v>
      </c>
      <c r="S343" s="6" t="s">
        <v>450</v>
      </c>
      <c r="T343" s="6" t="str">
        <f t="shared" si="71"/>
        <v>Normal</v>
      </c>
      <c r="U343">
        <f>IF(AND(R343&gt;=0,R343&lt;200),0.2,IF(AND(R343&gt;=200,R343&lt;500),0.3,0.4))</f>
        <v>0.2</v>
      </c>
      <c r="V343" s="5">
        <f>R343 -(U343*R343)</f>
        <v>41.6</v>
      </c>
      <c r="W343" t="str">
        <f>VLOOKUP(B343,Customer!A:G,7,FALSE)</f>
        <v>Precious Ellett</v>
      </c>
      <c r="X343">
        <f>VLOOKUP(B343,Customer!A:G,1,FALSE)</f>
        <v>10052</v>
      </c>
    </row>
    <row r="344" spans="1:24" x14ac:dyDescent="0.2">
      <c r="A344" s="2">
        <v>443</v>
      </c>
      <c r="B344" s="2">
        <v>10097</v>
      </c>
      <c r="C344" s="12" t="s">
        <v>929</v>
      </c>
      <c r="D344" s="12" t="str">
        <f>MID(C344,2,5)</f>
        <v>41786</v>
      </c>
      <c r="E344" s="12" t="str">
        <f t="shared" si="60"/>
        <v>27/05/2014</v>
      </c>
      <c r="F344" s="14">
        <f t="shared" si="61"/>
        <v>2014</v>
      </c>
      <c r="G344" s="14">
        <f t="shared" si="62"/>
        <v>5</v>
      </c>
      <c r="H344" s="14">
        <f t="shared" si="63"/>
        <v>27</v>
      </c>
      <c r="I344" s="14" t="str">
        <f t="shared" si="64"/>
        <v>Tuesday</v>
      </c>
      <c r="J344" s="4">
        <f t="shared" ca="1" si="65"/>
        <v>44878</v>
      </c>
      <c r="K344" s="4" t="str">
        <f t="shared" ca="1" si="66"/>
        <v>13/11/2022</v>
      </c>
      <c r="L344" s="14">
        <f t="shared" ca="1" si="67"/>
        <v>8</v>
      </c>
      <c r="M344" s="14">
        <f t="shared" ca="1" si="68"/>
        <v>101</v>
      </c>
      <c r="N344" s="14">
        <f t="shared" ca="1" si="69"/>
        <v>3092</v>
      </c>
      <c r="O344" s="2" t="s">
        <v>457</v>
      </c>
      <c r="P344" s="2">
        <v>30</v>
      </c>
      <c r="Q344" s="5">
        <v>2</v>
      </c>
      <c r="R344" s="5">
        <f t="shared" si="70"/>
        <v>60</v>
      </c>
      <c r="S344" s="6" t="s">
        <v>448</v>
      </c>
      <c r="T344" s="6" t="str">
        <f t="shared" si="71"/>
        <v>Large</v>
      </c>
      <c r="U344">
        <f>IF(AND(R344&gt;=0,R344&lt;200),0.2,IF(AND(R344&gt;=200,R344&lt;500),0.3,0.4))</f>
        <v>0.2</v>
      </c>
      <c r="V344" s="5">
        <f>R344 -(U344*R344)</f>
        <v>48</v>
      </c>
      <c r="W344" t="str">
        <f>VLOOKUP(B344,Customer!A:G,7,FALSE)</f>
        <v>Bulah Kaplan</v>
      </c>
      <c r="X344">
        <f>VLOOKUP(B344,Customer!A:G,1,FALSE)</f>
        <v>10097</v>
      </c>
    </row>
    <row r="345" spans="1:24" x14ac:dyDescent="0.2">
      <c r="A345" s="2">
        <v>444</v>
      </c>
      <c r="B345" s="2">
        <v>10066</v>
      </c>
      <c r="C345" s="12" t="s">
        <v>844</v>
      </c>
      <c r="D345" s="12" t="str">
        <f>MID(C345,2,5)</f>
        <v>40986</v>
      </c>
      <c r="E345" s="12" t="str">
        <f t="shared" si="60"/>
        <v>18/03/2012</v>
      </c>
      <c r="F345" s="14">
        <f t="shared" si="61"/>
        <v>2012</v>
      </c>
      <c r="G345" s="14">
        <f t="shared" si="62"/>
        <v>3</v>
      </c>
      <c r="H345" s="14">
        <f t="shared" si="63"/>
        <v>18</v>
      </c>
      <c r="I345" s="14" t="str">
        <f t="shared" si="64"/>
        <v>Sunday</v>
      </c>
      <c r="J345" s="4">
        <f t="shared" ca="1" si="65"/>
        <v>44878</v>
      </c>
      <c r="K345" s="4" t="str">
        <f t="shared" ca="1" si="66"/>
        <v>13/11/2022</v>
      </c>
      <c r="L345" s="14">
        <f t="shared" ca="1" si="67"/>
        <v>10</v>
      </c>
      <c r="M345" s="14">
        <f t="shared" ca="1" si="68"/>
        <v>127</v>
      </c>
      <c r="N345" s="14">
        <f t="shared" ca="1" si="69"/>
        <v>3892</v>
      </c>
      <c r="O345" s="2" t="s">
        <v>451</v>
      </c>
      <c r="P345" s="2">
        <v>20</v>
      </c>
      <c r="Q345" s="5">
        <v>13</v>
      </c>
      <c r="R345" s="5">
        <f t="shared" si="70"/>
        <v>260</v>
      </c>
      <c r="S345" s="6" t="s">
        <v>448</v>
      </c>
      <c r="T345" s="6" t="str">
        <f t="shared" si="71"/>
        <v>Large</v>
      </c>
      <c r="U345">
        <f>IF(AND(R345&gt;=0,R345&lt;200),0.2,IF(AND(R345&gt;=200,R345&lt;500),0.3,0.4))</f>
        <v>0.3</v>
      </c>
      <c r="V345" s="5">
        <f>R345 -(U345*R345)</f>
        <v>182</v>
      </c>
      <c r="W345" t="str">
        <f>VLOOKUP(B345,Customer!A:G,7,FALSE)</f>
        <v>Berry Plumadore</v>
      </c>
      <c r="X345">
        <f>VLOOKUP(B345,Customer!A:G,1,FALSE)</f>
        <v>10066</v>
      </c>
    </row>
    <row r="346" spans="1:24" x14ac:dyDescent="0.2">
      <c r="A346" s="2">
        <v>445</v>
      </c>
      <c r="B346" s="2">
        <v>10093</v>
      </c>
      <c r="C346" s="12" t="s">
        <v>930</v>
      </c>
      <c r="D346" s="12" t="str">
        <f>MID(C346,2,5)</f>
        <v>40427</v>
      </c>
      <c r="E346" s="12" t="str">
        <f t="shared" si="60"/>
        <v>06/09/2010</v>
      </c>
      <c r="F346" s="14">
        <f t="shared" si="61"/>
        <v>2010</v>
      </c>
      <c r="G346" s="14">
        <f t="shared" si="62"/>
        <v>9</v>
      </c>
      <c r="H346" s="14">
        <f t="shared" si="63"/>
        <v>6</v>
      </c>
      <c r="I346" s="14" t="str">
        <f t="shared" si="64"/>
        <v>Monday</v>
      </c>
      <c r="J346" s="4">
        <f t="shared" ca="1" si="65"/>
        <v>44878</v>
      </c>
      <c r="K346" s="4" t="str">
        <f t="shared" ca="1" si="66"/>
        <v>13/11/2022</v>
      </c>
      <c r="L346" s="14">
        <f t="shared" ca="1" si="67"/>
        <v>12</v>
      </c>
      <c r="M346" s="14">
        <f t="shared" ca="1" si="68"/>
        <v>146</v>
      </c>
      <c r="N346" s="14">
        <f t="shared" ca="1" si="69"/>
        <v>4451</v>
      </c>
      <c r="O346" s="2" t="s">
        <v>454</v>
      </c>
      <c r="P346" s="2">
        <v>11</v>
      </c>
      <c r="Q346" s="5">
        <v>12</v>
      </c>
      <c r="R346" s="5">
        <f t="shared" si="70"/>
        <v>132</v>
      </c>
      <c r="S346" s="6" t="s">
        <v>450</v>
      </c>
      <c r="T346" s="6" t="str">
        <f t="shared" si="71"/>
        <v>Normal</v>
      </c>
      <c r="U346">
        <f>IF(AND(R346&gt;=0,R346&lt;200),0.2,IF(AND(R346&gt;=200,R346&lt;500),0.3,0.4))</f>
        <v>0.2</v>
      </c>
      <c r="V346" s="5">
        <f>R346 -(U346*R346)</f>
        <v>105.6</v>
      </c>
      <c r="W346" t="str">
        <f>VLOOKUP(B346,Customer!A:G,7,FALSE)</f>
        <v>Jack Dimas</v>
      </c>
      <c r="X346">
        <f>VLOOKUP(B346,Customer!A:G,1,FALSE)</f>
        <v>10093</v>
      </c>
    </row>
    <row r="347" spans="1:24" x14ac:dyDescent="0.2">
      <c r="A347" s="2">
        <v>446</v>
      </c>
      <c r="B347" s="2">
        <v>10053</v>
      </c>
      <c r="C347" s="12" t="s">
        <v>931</v>
      </c>
      <c r="D347" s="12" t="str">
        <f>MID(C347,2,5)</f>
        <v>40509</v>
      </c>
      <c r="E347" s="12" t="str">
        <f t="shared" si="60"/>
        <v>27/11/2010</v>
      </c>
      <c r="F347" s="14">
        <f t="shared" si="61"/>
        <v>2010</v>
      </c>
      <c r="G347" s="14">
        <f t="shared" si="62"/>
        <v>11</v>
      </c>
      <c r="H347" s="14">
        <f t="shared" si="63"/>
        <v>27</v>
      </c>
      <c r="I347" s="14" t="str">
        <f t="shared" si="64"/>
        <v>Saturday</v>
      </c>
      <c r="J347" s="4">
        <f t="shared" ca="1" si="65"/>
        <v>44878</v>
      </c>
      <c r="K347" s="4" t="str">
        <f t="shared" ca="1" si="66"/>
        <v>13/11/2022</v>
      </c>
      <c r="L347" s="14">
        <f t="shared" ca="1" si="67"/>
        <v>11</v>
      </c>
      <c r="M347" s="14">
        <f t="shared" ca="1" si="68"/>
        <v>143</v>
      </c>
      <c r="N347" s="14">
        <f t="shared" ca="1" si="69"/>
        <v>4369</v>
      </c>
      <c r="O347" s="2" t="s">
        <v>454</v>
      </c>
      <c r="P347" s="2">
        <v>8</v>
      </c>
      <c r="Q347" s="5">
        <v>12</v>
      </c>
      <c r="R347" s="5">
        <f t="shared" si="70"/>
        <v>96</v>
      </c>
      <c r="S347" s="6" t="s">
        <v>450</v>
      </c>
      <c r="T347" s="6" t="str">
        <f t="shared" si="71"/>
        <v>Normal</v>
      </c>
      <c r="U347">
        <f>IF(AND(R347&gt;=0,R347&lt;200),0.2,IF(AND(R347&gt;=200,R347&lt;500),0.3,0.4))</f>
        <v>0.2</v>
      </c>
      <c r="V347" s="5">
        <f>R347 -(U347*R347)</f>
        <v>76.8</v>
      </c>
      <c r="W347" t="str">
        <f>VLOOKUP(B347,Customer!A:G,7,FALSE)</f>
        <v>Sueann Oster</v>
      </c>
      <c r="X347">
        <f>VLOOKUP(B347,Customer!A:G,1,FALSE)</f>
        <v>10053</v>
      </c>
    </row>
    <row r="348" spans="1:24" x14ac:dyDescent="0.2">
      <c r="A348" s="2">
        <v>447</v>
      </c>
      <c r="B348" s="2">
        <v>10108</v>
      </c>
      <c r="C348" s="12" t="s">
        <v>932</v>
      </c>
      <c r="D348" s="12" t="str">
        <f>MID(C348,2,5)</f>
        <v>41652</v>
      </c>
      <c r="E348" s="12" t="str">
        <f t="shared" si="60"/>
        <v>13/01/2014</v>
      </c>
      <c r="F348" s="14">
        <f t="shared" si="61"/>
        <v>2014</v>
      </c>
      <c r="G348" s="14">
        <f t="shared" si="62"/>
        <v>1</v>
      </c>
      <c r="H348" s="14">
        <f t="shared" si="63"/>
        <v>13</v>
      </c>
      <c r="I348" s="14" t="str">
        <f t="shared" si="64"/>
        <v>Monday</v>
      </c>
      <c r="J348" s="4">
        <f t="shared" ca="1" si="65"/>
        <v>44878</v>
      </c>
      <c r="K348" s="4" t="str">
        <f t="shared" ca="1" si="66"/>
        <v>13/11/2022</v>
      </c>
      <c r="L348" s="14">
        <f t="shared" ca="1" si="67"/>
        <v>8</v>
      </c>
      <c r="M348" s="14">
        <f t="shared" ca="1" si="68"/>
        <v>106</v>
      </c>
      <c r="N348" s="14">
        <f t="shared" ca="1" si="69"/>
        <v>3226</v>
      </c>
      <c r="O348" s="2" t="s">
        <v>453</v>
      </c>
      <c r="P348" s="2">
        <v>14</v>
      </c>
      <c r="Q348" s="5">
        <v>12</v>
      </c>
      <c r="R348" s="5">
        <f t="shared" si="70"/>
        <v>168</v>
      </c>
      <c r="S348" s="6" t="s">
        <v>450</v>
      </c>
      <c r="T348" s="6" t="str">
        <f t="shared" si="71"/>
        <v>Normal</v>
      </c>
      <c r="U348">
        <f>IF(AND(R348&gt;=0,R348&lt;200),0.2,IF(AND(R348&gt;=200,R348&lt;500),0.3,0.4))</f>
        <v>0.2</v>
      </c>
      <c r="V348" s="5">
        <f>R348 -(U348*R348)</f>
        <v>134.4</v>
      </c>
      <c r="W348" t="str">
        <f>VLOOKUP(B348,Customer!A:G,7,FALSE)</f>
        <v>Margit Gardenhire</v>
      </c>
      <c r="X348">
        <f>VLOOKUP(B348,Customer!A:G,1,FALSE)</f>
        <v>10108</v>
      </c>
    </row>
    <row r="349" spans="1:24" x14ac:dyDescent="0.2">
      <c r="A349" s="2">
        <v>448</v>
      </c>
      <c r="B349" s="2">
        <v>10072</v>
      </c>
      <c r="C349" s="12" t="s">
        <v>933</v>
      </c>
      <c r="D349" s="12" t="str">
        <f>MID(C349,2,5)</f>
        <v>42291</v>
      </c>
      <c r="E349" s="12" t="str">
        <f t="shared" si="60"/>
        <v>14/10/2015</v>
      </c>
      <c r="F349" s="14">
        <f t="shared" si="61"/>
        <v>2015</v>
      </c>
      <c r="G349" s="14">
        <f t="shared" si="62"/>
        <v>10</v>
      </c>
      <c r="H349" s="14">
        <f t="shared" si="63"/>
        <v>14</v>
      </c>
      <c r="I349" s="14" t="str">
        <f t="shared" si="64"/>
        <v>Wednesday</v>
      </c>
      <c r="J349" s="4">
        <f t="shared" ca="1" si="65"/>
        <v>44878</v>
      </c>
      <c r="K349" s="4" t="str">
        <f t="shared" ca="1" si="66"/>
        <v>13/11/2022</v>
      </c>
      <c r="L349" s="14">
        <f t="shared" ca="1" si="67"/>
        <v>7</v>
      </c>
      <c r="M349" s="14">
        <f t="shared" ca="1" si="68"/>
        <v>84</v>
      </c>
      <c r="N349" s="14">
        <f t="shared" ca="1" si="69"/>
        <v>2587</v>
      </c>
      <c r="O349" s="2" t="s">
        <v>449</v>
      </c>
      <c r="P349" s="2">
        <v>20</v>
      </c>
      <c r="Q349" s="5">
        <v>18</v>
      </c>
      <c r="R349" s="5">
        <f t="shared" si="70"/>
        <v>360</v>
      </c>
      <c r="S349" s="6" t="s">
        <v>448</v>
      </c>
      <c r="T349" s="6" t="str">
        <f t="shared" si="71"/>
        <v>Large</v>
      </c>
      <c r="U349">
        <f>IF(AND(R349&gt;=0,R349&lt;200),0.2,IF(AND(R349&gt;=200,R349&lt;500),0.3,0.4))</f>
        <v>0.3</v>
      </c>
      <c r="V349" s="5">
        <f>R349 -(U349*R349)</f>
        <v>252</v>
      </c>
      <c r="W349" t="str">
        <f>VLOOKUP(B349,Customer!A:G,7,FALSE)</f>
        <v>Artie Mendoza</v>
      </c>
      <c r="X349">
        <f>VLOOKUP(B349,Customer!A:G,1,FALSE)</f>
        <v>10072</v>
      </c>
    </row>
    <row r="350" spans="1:24" x14ac:dyDescent="0.2">
      <c r="A350" s="2">
        <v>449</v>
      </c>
      <c r="B350" s="2">
        <v>10041</v>
      </c>
      <c r="C350" s="12" t="s">
        <v>934</v>
      </c>
      <c r="D350" s="12" t="str">
        <f>MID(C350,2,5)</f>
        <v>41745</v>
      </c>
      <c r="E350" s="12" t="str">
        <f t="shared" si="60"/>
        <v>16/04/2014</v>
      </c>
      <c r="F350" s="14">
        <f t="shared" si="61"/>
        <v>2014</v>
      </c>
      <c r="G350" s="14">
        <f t="shared" si="62"/>
        <v>4</v>
      </c>
      <c r="H350" s="14">
        <f t="shared" si="63"/>
        <v>16</v>
      </c>
      <c r="I350" s="14" t="str">
        <f t="shared" si="64"/>
        <v>Wednesday</v>
      </c>
      <c r="J350" s="4">
        <f t="shared" ca="1" si="65"/>
        <v>44878</v>
      </c>
      <c r="K350" s="4" t="str">
        <f t="shared" ca="1" si="66"/>
        <v>13/11/2022</v>
      </c>
      <c r="L350" s="14">
        <f t="shared" ca="1" si="67"/>
        <v>8</v>
      </c>
      <c r="M350" s="14">
        <f t="shared" ca="1" si="68"/>
        <v>102</v>
      </c>
      <c r="N350" s="14">
        <f t="shared" ca="1" si="69"/>
        <v>3133</v>
      </c>
      <c r="O350" s="2" t="s">
        <v>460</v>
      </c>
      <c r="P350" s="2">
        <v>13</v>
      </c>
      <c r="Q350" s="5">
        <v>2</v>
      </c>
      <c r="R350" s="5">
        <f t="shared" si="70"/>
        <v>26</v>
      </c>
      <c r="S350" s="6" t="s">
        <v>450</v>
      </c>
      <c r="T350" s="6" t="str">
        <f t="shared" si="71"/>
        <v>Normal</v>
      </c>
      <c r="U350">
        <f>IF(AND(R350&gt;=0,R350&lt;200),0.2,IF(AND(R350&gt;=200,R350&lt;500),0.3,0.4))</f>
        <v>0.2</v>
      </c>
      <c r="V350" s="5">
        <f>R350 -(U350*R350)</f>
        <v>20.8</v>
      </c>
      <c r="W350" t="str">
        <f>VLOOKUP(B350,Customer!A:G,7,FALSE)</f>
        <v>Mattie Gebhardt</v>
      </c>
      <c r="X350">
        <f>VLOOKUP(B350,Customer!A:G,1,FALSE)</f>
        <v>10041</v>
      </c>
    </row>
    <row r="351" spans="1:24" x14ac:dyDescent="0.2">
      <c r="A351" s="2">
        <v>450</v>
      </c>
      <c r="B351" s="2">
        <v>10013</v>
      </c>
      <c r="C351" s="12" t="s">
        <v>935</v>
      </c>
      <c r="D351" s="12" t="str">
        <f>MID(C351,2,5)</f>
        <v>41975</v>
      </c>
      <c r="E351" s="12" t="str">
        <f t="shared" si="60"/>
        <v>02/12/2014</v>
      </c>
      <c r="F351" s="14">
        <f t="shared" si="61"/>
        <v>2014</v>
      </c>
      <c r="G351" s="14">
        <f t="shared" si="62"/>
        <v>12</v>
      </c>
      <c r="H351" s="14">
        <f t="shared" si="63"/>
        <v>2</v>
      </c>
      <c r="I351" s="14" t="str">
        <f t="shared" si="64"/>
        <v>Tuesday</v>
      </c>
      <c r="J351" s="4">
        <f t="shared" ca="1" si="65"/>
        <v>44878</v>
      </c>
      <c r="K351" s="4" t="str">
        <f t="shared" ca="1" si="66"/>
        <v>13/11/2022</v>
      </c>
      <c r="L351" s="14">
        <f t="shared" ca="1" si="67"/>
        <v>7</v>
      </c>
      <c r="M351" s="14">
        <f t="shared" ca="1" si="68"/>
        <v>95</v>
      </c>
      <c r="N351" s="14">
        <f t="shared" ca="1" si="69"/>
        <v>2903</v>
      </c>
      <c r="O351" s="2" t="s">
        <v>453</v>
      </c>
      <c r="P351" s="2">
        <v>9</v>
      </c>
      <c r="Q351" s="5">
        <v>12</v>
      </c>
      <c r="R351" s="5">
        <f t="shared" si="70"/>
        <v>108</v>
      </c>
      <c r="S351" s="6" t="s">
        <v>450</v>
      </c>
      <c r="T351" s="6" t="str">
        <f t="shared" si="71"/>
        <v>Normal</v>
      </c>
      <c r="U351">
        <f>IF(AND(R351&gt;=0,R351&lt;200),0.2,IF(AND(R351&gt;=200,R351&lt;500),0.3,0.4))</f>
        <v>0.2</v>
      </c>
      <c r="V351" s="5">
        <f>R351 -(U351*R351)</f>
        <v>86.4</v>
      </c>
      <c r="W351" t="str">
        <f>VLOOKUP(B351,Customer!A:G,7,FALSE)</f>
        <v>Leigha Bouffard</v>
      </c>
      <c r="X351">
        <f>VLOOKUP(B351,Customer!A:G,1,FALSE)</f>
        <v>10013</v>
      </c>
    </row>
    <row r="352" spans="1:24" x14ac:dyDescent="0.2">
      <c r="A352" s="2">
        <v>451</v>
      </c>
      <c r="B352" s="2">
        <v>10135</v>
      </c>
      <c r="C352" s="12" t="s">
        <v>936</v>
      </c>
      <c r="D352" s="12" t="str">
        <f>MID(C352,2,5)</f>
        <v>41756</v>
      </c>
      <c r="E352" s="12" t="str">
        <f t="shared" si="60"/>
        <v>27/04/2014</v>
      </c>
      <c r="F352" s="14">
        <f t="shared" si="61"/>
        <v>2014</v>
      </c>
      <c r="G352" s="14">
        <f t="shared" si="62"/>
        <v>4</v>
      </c>
      <c r="H352" s="14">
        <f t="shared" si="63"/>
        <v>27</v>
      </c>
      <c r="I352" s="14" t="str">
        <f t="shared" si="64"/>
        <v>Sunday</v>
      </c>
      <c r="J352" s="4">
        <f t="shared" ca="1" si="65"/>
        <v>44878</v>
      </c>
      <c r="K352" s="4" t="str">
        <f t="shared" ca="1" si="66"/>
        <v>13/11/2022</v>
      </c>
      <c r="L352" s="14">
        <f t="shared" ca="1" si="67"/>
        <v>8</v>
      </c>
      <c r="M352" s="14">
        <f t="shared" ca="1" si="68"/>
        <v>102</v>
      </c>
      <c r="N352" s="14">
        <f t="shared" ca="1" si="69"/>
        <v>3122</v>
      </c>
      <c r="O352" s="2" t="s">
        <v>452</v>
      </c>
      <c r="P352" s="2">
        <v>15</v>
      </c>
      <c r="Q352" s="5">
        <v>4</v>
      </c>
      <c r="R352" s="5">
        <f t="shared" si="70"/>
        <v>60</v>
      </c>
      <c r="S352" s="6" t="s">
        <v>448</v>
      </c>
      <c r="T352" s="6" t="str">
        <f t="shared" si="71"/>
        <v>Large</v>
      </c>
      <c r="U352">
        <f>IF(AND(R352&gt;=0,R352&lt;200),0.2,IF(AND(R352&gt;=200,R352&lt;500),0.3,0.4))</f>
        <v>0.2</v>
      </c>
      <c r="V352" s="5">
        <f>R352 -(U352*R352)</f>
        <v>48</v>
      </c>
      <c r="W352" t="str">
        <f>VLOOKUP(B352,Customer!A:G,7,FALSE)</f>
        <v>Santiago Nold</v>
      </c>
      <c r="X352">
        <f>VLOOKUP(B352,Customer!A:G,1,FALSE)</f>
        <v>10135</v>
      </c>
    </row>
    <row r="353" spans="1:24" x14ac:dyDescent="0.2">
      <c r="A353" s="2">
        <v>452</v>
      </c>
      <c r="B353" s="2">
        <v>10103</v>
      </c>
      <c r="C353" s="12" t="s">
        <v>937</v>
      </c>
      <c r="D353" s="12" t="str">
        <f>MID(C353,2,5)</f>
        <v>41702</v>
      </c>
      <c r="E353" s="12" t="str">
        <f t="shared" si="60"/>
        <v>04/03/2014</v>
      </c>
      <c r="F353" s="14">
        <f t="shared" si="61"/>
        <v>2014</v>
      </c>
      <c r="G353" s="14">
        <f t="shared" si="62"/>
        <v>3</v>
      </c>
      <c r="H353" s="14">
        <f t="shared" si="63"/>
        <v>4</v>
      </c>
      <c r="I353" s="14" t="str">
        <f t="shared" si="64"/>
        <v>Tuesday</v>
      </c>
      <c r="J353" s="4">
        <f t="shared" ca="1" si="65"/>
        <v>44878</v>
      </c>
      <c r="K353" s="4" t="str">
        <f t="shared" ca="1" si="66"/>
        <v>13/11/2022</v>
      </c>
      <c r="L353" s="14">
        <f t="shared" ca="1" si="67"/>
        <v>8</v>
      </c>
      <c r="M353" s="14">
        <f t="shared" ca="1" si="68"/>
        <v>104</v>
      </c>
      <c r="N353" s="14">
        <f t="shared" ca="1" si="69"/>
        <v>3176</v>
      </c>
      <c r="O353" s="2" t="s">
        <v>453</v>
      </c>
      <c r="P353" s="2">
        <v>1</v>
      </c>
      <c r="Q353" s="5">
        <v>12</v>
      </c>
      <c r="R353" s="5">
        <f t="shared" si="70"/>
        <v>12</v>
      </c>
      <c r="S353" s="6" t="s">
        <v>459</v>
      </c>
      <c r="T353" s="6" t="str">
        <f t="shared" si="71"/>
        <v>Normal</v>
      </c>
      <c r="U353">
        <f>IF(AND(R353&gt;=0,R353&lt;200),0.2,IF(AND(R353&gt;=200,R353&lt;500),0.3,0.4))</f>
        <v>0.2</v>
      </c>
      <c r="V353" s="5">
        <f>R353 -(U353*R353)</f>
        <v>9.6</v>
      </c>
      <c r="W353" t="str">
        <f>VLOOKUP(B353,Customer!A:G,7,FALSE)</f>
        <v>Kit Platner</v>
      </c>
      <c r="X353">
        <f>VLOOKUP(B353,Customer!A:G,1,FALSE)</f>
        <v>10103</v>
      </c>
    </row>
    <row r="354" spans="1:24" x14ac:dyDescent="0.2">
      <c r="A354" s="2">
        <v>453</v>
      </c>
      <c r="B354" s="2">
        <v>10027</v>
      </c>
      <c r="C354" s="12" t="s">
        <v>938</v>
      </c>
      <c r="D354" s="12" t="str">
        <f>MID(C354,2,5)</f>
        <v>41543</v>
      </c>
      <c r="E354" s="12" t="str">
        <f t="shared" si="60"/>
        <v>26/09/2013</v>
      </c>
      <c r="F354" s="14">
        <f t="shared" si="61"/>
        <v>2013</v>
      </c>
      <c r="G354" s="14">
        <f t="shared" si="62"/>
        <v>9</v>
      </c>
      <c r="H354" s="14">
        <f t="shared" si="63"/>
        <v>26</v>
      </c>
      <c r="I354" s="14" t="str">
        <f t="shared" si="64"/>
        <v>Thursday</v>
      </c>
      <c r="J354" s="4">
        <f t="shared" ca="1" si="65"/>
        <v>44878</v>
      </c>
      <c r="K354" s="4" t="str">
        <f t="shared" ca="1" si="66"/>
        <v>13/11/2022</v>
      </c>
      <c r="L354" s="14">
        <f t="shared" ca="1" si="67"/>
        <v>9</v>
      </c>
      <c r="M354" s="14">
        <f t="shared" ca="1" si="68"/>
        <v>109</v>
      </c>
      <c r="N354" s="14">
        <f t="shared" ca="1" si="69"/>
        <v>3335</v>
      </c>
      <c r="O354" s="2" t="s">
        <v>456</v>
      </c>
      <c r="P354" s="2">
        <v>2</v>
      </c>
      <c r="Q354" s="5">
        <v>12</v>
      </c>
      <c r="R354" s="5">
        <f t="shared" si="70"/>
        <v>24</v>
      </c>
      <c r="S354" s="6" t="s">
        <v>459</v>
      </c>
      <c r="T354" s="6" t="str">
        <f t="shared" si="71"/>
        <v>Normal</v>
      </c>
      <c r="U354">
        <f>IF(AND(R354&gt;=0,R354&lt;200),0.2,IF(AND(R354&gt;=200,R354&lt;500),0.3,0.4))</f>
        <v>0.2</v>
      </c>
      <c r="V354" s="5">
        <f>R354 -(U354*R354)</f>
        <v>19.2</v>
      </c>
      <c r="W354" t="str">
        <f>VLOOKUP(B354,Customer!A:G,7,FALSE)</f>
        <v>Leona Saia</v>
      </c>
      <c r="X354">
        <f>VLOOKUP(B354,Customer!A:G,1,FALSE)</f>
        <v>10027</v>
      </c>
    </row>
    <row r="355" spans="1:24" x14ac:dyDescent="0.2">
      <c r="A355" s="2">
        <v>454</v>
      </c>
      <c r="B355" s="2">
        <v>10147</v>
      </c>
      <c r="C355" s="12" t="s">
        <v>939</v>
      </c>
      <c r="D355" s="12" t="str">
        <f>MID(C355,2,5)</f>
        <v>40502</v>
      </c>
      <c r="E355" s="12" t="str">
        <f t="shared" si="60"/>
        <v>20/11/2010</v>
      </c>
      <c r="F355" s="14">
        <f t="shared" si="61"/>
        <v>2010</v>
      </c>
      <c r="G355" s="14">
        <f t="shared" si="62"/>
        <v>11</v>
      </c>
      <c r="H355" s="14">
        <f t="shared" si="63"/>
        <v>20</v>
      </c>
      <c r="I355" s="14" t="str">
        <f t="shared" si="64"/>
        <v>Saturday</v>
      </c>
      <c r="J355" s="4">
        <f t="shared" ca="1" si="65"/>
        <v>44878</v>
      </c>
      <c r="K355" s="4" t="str">
        <f t="shared" ca="1" si="66"/>
        <v>13/11/2022</v>
      </c>
      <c r="L355" s="14">
        <f t="shared" ca="1" si="67"/>
        <v>11</v>
      </c>
      <c r="M355" s="14">
        <f t="shared" ca="1" si="68"/>
        <v>143</v>
      </c>
      <c r="N355" s="14">
        <f t="shared" ca="1" si="69"/>
        <v>4376</v>
      </c>
      <c r="O355" s="2" t="s">
        <v>453</v>
      </c>
      <c r="P355" s="2">
        <v>13</v>
      </c>
      <c r="Q355" s="5">
        <v>12</v>
      </c>
      <c r="R355" s="5">
        <f t="shared" si="70"/>
        <v>156</v>
      </c>
      <c r="S355" s="6" t="s">
        <v>450</v>
      </c>
      <c r="T355" s="6" t="str">
        <f t="shared" si="71"/>
        <v>Normal</v>
      </c>
      <c r="U355">
        <f>IF(AND(R355&gt;=0,R355&lt;200),0.2,IF(AND(R355&gt;=200,R355&lt;500),0.3,0.4))</f>
        <v>0.2</v>
      </c>
      <c r="V355" s="5">
        <f>R355 -(U355*R355)</f>
        <v>124.8</v>
      </c>
      <c r="W355" t="str">
        <f>VLOOKUP(B355,Customer!A:G,7,FALSE)</f>
        <v>Johnathon Haug</v>
      </c>
      <c r="X355">
        <f>VLOOKUP(B355,Customer!A:G,1,FALSE)</f>
        <v>10147</v>
      </c>
    </row>
    <row r="356" spans="1:24" x14ac:dyDescent="0.2">
      <c r="A356" s="2">
        <v>455</v>
      </c>
      <c r="B356" s="2">
        <v>10130</v>
      </c>
      <c r="C356" s="12" t="s">
        <v>940</v>
      </c>
      <c r="D356" s="12" t="str">
        <f>MID(C356,2,5)</f>
        <v>40404</v>
      </c>
      <c r="E356" s="12" t="str">
        <f t="shared" si="60"/>
        <v>14/08/2010</v>
      </c>
      <c r="F356" s="14">
        <f t="shared" si="61"/>
        <v>2010</v>
      </c>
      <c r="G356" s="14">
        <f t="shared" si="62"/>
        <v>8</v>
      </c>
      <c r="H356" s="14">
        <f t="shared" si="63"/>
        <v>14</v>
      </c>
      <c r="I356" s="14" t="str">
        <f t="shared" si="64"/>
        <v>Saturday</v>
      </c>
      <c r="J356" s="4">
        <f t="shared" ca="1" si="65"/>
        <v>44878</v>
      </c>
      <c r="K356" s="4" t="str">
        <f t="shared" ca="1" si="66"/>
        <v>13/11/2022</v>
      </c>
      <c r="L356" s="14">
        <f t="shared" ca="1" si="67"/>
        <v>12</v>
      </c>
      <c r="M356" s="14">
        <f t="shared" ca="1" si="68"/>
        <v>146</v>
      </c>
      <c r="N356" s="14">
        <f t="shared" ca="1" si="69"/>
        <v>4474</v>
      </c>
      <c r="O356" s="2" t="s">
        <v>458</v>
      </c>
      <c r="P356" s="2">
        <v>25</v>
      </c>
      <c r="Q356" s="5">
        <v>8</v>
      </c>
      <c r="R356" s="5">
        <f t="shared" si="70"/>
        <v>200</v>
      </c>
      <c r="S356" s="6" t="s">
        <v>448</v>
      </c>
      <c r="T356" s="6" t="str">
        <f t="shared" si="71"/>
        <v>Large</v>
      </c>
      <c r="U356">
        <f>IF(AND(R356&gt;=0,R356&lt;200),0.2,IF(AND(R356&gt;=200,R356&lt;500),0.3,0.4))</f>
        <v>0.3</v>
      </c>
      <c r="V356" s="5">
        <f>R356 -(U356*R356)</f>
        <v>140</v>
      </c>
      <c r="W356" t="str">
        <f>VLOOKUP(B356,Customer!A:G,7,FALSE)</f>
        <v>Omega Woolford</v>
      </c>
      <c r="X356">
        <f>VLOOKUP(B356,Customer!A:G,1,FALSE)</f>
        <v>10130</v>
      </c>
    </row>
    <row r="357" spans="1:24" x14ac:dyDescent="0.2">
      <c r="A357" s="2">
        <v>456</v>
      </c>
      <c r="B357" s="2">
        <v>10100</v>
      </c>
      <c r="C357" s="12" t="s">
        <v>941</v>
      </c>
      <c r="D357" s="12" t="str">
        <f>MID(C357,2,5)</f>
        <v>41796</v>
      </c>
      <c r="E357" s="12" t="str">
        <f t="shared" si="60"/>
        <v>06/06/2014</v>
      </c>
      <c r="F357" s="14">
        <f t="shared" si="61"/>
        <v>2014</v>
      </c>
      <c r="G357" s="14">
        <f t="shared" si="62"/>
        <v>6</v>
      </c>
      <c r="H357" s="14">
        <f t="shared" si="63"/>
        <v>6</v>
      </c>
      <c r="I357" s="14" t="str">
        <f t="shared" si="64"/>
        <v>Friday</v>
      </c>
      <c r="J357" s="4">
        <f t="shared" ca="1" si="65"/>
        <v>44878</v>
      </c>
      <c r="K357" s="4" t="str">
        <f t="shared" ca="1" si="66"/>
        <v>13/11/2022</v>
      </c>
      <c r="L357" s="14">
        <f t="shared" ca="1" si="67"/>
        <v>8</v>
      </c>
      <c r="M357" s="14">
        <f t="shared" ca="1" si="68"/>
        <v>101</v>
      </c>
      <c r="N357" s="14">
        <f t="shared" ca="1" si="69"/>
        <v>3082</v>
      </c>
      <c r="O357" s="2" t="s">
        <v>458</v>
      </c>
      <c r="P357" s="2">
        <v>16</v>
      </c>
      <c r="Q357" s="5">
        <v>8</v>
      </c>
      <c r="R357" s="5">
        <f t="shared" si="70"/>
        <v>128</v>
      </c>
      <c r="S357" s="6" t="s">
        <v>448</v>
      </c>
      <c r="T357" s="6" t="str">
        <f t="shared" si="71"/>
        <v>Large</v>
      </c>
      <c r="U357">
        <f>IF(AND(R357&gt;=0,R357&lt;200),0.2,IF(AND(R357&gt;=200,R357&lt;500),0.3,0.4))</f>
        <v>0.2</v>
      </c>
      <c r="V357" s="5">
        <f>R357 -(U357*R357)</f>
        <v>102.4</v>
      </c>
      <c r="W357" t="str">
        <f>VLOOKUP(B357,Customer!A:G,7,FALSE)</f>
        <v>Patrick Manuel</v>
      </c>
      <c r="X357">
        <f>VLOOKUP(B357,Customer!A:G,1,FALSE)</f>
        <v>10100</v>
      </c>
    </row>
    <row r="358" spans="1:24" x14ac:dyDescent="0.2">
      <c r="A358" s="2">
        <v>457</v>
      </c>
      <c r="B358" s="2">
        <v>10020</v>
      </c>
      <c r="C358" s="12" t="s">
        <v>874</v>
      </c>
      <c r="D358" s="12" t="str">
        <f>MID(C358,2,5)</f>
        <v>42265</v>
      </c>
      <c r="E358" s="12" t="str">
        <f t="shared" si="60"/>
        <v>18/09/2015</v>
      </c>
      <c r="F358" s="14">
        <f t="shared" si="61"/>
        <v>2015</v>
      </c>
      <c r="G358" s="14">
        <f t="shared" si="62"/>
        <v>9</v>
      </c>
      <c r="H358" s="14">
        <f t="shared" si="63"/>
        <v>18</v>
      </c>
      <c r="I358" s="14" t="str">
        <f t="shared" si="64"/>
        <v>Friday</v>
      </c>
      <c r="J358" s="4">
        <f t="shared" ca="1" si="65"/>
        <v>44878</v>
      </c>
      <c r="K358" s="4" t="str">
        <f t="shared" ca="1" si="66"/>
        <v>13/11/2022</v>
      </c>
      <c r="L358" s="14">
        <f t="shared" ca="1" si="67"/>
        <v>7</v>
      </c>
      <c r="M358" s="14">
        <f t="shared" ca="1" si="68"/>
        <v>85</v>
      </c>
      <c r="N358" s="14">
        <f t="shared" ca="1" si="69"/>
        <v>2613</v>
      </c>
      <c r="O358" s="2" t="s">
        <v>455</v>
      </c>
      <c r="P358" s="2">
        <v>12</v>
      </c>
      <c r="Q358" s="5">
        <v>9</v>
      </c>
      <c r="R358" s="5">
        <f t="shared" si="70"/>
        <v>108</v>
      </c>
      <c r="S358" s="6" t="s">
        <v>450</v>
      </c>
      <c r="T358" s="6" t="str">
        <f t="shared" si="71"/>
        <v>Normal</v>
      </c>
      <c r="U358">
        <f>IF(AND(R358&gt;=0,R358&lt;200),0.2,IF(AND(R358&gt;=200,R358&lt;500),0.3,0.4))</f>
        <v>0.2</v>
      </c>
      <c r="V358" s="5">
        <f>R358 -(U358*R358)</f>
        <v>86.4</v>
      </c>
      <c r="W358" t="str">
        <f>VLOOKUP(B358,Customer!A:G,7,FALSE)</f>
        <v>Erik Crinklaw</v>
      </c>
      <c r="X358">
        <f>VLOOKUP(B358,Customer!A:G,1,FALSE)</f>
        <v>10020</v>
      </c>
    </row>
    <row r="359" spans="1:24" x14ac:dyDescent="0.2">
      <c r="A359" s="2">
        <v>458</v>
      </c>
      <c r="B359" s="2">
        <v>10065</v>
      </c>
      <c r="C359" s="12" t="s">
        <v>942</v>
      </c>
      <c r="D359" s="12" t="str">
        <f>MID(C359,2,5)</f>
        <v>41760</v>
      </c>
      <c r="E359" s="12" t="str">
        <f t="shared" si="60"/>
        <v>01/05/2014</v>
      </c>
      <c r="F359" s="14">
        <f t="shared" si="61"/>
        <v>2014</v>
      </c>
      <c r="G359" s="14">
        <f t="shared" si="62"/>
        <v>5</v>
      </c>
      <c r="H359" s="14">
        <f t="shared" si="63"/>
        <v>1</v>
      </c>
      <c r="I359" s="14" t="str">
        <f t="shared" si="64"/>
        <v>Thursday</v>
      </c>
      <c r="J359" s="4">
        <f t="shared" ca="1" si="65"/>
        <v>44878</v>
      </c>
      <c r="K359" s="4" t="str">
        <f t="shared" ca="1" si="66"/>
        <v>13/11/2022</v>
      </c>
      <c r="L359" s="14">
        <f t="shared" ca="1" si="67"/>
        <v>8</v>
      </c>
      <c r="M359" s="14">
        <f t="shared" ca="1" si="68"/>
        <v>102</v>
      </c>
      <c r="N359" s="14">
        <f t="shared" ca="1" si="69"/>
        <v>3118</v>
      </c>
      <c r="O359" s="2" t="s">
        <v>457</v>
      </c>
      <c r="P359" s="2">
        <v>12</v>
      </c>
      <c r="Q359" s="5">
        <v>2</v>
      </c>
      <c r="R359" s="5">
        <f t="shared" si="70"/>
        <v>24</v>
      </c>
      <c r="S359" s="6" t="s">
        <v>450</v>
      </c>
      <c r="T359" s="6" t="str">
        <f t="shared" si="71"/>
        <v>Normal</v>
      </c>
      <c r="U359">
        <f>IF(AND(R359&gt;=0,R359&lt;200),0.2,IF(AND(R359&gt;=200,R359&lt;500),0.3,0.4))</f>
        <v>0.2</v>
      </c>
      <c r="V359" s="5">
        <f>R359 -(U359*R359)</f>
        <v>19.2</v>
      </c>
      <c r="W359" t="str">
        <f>VLOOKUP(B359,Customer!A:G,7,FALSE)</f>
        <v>Tracey Voyles</v>
      </c>
      <c r="X359">
        <f>VLOOKUP(B359,Customer!A:G,1,FALSE)</f>
        <v>10065</v>
      </c>
    </row>
    <row r="360" spans="1:24" x14ac:dyDescent="0.2">
      <c r="A360" s="2">
        <v>459</v>
      </c>
      <c r="B360" s="2">
        <v>10052</v>
      </c>
      <c r="C360" s="12" t="s">
        <v>943</v>
      </c>
      <c r="D360" s="12" t="str">
        <f>MID(C360,2,5)</f>
        <v>42087</v>
      </c>
      <c r="E360" s="12" t="str">
        <f t="shared" si="60"/>
        <v>24/03/2015</v>
      </c>
      <c r="F360" s="14">
        <f t="shared" si="61"/>
        <v>2015</v>
      </c>
      <c r="G360" s="14">
        <f t="shared" si="62"/>
        <v>3</v>
      </c>
      <c r="H360" s="14">
        <f t="shared" si="63"/>
        <v>24</v>
      </c>
      <c r="I360" s="14" t="str">
        <f t="shared" si="64"/>
        <v>Tuesday</v>
      </c>
      <c r="J360" s="4">
        <f t="shared" ca="1" si="65"/>
        <v>44878</v>
      </c>
      <c r="K360" s="4" t="str">
        <f t="shared" ca="1" si="66"/>
        <v>13/11/2022</v>
      </c>
      <c r="L360" s="14">
        <f t="shared" ca="1" si="67"/>
        <v>7</v>
      </c>
      <c r="M360" s="14">
        <f t="shared" ca="1" si="68"/>
        <v>91</v>
      </c>
      <c r="N360" s="14">
        <f t="shared" ca="1" si="69"/>
        <v>2791</v>
      </c>
      <c r="O360" s="2" t="s">
        <v>453</v>
      </c>
      <c r="P360" s="2">
        <v>26</v>
      </c>
      <c r="Q360" s="5">
        <v>12</v>
      </c>
      <c r="R360" s="5">
        <f t="shared" si="70"/>
        <v>312</v>
      </c>
      <c r="S360" s="6" t="s">
        <v>448</v>
      </c>
      <c r="T360" s="6" t="str">
        <f t="shared" si="71"/>
        <v>Large</v>
      </c>
      <c r="U360">
        <f>IF(AND(R360&gt;=0,R360&lt;200),0.2,IF(AND(R360&gt;=200,R360&lt;500),0.3,0.4))</f>
        <v>0.3</v>
      </c>
      <c r="V360" s="5">
        <f>R360 -(U360*R360)</f>
        <v>218.4</v>
      </c>
      <c r="W360" t="str">
        <f>VLOOKUP(B360,Customer!A:G,7,FALSE)</f>
        <v>Precious Ellett</v>
      </c>
      <c r="X360">
        <f>VLOOKUP(B360,Customer!A:G,1,FALSE)</f>
        <v>10052</v>
      </c>
    </row>
    <row r="361" spans="1:24" x14ac:dyDescent="0.2">
      <c r="A361" s="2">
        <v>460</v>
      </c>
      <c r="B361" s="2">
        <v>10112</v>
      </c>
      <c r="C361" s="12" t="s">
        <v>944</v>
      </c>
      <c r="D361" s="12" t="str">
        <f>MID(C361,2,5)</f>
        <v>41463</v>
      </c>
      <c r="E361" s="12" t="str">
        <f t="shared" si="60"/>
        <v>08/07/2013</v>
      </c>
      <c r="F361" s="14">
        <f t="shared" si="61"/>
        <v>2013</v>
      </c>
      <c r="G361" s="14">
        <f t="shared" si="62"/>
        <v>7</v>
      </c>
      <c r="H361" s="14">
        <f t="shared" si="63"/>
        <v>8</v>
      </c>
      <c r="I361" s="14" t="str">
        <f t="shared" si="64"/>
        <v>Monday</v>
      </c>
      <c r="J361" s="4">
        <f t="shared" ca="1" si="65"/>
        <v>44878</v>
      </c>
      <c r="K361" s="4" t="str">
        <f t="shared" ca="1" si="66"/>
        <v>13/11/2022</v>
      </c>
      <c r="L361" s="14">
        <f t="shared" ca="1" si="67"/>
        <v>9</v>
      </c>
      <c r="M361" s="14">
        <f t="shared" ca="1" si="68"/>
        <v>112</v>
      </c>
      <c r="N361" s="14">
        <f t="shared" ca="1" si="69"/>
        <v>3415</v>
      </c>
      <c r="O361" s="2" t="s">
        <v>458</v>
      </c>
      <c r="P361" s="2">
        <v>5</v>
      </c>
      <c r="Q361" s="5">
        <v>8</v>
      </c>
      <c r="R361" s="5">
        <f t="shared" si="70"/>
        <v>40</v>
      </c>
      <c r="S361" s="6" t="s">
        <v>459</v>
      </c>
      <c r="T361" s="6" t="str">
        <f t="shared" si="71"/>
        <v>Normal</v>
      </c>
      <c r="U361">
        <f>IF(AND(R361&gt;=0,R361&lt;200),0.2,IF(AND(R361&gt;=200,R361&lt;500),0.3,0.4))</f>
        <v>0.2</v>
      </c>
      <c r="V361" s="5">
        <f>R361 -(U361*R361)</f>
        <v>32</v>
      </c>
      <c r="W361" t="str">
        <f>VLOOKUP(B361,Customer!A:G,7,FALSE)</f>
        <v>Dylan Beeks</v>
      </c>
      <c r="X361">
        <f>VLOOKUP(B361,Customer!A:G,1,FALSE)</f>
        <v>10112</v>
      </c>
    </row>
    <row r="362" spans="1:24" x14ac:dyDescent="0.2">
      <c r="A362" s="2">
        <v>461</v>
      </c>
      <c r="B362" s="2">
        <v>10017</v>
      </c>
      <c r="C362" s="12" t="s">
        <v>945</v>
      </c>
      <c r="D362" s="12" t="str">
        <f>MID(C362,2,5)</f>
        <v>41766</v>
      </c>
      <c r="E362" s="12" t="str">
        <f t="shared" si="60"/>
        <v>07/05/2014</v>
      </c>
      <c r="F362" s="14">
        <f t="shared" si="61"/>
        <v>2014</v>
      </c>
      <c r="G362" s="14">
        <f t="shared" si="62"/>
        <v>5</v>
      </c>
      <c r="H362" s="14">
        <f t="shared" si="63"/>
        <v>7</v>
      </c>
      <c r="I362" s="14" t="str">
        <f t="shared" si="64"/>
        <v>Wednesday</v>
      </c>
      <c r="J362" s="4">
        <f t="shared" ca="1" si="65"/>
        <v>44878</v>
      </c>
      <c r="K362" s="4" t="str">
        <f t="shared" ca="1" si="66"/>
        <v>13/11/2022</v>
      </c>
      <c r="L362" s="14">
        <f t="shared" ca="1" si="67"/>
        <v>8</v>
      </c>
      <c r="M362" s="14">
        <f t="shared" ca="1" si="68"/>
        <v>102</v>
      </c>
      <c r="N362" s="14">
        <f t="shared" ca="1" si="69"/>
        <v>3112</v>
      </c>
      <c r="O362" s="2" t="s">
        <v>451</v>
      </c>
      <c r="P362" s="2">
        <v>26</v>
      </c>
      <c r="Q362" s="5">
        <v>13</v>
      </c>
      <c r="R362" s="5">
        <f t="shared" si="70"/>
        <v>338</v>
      </c>
      <c r="S362" s="6" t="s">
        <v>448</v>
      </c>
      <c r="T362" s="6" t="str">
        <f t="shared" si="71"/>
        <v>Large</v>
      </c>
      <c r="U362">
        <f>IF(AND(R362&gt;=0,R362&lt;200),0.2,IF(AND(R362&gt;=200,R362&lt;500),0.3,0.4))</f>
        <v>0.3</v>
      </c>
      <c r="V362" s="5">
        <f>R362 -(U362*R362)</f>
        <v>236.60000000000002</v>
      </c>
      <c r="W362" t="str">
        <f>VLOOKUP(B362,Customer!A:G,7,FALSE)</f>
        <v>Genaro Knutson</v>
      </c>
      <c r="X362">
        <f>VLOOKUP(B362,Customer!A:G,1,FALSE)</f>
        <v>10017</v>
      </c>
    </row>
    <row r="363" spans="1:24" x14ac:dyDescent="0.2">
      <c r="A363" s="2">
        <v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="shared" si="60"/>
        <v>16/08/2014</v>
      </c>
      <c r="F363" s="14">
        <f t="shared" si="61"/>
        <v>2014</v>
      </c>
      <c r="G363" s="14">
        <f t="shared" si="62"/>
        <v>8</v>
      </c>
      <c r="H363" s="14">
        <f t="shared" si="63"/>
        <v>16</v>
      </c>
      <c r="I363" s="14" t="str">
        <f t="shared" si="64"/>
        <v>Saturday</v>
      </c>
      <c r="J363" s="4">
        <f t="shared" ca="1" si="65"/>
        <v>44878</v>
      </c>
      <c r="K363" s="4" t="str">
        <f t="shared" ca="1" si="66"/>
        <v>13/11/2022</v>
      </c>
      <c r="L363" s="14">
        <f t="shared" ca="1" si="67"/>
        <v>8</v>
      </c>
      <c r="M363" s="14">
        <f t="shared" ca="1" si="68"/>
        <v>98</v>
      </c>
      <c r="N363" s="14">
        <f t="shared" ca="1" si="69"/>
        <v>3011</v>
      </c>
      <c r="O363" s="2" t="s">
        <v>455</v>
      </c>
      <c r="P363" s="2">
        <v>29</v>
      </c>
      <c r="Q363" s="5">
        <v>9</v>
      </c>
      <c r="R363" s="5">
        <f t="shared" si="70"/>
        <v>261</v>
      </c>
      <c r="S363" s="6" t="s">
        <v>448</v>
      </c>
      <c r="T363" s="6" t="str">
        <f t="shared" si="71"/>
        <v>Large</v>
      </c>
      <c r="U363">
        <f>IF(AND(R363&gt;=0,R363&lt;200),0.2,IF(AND(R363&gt;=200,R363&lt;500),0.3,0.4))</f>
        <v>0.3</v>
      </c>
      <c r="V363" s="5">
        <f>R363 -(U363*R363)</f>
        <v>182.7</v>
      </c>
      <c r="W363" t="str">
        <f>VLOOKUP(B363,Customer!A:G,7,FALSE)</f>
        <v>Erik Crinklaw</v>
      </c>
      <c r="X363">
        <f>VLOOKUP(B363,Customer!A:G,1,FALSE)</f>
        <v>10020</v>
      </c>
    </row>
    <row r="364" spans="1:24" x14ac:dyDescent="0.2">
      <c r="A364" s="2">
        <v>463</v>
      </c>
      <c r="B364" s="2">
        <v>10103</v>
      </c>
      <c r="C364" s="12" t="s">
        <v>947</v>
      </c>
      <c r="D364" s="12" t="str">
        <f>MID(C364,2,5)</f>
        <v>42077</v>
      </c>
      <c r="E364" s="12" t="str">
        <f t="shared" si="60"/>
        <v>14/03/2015</v>
      </c>
      <c r="F364" s="14">
        <f t="shared" si="61"/>
        <v>2015</v>
      </c>
      <c r="G364" s="14">
        <f t="shared" si="62"/>
        <v>3</v>
      </c>
      <c r="H364" s="14">
        <f t="shared" si="63"/>
        <v>14</v>
      </c>
      <c r="I364" s="14" t="str">
        <f t="shared" si="64"/>
        <v>Saturday</v>
      </c>
      <c r="J364" s="4">
        <f t="shared" ca="1" si="65"/>
        <v>44878</v>
      </c>
      <c r="K364" s="4" t="str">
        <f t="shared" ca="1" si="66"/>
        <v>13/11/2022</v>
      </c>
      <c r="L364" s="14">
        <f t="shared" ca="1" si="67"/>
        <v>7</v>
      </c>
      <c r="M364" s="14">
        <f t="shared" ca="1" si="68"/>
        <v>91</v>
      </c>
      <c r="N364" s="14">
        <f t="shared" ca="1" si="69"/>
        <v>2801</v>
      </c>
      <c r="O364" s="2" t="s">
        <v>449</v>
      </c>
      <c r="P364" s="2">
        <v>26</v>
      </c>
      <c r="Q364" s="5">
        <v>18</v>
      </c>
      <c r="R364" s="5">
        <f t="shared" si="70"/>
        <v>468</v>
      </c>
      <c r="S364" s="6" t="s">
        <v>448</v>
      </c>
      <c r="T364" s="6" t="str">
        <f t="shared" si="71"/>
        <v>Large</v>
      </c>
      <c r="U364">
        <f>IF(AND(R364&gt;=0,R364&lt;200),0.2,IF(AND(R364&gt;=200,R364&lt;500),0.3,0.4))</f>
        <v>0.3</v>
      </c>
      <c r="V364" s="5">
        <f>R364 -(U364*R364)</f>
        <v>327.60000000000002</v>
      </c>
      <c r="W364" t="str">
        <f>VLOOKUP(B364,Customer!A:G,7,FALSE)</f>
        <v>Kit Platner</v>
      </c>
      <c r="X364">
        <f>VLOOKUP(B364,Customer!A:G,1,FALSE)</f>
        <v>10103</v>
      </c>
    </row>
    <row r="365" spans="1:24" x14ac:dyDescent="0.2">
      <c r="A365" s="2">
        <v>464</v>
      </c>
      <c r="B365" s="2">
        <v>10085</v>
      </c>
      <c r="C365" s="12" t="s">
        <v>948</v>
      </c>
      <c r="D365" s="12" t="str">
        <f>MID(C365,2,5)</f>
        <v>42317</v>
      </c>
      <c r="E365" s="12" t="str">
        <f t="shared" si="60"/>
        <v>09/11/2015</v>
      </c>
      <c r="F365" s="14">
        <f t="shared" si="61"/>
        <v>2015</v>
      </c>
      <c r="G365" s="14">
        <f t="shared" si="62"/>
        <v>11</v>
      </c>
      <c r="H365" s="14">
        <f t="shared" si="63"/>
        <v>9</v>
      </c>
      <c r="I365" s="14" t="str">
        <f t="shared" si="64"/>
        <v>Monday</v>
      </c>
      <c r="J365" s="4">
        <f t="shared" ca="1" si="65"/>
        <v>44878</v>
      </c>
      <c r="K365" s="4" t="str">
        <f t="shared" ca="1" si="66"/>
        <v>13/11/2022</v>
      </c>
      <c r="L365" s="14">
        <f t="shared" ca="1" si="67"/>
        <v>7</v>
      </c>
      <c r="M365" s="14">
        <f t="shared" ca="1" si="68"/>
        <v>84</v>
      </c>
      <c r="N365" s="14">
        <f t="shared" ca="1" si="69"/>
        <v>2561</v>
      </c>
      <c r="O365" s="2" t="s">
        <v>457</v>
      </c>
      <c r="P365" s="2">
        <v>18</v>
      </c>
      <c r="Q365" s="5">
        <v>2</v>
      </c>
      <c r="R365" s="5">
        <f t="shared" si="70"/>
        <v>36</v>
      </c>
      <c r="S365" s="6" t="s">
        <v>448</v>
      </c>
      <c r="T365" s="6" t="str">
        <f t="shared" si="71"/>
        <v>Large</v>
      </c>
      <c r="U365">
        <f>IF(AND(R365&gt;=0,R365&lt;200),0.2,IF(AND(R365&gt;=200,R365&lt;500),0.3,0.4))</f>
        <v>0.2</v>
      </c>
      <c r="V365" s="5">
        <f>R365 -(U365*R365)</f>
        <v>28.8</v>
      </c>
      <c r="W365" t="str">
        <f>VLOOKUP(B365,Customer!A:G,7,FALSE)</f>
        <v>Celeste Dorothy</v>
      </c>
      <c r="X365">
        <f>VLOOKUP(B365,Customer!A:G,1,FALSE)</f>
        <v>10085</v>
      </c>
    </row>
    <row r="366" spans="1:24" x14ac:dyDescent="0.2">
      <c r="A366" s="2">
        <v>465</v>
      </c>
      <c r="B366" s="2">
        <v>10078</v>
      </c>
      <c r="C366" s="12" t="s">
        <v>949</v>
      </c>
      <c r="D366" s="12" t="str">
        <f>MID(C366,2,5)</f>
        <v>42267</v>
      </c>
      <c r="E366" s="12" t="str">
        <f t="shared" si="60"/>
        <v>20/09/2015</v>
      </c>
      <c r="F366" s="14">
        <f t="shared" si="61"/>
        <v>2015</v>
      </c>
      <c r="G366" s="14">
        <f t="shared" si="62"/>
        <v>9</v>
      </c>
      <c r="H366" s="14">
        <f t="shared" si="63"/>
        <v>20</v>
      </c>
      <c r="I366" s="14" t="str">
        <f t="shared" si="64"/>
        <v>Sunday</v>
      </c>
      <c r="J366" s="4">
        <f t="shared" ca="1" si="65"/>
        <v>44878</v>
      </c>
      <c r="K366" s="4" t="str">
        <f t="shared" ca="1" si="66"/>
        <v>13/11/2022</v>
      </c>
      <c r="L366" s="14">
        <f t="shared" ca="1" si="67"/>
        <v>7</v>
      </c>
      <c r="M366" s="14">
        <f t="shared" ca="1" si="68"/>
        <v>85</v>
      </c>
      <c r="N366" s="14">
        <f t="shared" ca="1" si="69"/>
        <v>2611</v>
      </c>
      <c r="O366" s="2" t="s">
        <v>451</v>
      </c>
      <c r="P366" s="2">
        <v>16</v>
      </c>
      <c r="Q366" s="5">
        <v>13</v>
      </c>
      <c r="R366" s="5">
        <f t="shared" si="70"/>
        <v>208</v>
      </c>
      <c r="S366" s="6" t="s">
        <v>448</v>
      </c>
      <c r="T366" s="6" t="str">
        <f t="shared" si="71"/>
        <v>Large</v>
      </c>
      <c r="U366">
        <f>IF(AND(R366&gt;=0,R366&lt;200),0.2,IF(AND(R366&gt;=200,R366&lt;500),0.3,0.4))</f>
        <v>0.3</v>
      </c>
      <c r="V366" s="5">
        <f>R366 -(U366*R366)</f>
        <v>145.6</v>
      </c>
      <c r="W366" t="str">
        <f>VLOOKUP(B366,Customer!A:G,7,FALSE)</f>
        <v>Logan Schwan</v>
      </c>
      <c r="X366">
        <f>VLOOKUP(B366,Customer!A:G,1,FALSE)</f>
        <v>10078</v>
      </c>
    </row>
    <row r="367" spans="1:24" x14ac:dyDescent="0.2">
      <c r="A367" s="2">
        <v>466</v>
      </c>
      <c r="B367" s="2">
        <v>10133</v>
      </c>
      <c r="C367" s="12" t="s">
        <v>950</v>
      </c>
      <c r="D367" s="12" t="str">
        <f>MID(C367,2,5)</f>
        <v>40774</v>
      </c>
      <c r="E367" s="12" t="str">
        <f t="shared" si="60"/>
        <v>19/08/2011</v>
      </c>
      <c r="F367" s="14">
        <f t="shared" si="61"/>
        <v>2011</v>
      </c>
      <c r="G367" s="14">
        <f t="shared" si="62"/>
        <v>8</v>
      </c>
      <c r="H367" s="14">
        <f t="shared" si="63"/>
        <v>19</v>
      </c>
      <c r="I367" s="14" t="str">
        <f t="shared" si="64"/>
        <v>Friday</v>
      </c>
      <c r="J367" s="4">
        <f t="shared" ca="1" si="65"/>
        <v>44878</v>
      </c>
      <c r="K367" s="4" t="str">
        <f t="shared" ca="1" si="66"/>
        <v>13/11/2022</v>
      </c>
      <c r="L367" s="14">
        <f t="shared" ca="1" si="67"/>
        <v>11</v>
      </c>
      <c r="M367" s="14">
        <f t="shared" ca="1" si="68"/>
        <v>134</v>
      </c>
      <c r="N367" s="14">
        <f t="shared" ca="1" si="69"/>
        <v>4104</v>
      </c>
      <c r="O367" s="2" t="s">
        <v>456</v>
      </c>
      <c r="P367" s="2">
        <v>6</v>
      </c>
      <c r="Q367" s="5">
        <v>12</v>
      </c>
      <c r="R367" s="5">
        <f t="shared" si="70"/>
        <v>72</v>
      </c>
      <c r="S367" s="6" t="s">
        <v>450</v>
      </c>
      <c r="T367" s="6" t="str">
        <f t="shared" si="71"/>
        <v>Normal</v>
      </c>
      <c r="U367">
        <f>IF(AND(R367&gt;=0,R367&lt;200),0.2,IF(AND(R367&gt;=200,R367&lt;500),0.3,0.4))</f>
        <v>0.2</v>
      </c>
      <c r="V367" s="5">
        <f>R367 -(U367*R367)</f>
        <v>57.6</v>
      </c>
      <c r="W367" t="str">
        <f>VLOOKUP(B367,Customer!A:G,7,FALSE)</f>
        <v>Conrad Haggard</v>
      </c>
      <c r="X367">
        <f>VLOOKUP(B367,Customer!A:G,1,FALSE)</f>
        <v>10133</v>
      </c>
    </row>
    <row r="368" spans="1:24" x14ac:dyDescent="0.2">
      <c r="A368" s="2">
        <v>467</v>
      </c>
      <c r="B368" s="2">
        <v>10101</v>
      </c>
      <c r="C368" s="12" t="s">
        <v>951</v>
      </c>
      <c r="D368" s="12" t="str">
        <f>MID(C368,2,5)</f>
        <v>42065</v>
      </c>
      <c r="E368" s="12" t="str">
        <f t="shared" si="60"/>
        <v>02/03/2015</v>
      </c>
      <c r="F368" s="14">
        <f t="shared" si="61"/>
        <v>2015</v>
      </c>
      <c r="G368" s="14">
        <f t="shared" si="62"/>
        <v>3</v>
      </c>
      <c r="H368" s="14">
        <f t="shared" si="63"/>
        <v>2</v>
      </c>
      <c r="I368" s="14" t="str">
        <f t="shared" si="64"/>
        <v>Monday</v>
      </c>
      <c r="J368" s="4">
        <f t="shared" ca="1" si="65"/>
        <v>44878</v>
      </c>
      <c r="K368" s="4" t="str">
        <f t="shared" ca="1" si="66"/>
        <v>13/11/2022</v>
      </c>
      <c r="L368" s="14">
        <f t="shared" ca="1" si="67"/>
        <v>7</v>
      </c>
      <c r="M368" s="14">
        <f t="shared" ca="1" si="68"/>
        <v>92</v>
      </c>
      <c r="N368" s="14">
        <f t="shared" ca="1" si="69"/>
        <v>2813</v>
      </c>
      <c r="O368" s="2" t="s">
        <v>457</v>
      </c>
      <c r="P368" s="2">
        <v>1</v>
      </c>
      <c r="Q368" s="5">
        <v>2</v>
      </c>
      <c r="R368" s="5">
        <f t="shared" si="70"/>
        <v>2</v>
      </c>
      <c r="S368" s="6" t="s">
        <v>459</v>
      </c>
      <c r="T368" s="6" t="str">
        <f t="shared" si="71"/>
        <v>Normal</v>
      </c>
      <c r="U368">
        <f>IF(AND(R368&gt;=0,R368&lt;200),0.2,IF(AND(R368&gt;=200,R368&lt;500),0.3,0.4))</f>
        <v>0.2</v>
      </c>
      <c r="V368" s="5">
        <f>R368 -(U368*R368)</f>
        <v>1.6</v>
      </c>
      <c r="W368" t="str">
        <f>VLOOKUP(B368,Customer!A:G,7,FALSE)</f>
        <v>Steve Meinhardt</v>
      </c>
      <c r="X368">
        <f>VLOOKUP(B368,Customer!A:G,1,FALSE)</f>
        <v>10101</v>
      </c>
    </row>
    <row r="369" spans="1:24" x14ac:dyDescent="0.2">
      <c r="A369" s="2">
        <v>468</v>
      </c>
      <c r="B369" s="2">
        <v>10064</v>
      </c>
      <c r="C369" s="12" t="s">
        <v>952</v>
      </c>
      <c r="D369" s="12" t="str">
        <f>MID(C369,2,5)</f>
        <v>42238</v>
      </c>
      <c r="E369" s="12" t="str">
        <f t="shared" si="60"/>
        <v>22/08/2015</v>
      </c>
      <c r="F369" s="14">
        <f t="shared" si="61"/>
        <v>2015</v>
      </c>
      <c r="G369" s="14">
        <f t="shared" si="62"/>
        <v>8</v>
      </c>
      <c r="H369" s="14">
        <f t="shared" si="63"/>
        <v>22</v>
      </c>
      <c r="I369" s="14" t="str">
        <f t="shared" si="64"/>
        <v>Saturday</v>
      </c>
      <c r="J369" s="4">
        <f t="shared" ca="1" si="65"/>
        <v>44878</v>
      </c>
      <c r="K369" s="4" t="str">
        <f t="shared" ca="1" si="66"/>
        <v>13/11/2022</v>
      </c>
      <c r="L369" s="14">
        <f t="shared" ca="1" si="67"/>
        <v>7</v>
      </c>
      <c r="M369" s="14">
        <f t="shared" ca="1" si="68"/>
        <v>86</v>
      </c>
      <c r="N369" s="14">
        <f t="shared" ca="1" si="69"/>
        <v>2640</v>
      </c>
      <c r="O369" s="2" t="s">
        <v>456</v>
      </c>
      <c r="P369" s="2">
        <v>17</v>
      </c>
      <c r="Q369" s="5">
        <v>12</v>
      </c>
      <c r="R369" s="5">
        <f t="shared" si="70"/>
        <v>204</v>
      </c>
      <c r="S369" s="6" t="s">
        <v>448</v>
      </c>
      <c r="T369" s="6" t="str">
        <f t="shared" si="71"/>
        <v>Large</v>
      </c>
      <c r="U369">
        <f>IF(AND(R369&gt;=0,R369&lt;200),0.2,IF(AND(R369&gt;=200,R369&lt;500),0.3,0.4))</f>
        <v>0.3</v>
      </c>
      <c r="V369" s="5">
        <f>R369 -(U369*R369)</f>
        <v>142.80000000000001</v>
      </c>
      <c r="W369" t="str">
        <f>VLOOKUP(B369,Customer!A:G,7,FALSE)</f>
        <v>Damian Nedeau</v>
      </c>
      <c r="X369">
        <f>VLOOKUP(B369,Customer!A:G,1,FALSE)</f>
        <v>10064</v>
      </c>
    </row>
    <row r="370" spans="1:24" x14ac:dyDescent="0.2">
      <c r="A370" s="2">
        <v>469</v>
      </c>
      <c r="B370" s="2">
        <v>10024</v>
      </c>
      <c r="C370" s="12" t="s">
        <v>953</v>
      </c>
      <c r="D370" s="12" t="str">
        <f>MID(C370,2,5)</f>
        <v>40635</v>
      </c>
      <c r="E370" s="12" t="str">
        <f t="shared" si="60"/>
        <v>02/04/2011</v>
      </c>
      <c r="F370" s="14">
        <f t="shared" si="61"/>
        <v>2011</v>
      </c>
      <c r="G370" s="14">
        <f t="shared" si="62"/>
        <v>4</v>
      </c>
      <c r="H370" s="14">
        <f t="shared" si="63"/>
        <v>2</v>
      </c>
      <c r="I370" s="14" t="str">
        <f t="shared" si="64"/>
        <v>Saturday</v>
      </c>
      <c r="J370" s="4">
        <f t="shared" ca="1" si="65"/>
        <v>44878</v>
      </c>
      <c r="K370" s="4" t="str">
        <f t="shared" ca="1" si="66"/>
        <v>13/11/2022</v>
      </c>
      <c r="L370" s="14">
        <f t="shared" ca="1" si="67"/>
        <v>11</v>
      </c>
      <c r="M370" s="14">
        <f t="shared" ca="1" si="68"/>
        <v>139</v>
      </c>
      <c r="N370" s="14">
        <f t="shared" ca="1" si="69"/>
        <v>4243</v>
      </c>
      <c r="O370" s="2" t="s">
        <v>451</v>
      </c>
      <c r="P370" s="2">
        <v>25</v>
      </c>
      <c r="Q370" s="5">
        <v>13</v>
      </c>
      <c r="R370" s="5">
        <f t="shared" si="70"/>
        <v>325</v>
      </c>
      <c r="S370" s="6" t="s">
        <v>448</v>
      </c>
      <c r="T370" s="6" t="str">
        <f t="shared" si="71"/>
        <v>Large</v>
      </c>
      <c r="U370">
        <f>IF(AND(R370&gt;=0,R370&lt;200),0.2,IF(AND(R370&gt;=200,R370&lt;500),0.3,0.4))</f>
        <v>0.3</v>
      </c>
      <c r="V370" s="5">
        <f>R370 -(U370*R370)</f>
        <v>227.5</v>
      </c>
      <c r="W370" t="str">
        <f>VLOOKUP(B370,Customer!A:G,7,FALSE)</f>
        <v>Beata Smyth</v>
      </c>
      <c r="X370">
        <f>VLOOKUP(B370,Customer!A:G,1,FALSE)</f>
        <v>10024</v>
      </c>
    </row>
    <row r="371" spans="1:24" x14ac:dyDescent="0.2">
      <c r="A371" s="2">
        <v>470</v>
      </c>
      <c r="B371" s="2">
        <v>10086</v>
      </c>
      <c r="C371" s="12" t="s">
        <v>954</v>
      </c>
      <c r="D371" s="12" t="str">
        <f>MID(C371,2,5)</f>
        <v>42225</v>
      </c>
      <c r="E371" s="12" t="str">
        <f t="shared" si="60"/>
        <v>09/08/2015</v>
      </c>
      <c r="F371" s="14">
        <f t="shared" si="61"/>
        <v>2015</v>
      </c>
      <c r="G371" s="14">
        <f t="shared" si="62"/>
        <v>8</v>
      </c>
      <c r="H371" s="14">
        <f t="shared" si="63"/>
        <v>9</v>
      </c>
      <c r="I371" s="14" t="str">
        <f t="shared" si="64"/>
        <v>Sunday</v>
      </c>
      <c r="J371" s="4">
        <f t="shared" ca="1" si="65"/>
        <v>44878</v>
      </c>
      <c r="K371" s="4" t="str">
        <f t="shared" ca="1" si="66"/>
        <v>13/11/2022</v>
      </c>
      <c r="L371" s="14">
        <f t="shared" ca="1" si="67"/>
        <v>7</v>
      </c>
      <c r="M371" s="14">
        <f t="shared" ca="1" si="68"/>
        <v>87</v>
      </c>
      <c r="N371" s="14">
        <f t="shared" ca="1" si="69"/>
        <v>2653</v>
      </c>
      <c r="O371" s="2" t="s">
        <v>458</v>
      </c>
      <c r="P371" s="2">
        <v>3</v>
      </c>
      <c r="Q371" s="5">
        <v>8</v>
      </c>
      <c r="R371" s="5">
        <f t="shared" si="70"/>
        <v>24</v>
      </c>
      <c r="S371" s="6" t="s">
        <v>459</v>
      </c>
      <c r="T371" s="6" t="str">
        <f t="shared" si="71"/>
        <v>Normal</v>
      </c>
      <c r="U371">
        <f>IF(AND(R371&gt;=0,R371&lt;200),0.2,IF(AND(R371&gt;=200,R371&lt;500),0.3,0.4))</f>
        <v>0.2</v>
      </c>
      <c r="V371" s="5">
        <f>R371 -(U371*R371)</f>
        <v>19.2</v>
      </c>
      <c r="W371" t="str">
        <f>VLOOKUP(B371,Customer!A:G,7,FALSE)</f>
        <v>Lisette Bowsher</v>
      </c>
      <c r="X371">
        <f>VLOOKUP(B371,Customer!A:G,1,FALSE)</f>
        <v>10086</v>
      </c>
    </row>
    <row r="372" spans="1:24" x14ac:dyDescent="0.2">
      <c r="A372" s="2">
        <v>471</v>
      </c>
      <c r="B372" s="2">
        <v>10146</v>
      </c>
      <c r="C372" s="12" t="s">
        <v>955</v>
      </c>
      <c r="D372" s="12" t="str">
        <f>MID(C372,2,5)</f>
        <v>40525</v>
      </c>
      <c r="E372" s="12" t="str">
        <f t="shared" si="60"/>
        <v>13/12/2010</v>
      </c>
      <c r="F372" s="14">
        <f t="shared" si="61"/>
        <v>2010</v>
      </c>
      <c r="G372" s="14">
        <f t="shared" si="62"/>
        <v>12</v>
      </c>
      <c r="H372" s="14">
        <f t="shared" si="63"/>
        <v>13</v>
      </c>
      <c r="I372" s="14" t="str">
        <f t="shared" si="64"/>
        <v>Monday</v>
      </c>
      <c r="J372" s="4">
        <f t="shared" ca="1" si="65"/>
        <v>44878</v>
      </c>
      <c r="K372" s="4" t="str">
        <f t="shared" ca="1" si="66"/>
        <v>13/11/2022</v>
      </c>
      <c r="L372" s="14">
        <f t="shared" ca="1" si="67"/>
        <v>11</v>
      </c>
      <c r="M372" s="14">
        <f t="shared" ca="1" si="68"/>
        <v>143</v>
      </c>
      <c r="N372" s="14">
        <f t="shared" ca="1" si="69"/>
        <v>4353</v>
      </c>
      <c r="O372" s="2" t="s">
        <v>456</v>
      </c>
      <c r="P372" s="2">
        <v>12</v>
      </c>
      <c r="Q372" s="5">
        <v>12</v>
      </c>
      <c r="R372" s="5">
        <f t="shared" si="70"/>
        <v>144</v>
      </c>
      <c r="S372" s="6" t="s">
        <v>450</v>
      </c>
      <c r="T372" s="6" t="str">
        <f t="shared" si="71"/>
        <v>Normal</v>
      </c>
      <c r="U372">
        <f>IF(AND(R372&gt;=0,R372&lt;200),0.2,IF(AND(R372&gt;=200,R372&lt;500),0.3,0.4))</f>
        <v>0.2</v>
      </c>
      <c r="V372" s="5">
        <f>R372 -(U372*R372)</f>
        <v>115.2</v>
      </c>
      <c r="W372" t="str">
        <f>VLOOKUP(B372,Customer!A:G,7,FALSE)</f>
        <v>Bobby Greening</v>
      </c>
      <c r="X372">
        <f>VLOOKUP(B372,Customer!A:G,1,FALSE)</f>
        <v>10146</v>
      </c>
    </row>
    <row r="373" spans="1:24" x14ac:dyDescent="0.2">
      <c r="A373" s="2">
        <v>472</v>
      </c>
      <c r="B373" s="2">
        <v>10130</v>
      </c>
      <c r="C373" s="12" t="s">
        <v>956</v>
      </c>
      <c r="D373" s="12" t="str">
        <f>MID(C373,2,5)</f>
        <v>41442</v>
      </c>
      <c r="E373" s="12" t="str">
        <f t="shared" si="60"/>
        <v>17/06/2013</v>
      </c>
      <c r="F373" s="14">
        <f t="shared" si="61"/>
        <v>2013</v>
      </c>
      <c r="G373" s="14">
        <f t="shared" si="62"/>
        <v>6</v>
      </c>
      <c r="H373" s="14">
        <f t="shared" si="63"/>
        <v>17</v>
      </c>
      <c r="I373" s="14" t="str">
        <f t="shared" si="64"/>
        <v>Monday</v>
      </c>
      <c r="J373" s="4">
        <f t="shared" ca="1" si="65"/>
        <v>44878</v>
      </c>
      <c r="K373" s="4" t="str">
        <f t="shared" ca="1" si="66"/>
        <v>13/11/2022</v>
      </c>
      <c r="L373" s="14">
        <f t="shared" ca="1" si="67"/>
        <v>9</v>
      </c>
      <c r="M373" s="14">
        <f t="shared" ca="1" si="68"/>
        <v>112</v>
      </c>
      <c r="N373" s="14">
        <f t="shared" ca="1" si="69"/>
        <v>3436</v>
      </c>
      <c r="O373" s="2" t="s">
        <v>456</v>
      </c>
      <c r="P373" s="2">
        <v>22</v>
      </c>
      <c r="Q373" s="5">
        <v>12</v>
      </c>
      <c r="R373" s="5">
        <f t="shared" si="70"/>
        <v>264</v>
      </c>
      <c r="S373" s="6" t="s">
        <v>448</v>
      </c>
      <c r="T373" s="6" t="str">
        <f t="shared" si="71"/>
        <v>Large</v>
      </c>
      <c r="U373">
        <f>IF(AND(R373&gt;=0,R373&lt;200),0.2,IF(AND(R373&gt;=200,R373&lt;500),0.3,0.4))</f>
        <v>0.3</v>
      </c>
      <c r="V373" s="5">
        <f>R373 -(U373*R373)</f>
        <v>184.8</v>
      </c>
      <c r="W373" t="str">
        <f>VLOOKUP(B373,Customer!A:G,7,FALSE)</f>
        <v>Omega Woolford</v>
      </c>
      <c r="X373">
        <f>VLOOKUP(B373,Customer!A:G,1,FALSE)</f>
        <v>10130</v>
      </c>
    </row>
    <row r="374" spans="1:24" x14ac:dyDescent="0.2">
      <c r="A374" s="2">
        <v>473</v>
      </c>
      <c r="B374" s="2">
        <v>10139</v>
      </c>
      <c r="C374" s="12" t="s">
        <v>957</v>
      </c>
      <c r="D374" s="12" t="str">
        <f>MID(C374,2,5)</f>
        <v>42174</v>
      </c>
      <c r="E374" s="12" t="str">
        <f t="shared" si="60"/>
        <v>19/06/2015</v>
      </c>
      <c r="F374" s="14">
        <f t="shared" si="61"/>
        <v>2015</v>
      </c>
      <c r="G374" s="14">
        <f t="shared" si="62"/>
        <v>6</v>
      </c>
      <c r="H374" s="14">
        <f t="shared" si="63"/>
        <v>19</v>
      </c>
      <c r="I374" s="14" t="str">
        <f t="shared" si="64"/>
        <v>Friday</v>
      </c>
      <c r="J374" s="4">
        <f t="shared" ca="1" si="65"/>
        <v>44878</v>
      </c>
      <c r="K374" s="4" t="str">
        <f t="shared" ca="1" si="66"/>
        <v>13/11/2022</v>
      </c>
      <c r="L374" s="14">
        <f t="shared" ca="1" si="67"/>
        <v>7</v>
      </c>
      <c r="M374" s="14">
        <f t="shared" ca="1" si="68"/>
        <v>88</v>
      </c>
      <c r="N374" s="14">
        <f t="shared" ca="1" si="69"/>
        <v>2704</v>
      </c>
      <c r="O374" s="2" t="s">
        <v>454</v>
      </c>
      <c r="P374" s="2">
        <v>4</v>
      </c>
      <c r="Q374" s="5">
        <v>12</v>
      </c>
      <c r="R374" s="5">
        <f t="shared" si="70"/>
        <v>48</v>
      </c>
      <c r="S374" s="6" t="s">
        <v>459</v>
      </c>
      <c r="T374" s="6" t="str">
        <f t="shared" si="71"/>
        <v>Normal</v>
      </c>
      <c r="U374">
        <f>IF(AND(R374&gt;=0,R374&lt;200),0.2,IF(AND(R374&gt;=200,R374&lt;500),0.3,0.4))</f>
        <v>0.2</v>
      </c>
      <c r="V374" s="5">
        <f>R374 -(U374*R374)</f>
        <v>38.4</v>
      </c>
      <c r="W374" t="str">
        <f>VLOOKUP(B374,Customer!A:G,7,FALSE)</f>
        <v>Federico Taliaferro</v>
      </c>
      <c r="X374">
        <f>VLOOKUP(B374,Customer!A:G,1,FALSE)</f>
        <v>10139</v>
      </c>
    </row>
    <row r="375" spans="1:24" x14ac:dyDescent="0.2">
      <c r="A375" s="2">
        <v>474</v>
      </c>
      <c r="B375" s="2">
        <v>10140</v>
      </c>
      <c r="C375" s="12" t="s">
        <v>958</v>
      </c>
      <c r="D375" s="12" t="str">
        <f>MID(C375,2,5)</f>
        <v>42320</v>
      </c>
      <c r="E375" s="12" t="str">
        <f t="shared" si="60"/>
        <v>12/11/2015</v>
      </c>
      <c r="F375" s="14">
        <f t="shared" si="61"/>
        <v>2015</v>
      </c>
      <c r="G375" s="14">
        <f t="shared" si="62"/>
        <v>11</v>
      </c>
      <c r="H375" s="14">
        <f t="shared" si="63"/>
        <v>12</v>
      </c>
      <c r="I375" s="14" t="str">
        <f t="shared" si="64"/>
        <v>Thursday</v>
      </c>
      <c r="J375" s="4">
        <f t="shared" ca="1" si="65"/>
        <v>44878</v>
      </c>
      <c r="K375" s="4" t="str">
        <f t="shared" ca="1" si="66"/>
        <v>13/11/2022</v>
      </c>
      <c r="L375" s="14">
        <f t="shared" ca="1" si="67"/>
        <v>7</v>
      </c>
      <c r="M375" s="14">
        <f t="shared" ca="1" si="68"/>
        <v>84</v>
      </c>
      <c r="N375" s="14">
        <f t="shared" ca="1" si="69"/>
        <v>2558</v>
      </c>
      <c r="O375" s="2" t="s">
        <v>453</v>
      </c>
      <c r="P375" s="2">
        <v>19</v>
      </c>
      <c r="Q375" s="5">
        <v>12</v>
      </c>
      <c r="R375" s="5">
        <f t="shared" si="70"/>
        <v>228</v>
      </c>
      <c r="S375" s="6" t="s">
        <v>448</v>
      </c>
      <c r="T375" s="6" t="str">
        <f t="shared" si="71"/>
        <v>Large</v>
      </c>
      <c r="U375">
        <f>IF(AND(R375&gt;=0,R375&lt;200),0.2,IF(AND(R375&gt;=200,R375&lt;500),0.3,0.4))</f>
        <v>0.3</v>
      </c>
      <c r="V375" s="5">
        <f>R375 -(U375*R375)</f>
        <v>159.60000000000002</v>
      </c>
      <c r="W375" t="str">
        <f>VLOOKUP(B375,Customer!A:G,7,FALSE)</f>
        <v>Gordon Lehr</v>
      </c>
      <c r="X375">
        <f>VLOOKUP(B375,Customer!A:G,1,FALSE)</f>
        <v>10140</v>
      </c>
    </row>
    <row r="376" spans="1:24" x14ac:dyDescent="0.2">
      <c r="A376" s="2">
        <v>475</v>
      </c>
      <c r="B376" s="2">
        <v>10135</v>
      </c>
      <c r="C376" s="12" t="s">
        <v>959</v>
      </c>
      <c r="D376" s="12" t="str">
        <f>MID(C376,2,5)</f>
        <v>41715</v>
      </c>
      <c r="E376" s="12" t="str">
        <f t="shared" si="60"/>
        <v>17/03/2014</v>
      </c>
      <c r="F376" s="14">
        <f t="shared" si="61"/>
        <v>2014</v>
      </c>
      <c r="G376" s="14">
        <f t="shared" si="62"/>
        <v>3</v>
      </c>
      <c r="H376" s="14">
        <f t="shared" si="63"/>
        <v>17</v>
      </c>
      <c r="I376" s="14" t="str">
        <f t="shared" si="64"/>
        <v>Monday</v>
      </c>
      <c r="J376" s="4">
        <f t="shared" ca="1" si="65"/>
        <v>44878</v>
      </c>
      <c r="K376" s="4" t="str">
        <f t="shared" ca="1" si="66"/>
        <v>13/11/2022</v>
      </c>
      <c r="L376" s="14">
        <f t="shared" ca="1" si="67"/>
        <v>8</v>
      </c>
      <c r="M376" s="14">
        <f t="shared" ca="1" si="68"/>
        <v>103</v>
      </c>
      <c r="N376" s="14">
        <f t="shared" ca="1" si="69"/>
        <v>3163</v>
      </c>
      <c r="O376" s="2" t="s">
        <v>454</v>
      </c>
      <c r="P376" s="2">
        <v>9</v>
      </c>
      <c r="Q376" s="5">
        <v>12</v>
      </c>
      <c r="R376" s="5">
        <f t="shared" si="70"/>
        <v>108</v>
      </c>
      <c r="S376" s="6" t="s">
        <v>450</v>
      </c>
      <c r="T376" s="6" t="str">
        <f t="shared" si="71"/>
        <v>Normal</v>
      </c>
      <c r="U376">
        <f>IF(AND(R376&gt;=0,R376&lt;200),0.2,IF(AND(R376&gt;=200,R376&lt;500),0.3,0.4))</f>
        <v>0.2</v>
      </c>
      <c r="V376" s="5">
        <f>R376 -(U376*R376)</f>
        <v>86.4</v>
      </c>
      <c r="W376" t="str">
        <f>VLOOKUP(B376,Customer!A:G,7,FALSE)</f>
        <v>Santiago Nold</v>
      </c>
      <c r="X376">
        <f>VLOOKUP(B376,Customer!A:G,1,FALSE)</f>
        <v>10135</v>
      </c>
    </row>
    <row r="377" spans="1:24" x14ac:dyDescent="0.2">
      <c r="A377" s="2">
        <v>476</v>
      </c>
      <c r="B377" s="2">
        <v>10057</v>
      </c>
      <c r="C377" s="12" t="s">
        <v>960</v>
      </c>
      <c r="D377" s="12" t="str">
        <f>MID(C377,2,5)</f>
        <v>41881</v>
      </c>
      <c r="E377" s="12" t="str">
        <f t="shared" si="60"/>
        <v>30/08/2014</v>
      </c>
      <c r="F377" s="14">
        <f t="shared" si="61"/>
        <v>2014</v>
      </c>
      <c r="G377" s="14">
        <f t="shared" si="62"/>
        <v>8</v>
      </c>
      <c r="H377" s="14">
        <f t="shared" si="63"/>
        <v>30</v>
      </c>
      <c r="I377" s="14" t="str">
        <f t="shared" si="64"/>
        <v>Saturday</v>
      </c>
      <c r="J377" s="4">
        <f t="shared" ca="1" si="65"/>
        <v>44878</v>
      </c>
      <c r="K377" s="4" t="str">
        <f t="shared" ca="1" si="66"/>
        <v>13/11/2022</v>
      </c>
      <c r="L377" s="14">
        <f t="shared" ca="1" si="67"/>
        <v>8</v>
      </c>
      <c r="M377" s="14">
        <f t="shared" ca="1" si="68"/>
        <v>98</v>
      </c>
      <c r="N377" s="14">
        <f t="shared" ca="1" si="69"/>
        <v>2997</v>
      </c>
      <c r="O377" s="2" t="s">
        <v>456</v>
      </c>
      <c r="P377" s="2">
        <v>21</v>
      </c>
      <c r="Q377" s="5">
        <v>12</v>
      </c>
      <c r="R377" s="5">
        <f t="shared" si="70"/>
        <v>252</v>
      </c>
      <c r="S377" s="6" t="s">
        <v>448</v>
      </c>
      <c r="T377" s="6" t="str">
        <f t="shared" si="71"/>
        <v>Large</v>
      </c>
      <c r="U377">
        <f>IF(AND(R377&gt;=0,R377&lt;200),0.2,IF(AND(R377&gt;=200,R377&lt;500),0.3,0.4))</f>
        <v>0.3</v>
      </c>
      <c r="V377" s="5">
        <f>R377 -(U377*R377)</f>
        <v>176.4</v>
      </c>
      <c r="W377" t="str">
        <f>VLOOKUP(B377,Customer!A:G,7,FALSE)</f>
        <v>Willis Brinks</v>
      </c>
      <c r="X377">
        <f>VLOOKUP(B377,Customer!A:G,1,FALSE)</f>
        <v>10057</v>
      </c>
    </row>
    <row r="378" spans="1:24" x14ac:dyDescent="0.2">
      <c r="A378" s="2">
        <v>477</v>
      </c>
      <c r="B378" s="2">
        <v>10013</v>
      </c>
      <c r="C378" s="12" t="s">
        <v>961</v>
      </c>
      <c r="D378" s="12" t="str">
        <f>MID(C378,2,5)</f>
        <v>40512</v>
      </c>
      <c r="E378" s="12" t="str">
        <f t="shared" si="60"/>
        <v>30/11/2010</v>
      </c>
      <c r="F378" s="14">
        <f t="shared" si="61"/>
        <v>2010</v>
      </c>
      <c r="G378" s="14">
        <f t="shared" si="62"/>
        <v>11</v>
      </c>
      <c r="H378" s="14">
        <f t="shared" si="63"/>
        <v>30</v>
      </c>
      <c r="I378" s="14" t="str">
        <f t="shared" si="64"/>
        <v>Tuesday</v>
      </c>
      <c r="J378" s="4">
        <f t="shared" ca="1" si="65"/>
        <v>44878</v>
      </c>
      <c r="K378" s="4" t="str">
        <f t="shared" ca="1" si="66"/>
        <v>13/11/2022</v>
      </c>
      <c r="L378" s="14">
        <f t="shared" ca="1" si="67"/>
        <v>11</v>
      </c>
      <c r="M378" s="14">
        <f t="shared" ca="1" si="68"/>
        <v>143</v>
      </c>
      <c r="N378" s="14">
        <f t="shared" ca="1" si="69"/>
        <v>4366</v>
      </c>
      <c r="O378" s="2" t="s">
        <v>460</v>
      </c>
      <c r="P378" s="2">
        <v>9</v>
      </c>
      <c r="Q378" s="5">
        <v>2</v>
      </c>
      <c r="R378" s="5">
        <f t="shared" si="70"/>
        <v>18</v>
      </c>
      <c r="S378" s="6" t="s">
        <v>450</v>
      </c>
      <c r="T378" s="6" t="str">
        <f t="shared" si="71"/>
        <v>Normal</v>
      </c>
      <c r="U378">
        <f>IF(AND(R378&gt;=0,R378&lt;200),0.2,IF(AND(R378&gt;=200,R378&lt;500),0.3,0.4))</f>
        <v>0.2</v>
      </c>
      <c r="V378" s="5">
        <f>R378 -(U378*R378)</f>
        <v>14.4</v>
      </c>
      <c r="W378" t="str">
        <f>VLOOKUP(B378,Customer!A:G,7,FALSE)</f>
        <v>Leigha Bouffard</v>
      </c>
      <c r="X378">
        <f>VLOOKUP(B378,Customer!A:G,1,FALSE)</f>
        <v>10013</v>
      </c>
    </row>
    <row r="379" spans="1:24" x14ac:dyDescent="0.2">
      <c r="A379" s="2">
        <v>478</v>
      </c>
      <c r="B379" s="2">
        <v>10066</v>
      </c>
      <c r="C379" s="12" t="s">
        <v>962</v>
      </c>
      <c r="D379" s="12" t="str">
        <f>MID(C379,2,5)</f>
        <v>42315</v>
      </c>
      <c r="E379" s="12" t="str">
        <f t="shared" si="60"/>
        <v>07/11/2015</v>
      </c>
      <c r="F379" s="14">
        <f t="shared" si="61"/>
        <v>2015</v>
      </c>
      <c r="G379" s="14">
        <f t="shared" si="62"/>
        <v>11</v>
      </c>
      <c r="H379" s="14">
        <f t="shared" si="63"/>
        <v>7</v>
      </c>
      <c r="I379" s="14" t="str">
        <f t="shared" si="64"/>
        <v>Saturday</v>
      </c>
      <c r="J379" s="4">
        <f t="shared" ca="1" si="65"/>
        <v>44878</v>
      </c>
      <c r="K379" s="4" t="str">
        <f t="shared" ca="1" si="66"/>
        <v>13/11/2022</v>
      </c>
      <c r="L379" s="14">
        <f t="shared" ca="1" si="67"/>
        <v>7</v>
      </c>
      <c r="M379" s="14">
        <f t="shared" ca="1" si="68"/>
        <v>84</v>
      </c>
      <c r="N379" s="14">
        <f t="shared" ca="1" si="69"/>
        <v>2563</v>
      </c>
      <c r="O379" s="2" t="s">
        <v>455</v>
      </c>
      <c r="P379" s="2">
        <v>16</v>
      </c>
      <c r="Q379" s="5">
        <v>9</v>
      </c>
      <c r="R379" s="5">
        <f t="shared" si="70"/>
        <v>144</v>
      </c>
      <c r="S379" s="6" t="s">
        <v>448</v>
      </c>
      <c r="T379" s="6" t="str">
        <f t="shared" si="71"/>
        <v>Large</v>
      </c>
      <c r="U379">
        <f>IF(AND(R379&gt;=0,R379&lt;200),0.2,IF(AND(R379&gt;=200,R379&lt;500),0.3,0.4))</f>
        <v>0.2</v>
      </c>
      <c r="V379" s="5">
        <f>R379 -(U379*R379)</f>
        <v>115.2</v>
      </c>
      <c r="W379" t="str">
        <f>VLOOKUP(B379,Customer!A:G,7,FALSE)</f>
        <v>Berry Plumadore</v>
      </c>
      <c r="X379">
        <f>VLOOKUP(B379,Customer!A:G,1,FALSE)</f>
        <v>10066</v>
      </c>
    </row>
    <row r="380" spans="1:24" x14ac:dyDescent="0.2">
      <c r="A380" s="2">
        <v>479</v>
      </c>
      <c r="B380" s="2">
        <v>10089</v>
      </c>
      <c r="C380" s="12" t="s">
        <v>963</v>
      </c>
      <c r="D380" s="12" t="str">
        <f>MID(C380,2,5)</f>
        <v>41665</v>
      </c>
      <c r="E380" s="12" t="str">
        <f t="shared" si="60"/>
        <v>26/01/2014</v>
      </c>
      <c r="F380" s="14">
        <f t="shared" si="61"/>
        <v>2014</v>
      </c>
      <c r="G380" s="14">
        <f t="shared" si="62"/>
        <v>1</v>
      </c>
      <c r="H380" s="14">
        <f t="shared" si="63"/>
        <v>26</v>
      </c>
      <c r="I380" s="14" t="str">
        <f t="shared" si="64"/>
        <v>Sunday</v>
      </c>
      <c r="J380" s="4">
        <f t="shared" ca="1" si="65"/>
        <v>44878</v>
      </c>
      <c r="K380" s="4" t="str">
        <f t="shared" ca="1" si="66"/>
        <v>13/11/2022</v>
      </c>
      <c r="L380" s="14">
        <f t="shared" ca="1" si="67"/>
        <v>8</v>
      </c>
      <c r="M380" s="14">
        <f t="shared" ca="1" si="68"/>
        <v>105</v>
      </c>
      <c r="N380" s="14">
        <f t="shared" ca="1" si="69"/>
        <v>3213</v>
      </c>
      <c r="O380" s="2" t="s">
        <v>458</v>
      </c>
      <c r="P380" s="2">
        <v>6</v>
      </c>
      <c r="Q380" s="5">
        <v>8</v>
      </c>
      <c r="R380" s="5">
        <f t="shared" si="70"/>
        <v>48</v>
      </c>
      <c r="S380" s="6" t="s">
        <v>450</v>
      </c>
      <c r="T380" s="6" t="str">
        <f t="shared" si="71"/>
        <v>Normal</v>
      </c>
      <c r="U380">
        <f>IF(AND(R380&gt;=0,R380&lt;200),0.2,IF(AND(R380&gt;=200,R380&lt;500),0.3,0.4))</f>
        <v>0.2</v>
      </c>
      <c r="V380" s="5">
        <f>R380 -(U380*R380)</f>
        <v>38.4</v>
      </c>
      <c r="W380" t="str">
        <f>VLOOKUP(B380,Customer!A:G,7,FALSE)</f>
        <v>Evan Maxie</v>
      </c>
      <c r="X380">
        <f>VLOOKUP(B380,Customer!A:G,1,FALSE)</f>
        <v>10089</v>
      </c>
    </row>
    <row r="381" spans="1:24" x14ac:dyDescent="0.2">
      <c r="A381" s="2">
        <v>480</v>
      </c>
      <c r="B381" s="2">
        <v>10083</v>
      </c>
      <c r="C381" s="12" t="s">
        <v>964</v>
      </c>
      <c r="D381" s="12" t="str">
        <f>MID(C381,2,5)</f>
        <v>40325</v>
      </c>
      <c r="E381" s="12" t="str">
        <f t="shared" si="60"/>
        <v>27/05/2010</v>
      </c>
      <c r="F381" s="14">
        <f t="shared" si="61"/>
        <v>2010</v>
      </c>
      <c r="G381" s="14">
        <f t="shared" si="62"/>
        <v>5</v>
      </c>
      <c r="H381" s="14">
        <f t="shared" si="63"/>
        <v>27</v>
      </c>
      <c r="I381" s="14" t="str">
        <f t="shared" si="64"/>
        <v>Thursday</v>
      </c>
      <c r="J381" s="4">
        <f t="shared" ca="1" si="65"/>
        <v>44878</v>
      </c>
      <c r="K381" s="4" t="str">
        <f t="shared" ca="1" si="66"/>
        <v>13/11/2022</v>
      </c>
      <c r="L381" s="14">
        <f t="shared" ca="1" si="67"/>
        <v>12</v>
      </c>
      <c r="M381" s="14">
        <f t="shared" ca="1" si="68"/>
        <v>149</v>
      </c>
      <c r="N381" s="14">
        <f t="shared" ca="1" si="69"/>
        <v>4553</v>
      </c>
      <c r="O381" s="2" t="s">
        <v>456</v>
      </c>
      <c r="P381" s="2">
        <v>12</v>
      </c>
      <c r="Q381" s="5">
        <v>12</v>
      </c>
      <c r="R381" s="5">
        <f t="shared" si="70"/>
        <v>144</v>
      </c>
      <c r="S381" s="6" t="s">
        <v>450</v>
      </c>
      <c r="T381" s="6" t="str">
        <f t="shared" si="71"/>
        <v>Normal</v>
      </c>
      <c r="U381">
        <f>IF(AND(R381&gt;=0,R381&lt;200),0.2,IF(AND(R381&gt;=200,R381&lt;500),0.3,0.4))</f>
        <v>0.2</v>
      </c>
      <c r="V381" s="5">
        <f>R381 -(U381*R381)</f>
        <v>115.2</v>
      </c>
      <c r="W381" t="str">
        <f>VLOOKUP(B381,Customer!A:G,7,FALSE)</f>
        <v>Delta Seitz</v>
      </c>
      <c r="X381">
        <f>VLOOKUP(B381,Customer!A:G,1,FALSE)</f>
        <v>10083</v>
      </c>
    </row>
    <row r="382" spans="1:24" x14ac:dyDescent="0.2">
      <c r="A382" s="2">
        <v>481</v>
      </c>
      <c r="B382" s="2">
        <v>10050</v>
      </c>
      <c r="C382" s="12" t="s">
        <v>965</v>
      </c>
      <c r="D382" s="12" t="str">
        <f>MID(C382,2,5)</f>
        <v>41505</v>
      </c>
      <c r="E382" s="12" t="str">
        <f t="shared" si="60"/>
        <v>19/08/2013</v>
      </c>
      <c r="F382" s="14">
        <f t="shared" si="61"/>
        <v>2013</v>
      </c>
      <c r="G382" s="14">
        <f t="shared" si="62"/>
        <v>8</v>
      </c>
      <c r="H382" s="14">
        <f t="shared" si="63"/>
        <v>19</v>
      </c>
      <c r="I382" s="14" t="str">
        <f t="shared" si="64"/>
        <v>Monday</v>
      </c>
      <c r="J382" s="4">
        <f t="shared" ca="1" si="65"/>
        <v>44878</v>
      </c>
      <c r="K382" s="4" t="str">
        <f t="shared" ca="1" si="66"/>
        <v>13/11/2022</v>
      </c>
      <c r="L382" s="14">
        <f t="shared" ca="1" si="67"/>
        <v>9</v>
      </c>
      <c r="M382" s="14">
        <f t="shared" ca="1" si="68"/>
        <v>110</v>
      </c>
      <c r="N382" s="14">
        <f t="shared" ca="1" si="69"/>
        <v>3373</v>
      </c>
      <c r="O382" s="2" t="s">
        <v>460</v>
      </c>
      <c r="P382" s="2">
        <v>15</v>
      </c>
      <c r="Q382" s="5">
        <v>2</v>
      </c>
      <c r="R382" s="5">
        <f t="shared" si="70"/>
        <v>30</v>
      </c>
      <c r="S382" s="6" t="s">
        <v>448</v>
      </c>
      <c r="T382" s="6" t="str">
        <f t="shared" si="71"/>
        <v>Large</v>
      </c>
      <c r="U382">
        <f>IF(AND(R382&gt;=0,R382&lt;200),0.2,IF(AND(R382&gt;=200,R382&lt;500),0.3,0.4))</f>
        <v>0.2</v>
      </c>
      <c r="V382" s="5">
        <f>R382 -(U382*R382)</f>
        <v>24</v>
      </c>
      <c r="W382" t="str">
        <f>VLOOKUP(B382,Customer!A:G,7,FALSE)</f>
        <v>Christen Donnelly</v>
      </c>
      <c r="X382">
        <f>VLOOKUP(B382,Customer!A:G,1,FALSE)</f>
        <v>10050</v>
      </c>
    </row>
    <row r="383" spans="1:24" x14ac:dyDescent="0.2">
      <c r="A383" s="2">
        <v>482</v>
      </c>
      <c r="B383" s="2">
        <v>10103</v>
      </c>
      <c r="C383" s="12" t="s">
        <v>890</v>
      </c>
      <c r="D383" s="12" t="str">
        <f>MID(C383,2,5)</f>
        <v>40392</v>
      </c>
      <c r="E383" s="12" t="str">
        <f t="shared" si="60"/>
        <v>02/08/2010</v>
      </c>
      <c r="F383" s="14">
        <f t="shared" si="61"/>
        <v>2010</v>
      </c>
      <c r="G383" s="14">
        <f t="shared" si="62"/>
        <v>8</v>
      </c>
      <c r="H383" s="14">
        <f t="shared" si="63"/>
        <v>2</v>
      </c>
      <c r="I383" s="14" t="str">
        <f t="shared" si="64"/>
        <v>Monday</v>
      </c>
      <c r="J383" s="4">
        <f t="shared" ca="1" si="65"/>
        <v>44878</v>
      </c>
      <c r="K383" s="4" t="str">
        <f t="shared" ca="1" si="66"/>
        <v>13/11/2022</v>
      </c>
      <c r="L383" s="14">
        <f t="shared" ca="1" si="67"/>
        <v>12</v>
      </c>
      <c r="M383" s="14">
        <f t="shared" ca="1" si="68"/>
        <v>147</v>
      </c>
      <c r="N383" s="14">
        <f t="shared" ca="1" si="69"/>
        <v>4486</v>
      </c>
      <c r="O383" s="2" t="s">
        <v>454</v>
      </c>
      <c r="P383" s="2">
        <v>29</v>
      </c>
      <c r="Q383" s="5">
        <v>12</v>
      </c>
      <c r="R383" s="5">
        <f t="shared" si="70"/>
        <v>348</v>
      </c>
      <c r="S383" s="6" t="s">
        <v>448</v>
      </c>
      <c r="T383" s="6" t="str">
        <f t="shared" si="71"/>
        <v>Large</v>
      </c>
      <c r="U383">
        <f>IF(AND(R383&gt;=0,R383&lt;200),0.2,IF(AND(R383&gt;=200,R383&lt;500),0.3,0.4))</f>
        <v>0.3</v>
      </c>
      <c r="V383" s="5">
        <f>R383 -(U383*R383)</f>
        <v>243.60000000000002</v>
      </c>
      <c r="W383" t="str">
        <f>VLOOKUP(B383,Customer!A:G,7,FALSE)</f>
        <v>Kit Platner</v>
      </c>
      <c r="X383">
        <f>VLOOKUP(B383,Customer!A:G,1,FALSE)</f>
        <v>10103</v>
      </c>
    </row>
    <row r="384" spans="1:24" x14ac:dyDescent="0.2">
      <c r="A384" s="2">
        <v>483</v>
      </c>
      <c r="B384" s="2">
        <v>10069</v>
      </c>
      <c r="C384" s="12" t="s">
        <v>929</v>
      </c>
      <c r="D384" s="12" t="str">
        <f>MID(C384,2,5)</f>
        <v>41786</v>
      </c>
      <c r="E384" s="12" t="str">
        <f t="shared" si="60"/>
        <v>27/05/2014</v>
      </c>
      <c r="F384" s="14">
        <f t="shared" si="61"/>
        <v>2014</v>
      </c>
      <c r="G384" s="14">
        <f t="shared" si="62"/>
        <v>5</v>
      </c>
      <c r="H384" s="14">
        <f t="shared" si="63"/>
        <v>27</v>
      </c>
      <c r="I384" s="14" t="str">
        <f t="shared" si="64"/>
        <v>Tuesday</v>
      </c>
      <c r="J384" s="4">
        <f t="shared" ca="1" si="65"/>
        <v>44878</v>
      </c>
      <c r="K384" s="4" t="str">
        <f t="shared" ca="1" si="66"/>
        <v>13/11/2022</v>
      </c>
      <c r="L384" s="14">
        <f t="shared" ca="1" si="67"/>
        <v>8</v>
      </c>
      <c r="M384" s="14">
        <f t="shared" ca="1" si="68"/>
        <v>101</v>
      </c>
      <c r="N384" s="14">
        <f t="shared" ca="1" si="69"/>
        <v>3092</v>
      </c>
      <c r="O384" s="2" t="s">
        <v>457</v>
      </c>
      <c r="P384" s="2">
        <v>24</v>
      </c>
      <c r="Q384" s="5">
        <v>2</v>
      </c>
      <c r="R384" s="5">
        <f t="shared" si="70"/>
        <v>48</v>
      </c>
      <c r="S384" s="6" t="s">
        <v>448</v>
      </c>
      <c r="T384" s="6" t="str">
        <f t="shared" si="71"/>
        <v>Large</v>
      </c>
      <c r="U384">
        <f>IF(AND(R384&gt;=0,R384&lt;200),0.2,IF(AND(R384&gt;=200,R384&lt;500),0.3,0.4))</f>
        <v>0.2</v>
      </c>
      <c r="V384" s="5">
        <f>R384 -(U384*R384)</f>
        <v>38.4</v>
      </c>
      <c r="W384" t="str">
        <f>VLOOKUP(B384,Customer!A:G,7,FALSE)</f>
        <v>Larissa Louviere</v>
      </c>
      <c r="X384">
        <f>VLOOKUP(B384,Customer!A:G,1,FALSE)</f>
        <v>10069</v>
      </c>
    </row>
    <row r="385" spans="1:24" x14ac:dyDescent="0.2">
      <c r="A385" s="2">
        <v>484</v>
      </c>
      <c r="B385" s="2">
        <v>10086</v>
      </c>
      <c r="C385" s="12" t="s">
        <v>966</v>
      </c>
      <c r="D385" s="12" t="str">
        <f>MID(C385,2,5)</f>
        <v>40246</v>
      </c>
      <c r="E385" s="12" t="str">
        <f t="shared" si="60"/>
        <v>09/03/2010</v>
      </c>
      <c r="F385" s="14">
        <f t="shared" si="61"/>
        <v>2010</v>
      </c>
      <c r="G385" s="14">
        <f t="shared" si="62"/>
        <v>3</v>
      </c>
      <c r="H385" s="14">
        <f t="shared" si="63"/>
        <v>9</v>
      </c>
      <c r="I385" s="14" t="str">
        <f t="shared" si="64"/>
        <v>Tuesday</v>
      </c>
      <c r="J385" s="4">
        <f t="shared" ca="1" si="65"/>
        <v>44878</v>
      </c>
      <c r="K385" s="4" t="str">
        <f t="shared" ca="1" si="66"/>
        <v>13/11/2022</v>
      </c>
      <c r="L385" s="14">
        <f t="shared" ca="1" si="67"/>
        <v>12</v>
      </c>
      <c r="M385" s="14">
        <f t="shared" ca="1" si="68"/>
        <v>152</v>
      </c>
      <c r="N385" s="14">
        <f t="shared" ca="1" si="69"/>
        <v>4632</v>
      </c>
      <c r="O385" s="2" t="s">
        <v>458</v>
      </c>
      <c r="P385" s="2">
        <v>3</v>
      </c>
      <c r="Q385" s="5">
        <v>8</v>
      </c>
      <c r="R385" s="5">
        <f t="shared" si="70"/>
        <v>24</v>
      </c>
      <c r="S385" s="6" t="s">
        <v>459</v>
      </c>
      <c r="T385" s="6" t="str">
        <f t="shared" si="71"/>
        <v>Normal</v>
      </c>
      <c r="U385">
        <f>IF(AND(R385&gt;=0,R385&lt;200),0.2,IF(AND(R385&gt;=200,R385&lt;500),0.3,0.4))</f>
        <v>0.2</v>
      </c>
      <c r="V385" s="5">
        <f>R385 -(U385*R385)</f>
        <v>19.2</v>
      </c>
      <c r="W385" t="str">
        <f>VLOOKUP(B385,Customer!A:G,7,FALSE)</f>
        <v>Lisette Bowsher</v>
      </c>
      <c r="X385">
        <f>VLOOKUP(B385,Customer!A:G,1,FALSE)</f>
        <v>10086</v>
      </c>
    </row>
    <row r="386" spans="1:24" x14ac:dyDescent="0.2">
      <c r="A386" s="2">
        <v>485</v>
      </c>
      <c r="B386" s="2">
        <v>10092</v>
      </c>
      <c r="C386" s="12" t="s">
        <v>812</v>
      </c>
      <c r="D386" s="12" t="str">
        <f>MID(C386,2,5)</f>
        <v>41839</v>
      </c>
      <c r="E386" s="12" t="str">
        <f t="shared" si="60"/>
        <v>19/07/2014</v>
      </c>
      <c r="F386" s="14">
        <f t="shared" si="61"/>
        <v>2014</v>
      </c>
      <c r="G386" s="14">
        <f t="shared" si="62"/>
        <v>7</v>
      </c>
      <c r="H386" s="14">
        <f t="shared" si="63"/>
        <v>19</v>
      </c>
      <c r="I386" s="14" t="str">
        <f t="shared" si="64"/>
        <v>Saturday</v>
      </c>
      <c r="J386" s="4">
        <f t="shared" ca="1" si="65"/>
        <v>44878</v>
      </c>
      <c r="K386" s="4" t="str">
        <f t="shared" ca="1" si="66"/>
        <v>13/11/2022</v>
      </c>
      <c r="L386" s="14">
        <f t="shared" ca="1" si="67"/>
        <v>8</v>
      </c>
      <c r="M386" s="14">
        <f t="shared" ca="1" si="68"/>
        <v>99</v>
      </c>
      <c r="N386" s="14">
        <f t="shared" ca="1" si="69"/>
        <v>3039</v>
      </c>
      <c r="O386" s="2" t="s">
        <v>457</v>
      </c>
      <c r="P386" s="2">
        <v>11</v>
      </c>
      <c r="Q386" s="5">
        <v>2</v>
      </c>
      <c r="R386" s="5">
        <f t="shared" si="70"/>
        <v>22</v>
      </c>
      <c r="S386" s="6" t="s">
        <v>450</v>
      </c>
      <c r="T386" s="6" t="str">
        <f t="shared" si="71"/>
        <v>Normal</v>
      </c>
      <c r="U386">
        <f>IF(AND(R386&gt;=0,R386&lt;200),0.2,IF(AND(R386&gt;=200,R386&lt;500),0.3,0.4))</f>
        <v>0.2</v>
      </c>
      <c r="V386" s="5">
        <f>R386 -(U386*R386)</f>
        <v>17.600000000000001</v>
      </c>
      <c r="W386" t="str">
        <f>VLOOKUP(B386,Customer!A:G,7,FALSE)</f>
        <v>Percy Rizzuto</v>
      </c>
      <c r="X386">
        <f>VLOOKUP(B386,Customer!A:G,1,FALSE)</f>
        <v>10092</v>
      </c>
    </row>
    <row r="387" spans="1:24" x14ac:dyDescent="0.2">
      <c r="A387" s="2">
        <v>486</v>
      </c>
      <c r="B387" s="2">
        <v>10069</v>
      </c>
      <c r="C387" s="12" t="s">
        <v>967</v>
      </c>
      <c r="D387" s="12" t="str">
        <f>MID(C387,2,5)</f>
        <v>40904</v>
      </c>
      <c r="E387" s="12" t="str">
        <f t="shared" ref="E387:E450" si="72">TEXT(D387,"DD/MM/YYYY")</f>
        <v>27/12/2011</v>
      </c>
      <c r="F387" s="14">
        <f t="shared" ref="F387:F450" si="73">YEAR(E387)</f>
        <v>2011</v>
      </c>
      <c r="G387" s="14">
        <f t="shared" ref="G387:G450" si="74">MONTH(E387)</f>
        <v>12</v>
      </c>
      <c r="H387" s="14">
        <f t="shared" ref="H387:H450" si="75">DAY(E387)</f>
        <v>27</v>
      </c>
      <c r="I387" s="14" t="str">
        <f t="shared" ref="I387:I450" si="76">TEXT(E387,"DDDD")</f>
        <v>Tuesday</v>
      </c>
      <c r="J387" s="4">
        <f t="shared" ref="J387:J450" ca="1" si="77">TODAY()</f>
        <v>44878</v>
      </c>
      <c r="K387" s="4" t="str">
        <f t="shared" ref="K387:K450" ca="1" si="78">TEXT(J387,"DD/MM/YYYY")</f>
        <v>13/11/2022</v>
      </c>
      <c r="L387" s="14">
        <f t="shared" ref="L387:L450" ca="1" si="79">DATEDIF(E387,K387,"Y")</f>
        <v>10</v>
      </c>
      <c r="M387" s="14">
        <f t="shared" ref="M387:M450" ca="1" si="80">DATEDIF(E387,K387,"M")</f>
        <v>130</v>
      </c>
      <c r="N387" s="14">
        <f t="shared" ref="N387:N450" ca="1" si="81">DATEDIF(E387,K387,"D")</f>
        <v>3974</v>
      </c>
      <c r="O387" s="2" t="s">
        <v>460</v>
      </c>
      <c r="P387" s="2">
        <v>9</v>
      </c>
      <c r="Q387" s="5">
        <v>2</v>
      </c>
      <c r="R387" s="5">
        <f t="shared" ref="R387:R450" si="82">P387*Q387</f>
        <v>18</v>
      </c>
      <c r="S387" s="6" t="s">
        <v>450</v>
      </c>
      <c r="T387" s="6" t="str">
        <f t="shared" ref="T387:T450" si="83">IF(S387="Large Order", "Large", IF(OR(S387="Normal Order",S387="Small Order"),"Normal"))</f>
        <v>Normal</v>
      </c>
      <c r="U387">
        <f>IF(AND(R387&gt;=0,R387&lt;200),0.2,IF(AND(R387&gt;=200,R387&lt;500),0.3,0.4))</f>
        <v>0.2</v>
      </c>
      <c r="V387" s="5">
        <f>R387 -(U387*R387)</f>
        <v>14.4</v>
      </c>
      <c r="W387" t="str">
        <f>VLOOKUP(B387,Customer!A:G,7,FALSE)</f>
        <v>Larissa Louviere</v>
      </c>
      <c r="X387">
        <f>VLOOKUP(B387,Customer!A:G,1,FALSE)</f>
        <v>10069</v>
      </c>
    </row>
    <row r="388" spans="1:24" x14ac:dyDescent="0.2">
      <c r="A388" s="2">
        <v>487</v>
      </c>
      <c r="B388" s="2">
        <v>10093</v>
      </c>
      <c r="C388" s="12" t="s">
        <v>968</v>
      </c>
      <c r="D388" s="12" t="str">
        <f>MID(C388,2,5)</f>
        <v>41333</v>
      </c>
      <c r="E388" s="12" t="str">
        <f t="shared" si="72"/>
        <v>28/02/2013</v>
      </c>
      <c r="F388" s="14">
        <f t="shared" si="73"/>
        <v>2013</v>
      </c>
      <c r="G388" s="14">
        <f t="shared" si="74"/>
        <v>2</v>
      </c>
      <c r="H388" s="14">
        <f t="shared" si="75"/>
        <v>28</v>
      </c>
      <c r="I388" s="14" t="str">
        <f t="shared" si="76"/>
        <v>Thursday</v>
      </c>
      <c r="J388" s="4">
        <f t="shared" ca="1" si="77"/>
        <v>44878</v>
      </c>
      <c r="K388" s="4" t="str">
        <f t="shared" ca="1" si="78"/>
        <v>13/11/2022</v>
      </c>
      <c r="L388" s="14">
        <f t="shared" ca="1" si="79"/>
        <v>9</v>
      </c>
      <c r="M388" s="14">
        <f t="shared" ca="1" si="80"/>
        <v>116</v>
      </c>
      <c r="N388" s="14">
        <f t="shared" ca="1" si="81"/>
        <v>3545</v>
      </c>
      <c r="O388" s="2" t="s">
        <v>458</v>
      </c>
      <c r="P388" s="2">
        <v>13</v>
      </c>
      <c r="Q388" s="5">
        <v>8</v>
      </c>
      <c r="R388" s="5">
        <f t="shared" si="82"/>
        <v>104</v>
      </c>
      <c r="S388" s="6" t="s">
        <v>450</v>
      </c>
      <c r="T388" s="6" t="str">
        <f t="shared" si="83"/>
        <v>Normal</v>
      </c>
      <c r="U388">
        <f>IF(AND(R388&gt;=0,R388&lt;200),0.2,IF(AND(R388&gt;=200,R388&lt;500),0.3,0.4))</f>
        <v>0.2</v>
      </c>
      <c r="V388" s="5">
        <f>R388 -(U388*R388)</f>
        <v>83.2</v>
      </c>
      <c r="W388" t="str">
        <f>VLOOKUP(B388,Customer!A:G,7,FALSE)</f>
        <v>Jack Dimas</v>
      </c>
      <c r="X388">
        <f>VLOOKUP(B388,Customer!A:G,1,FALSE)</f>
        <v>10093</v>
      </c>
    </row>
    <row r="389" spans="1:24" x14ac:dyDescent="0.2">
      <c r="A389" s="2">
        <v>488</v>
      </c>
      <c r="B389" s="2">
        <v>10046</v>
      </c>
      <c r="C389" s="12" t="s">
        <v>969</v>
      </c>
      <c r="D389" s="12" t="str">
        <f>MID(C389,2,5)</f>
        <v>41307</v>
      </c>
      <c r="E389" s="12" t="str">
        <f t="shared" si="72"/>
        <v>02/02/2013</v>
      </c>
      <c r="F389" s="14">
        <f t="shared" si="73"/>
        <v>2013</v>
      </c>
      <c r="G389" s="14">
        <f t="shared" si="74"/>
        <v>2</v>
      </c>
      <c r="H389" s="14">
        <f t="shared" si="75"/>
        <v>2</v>
      </c>
      <c r="I389" s="14" t="str">
        <f t="shared" si="76"/>
        <v>Saturday</v>
      </c>
      <c r="J389" s="4">
        <f t="shared" ca="1" si="77"/>
        <v>44878</v>
      </c>
      <c r="K389" s="4" t="str">
        <f t="shared" ca="1" si="78"/>
        <v>13/11/2022</v>
      </c>
      <c r="L389" s="14">
        <f t="shared" ca="1" si="79"/>
        <v>9</v>
      </c>
      <c r="M389" s="14">
        <f t="shared" ca="1" si="80"/>
        <v>117</v>
      </c>
      <c r="N389" s="14">
        <f t="shared" ca="1" si="81"/>
        <v>3571</v>
      </c>
      <c r="O389" s="2" t="s">
        <v>456</v>
      </c>
      <c r="P389" s="2">
        <v>21</v>
      </c>
      <c r="Q389" s="5">
        <v>12</v>
      </c>
      <c r="R389" s="5">
        <f t="shared" si="82"/>
        <v>252</v>
      </c>
      <c r="S389" s="6" t="s">
        <v>448</v>
      </c>
      <c r="T389" s="6" t="str">
        <f t="shared" si="83"/>
        <v>Large</v>
      </c>
      <c r="U389">
        <f>IF(AND(R389&gt;=0,R389&lt;200),0.2,IF(AND(R389&gt;=200,R389&lt;500),0.3,0.4))</f>
        <v>0.3</v>
      </c>
      <c r="V389" s="5">
        <f>R389 -(U389*R389)</f>
        <v>176.4</v>
      </c>
      <c r="W389" t="str">
        <f>VLOOKUP(B389,Customer!A:G,7,FALSE)</f>
        <v>Jewell Kyser</v>
      </c>
      <c r="X389">
        <f>VLOOKUP(B389,Customer!A:G,1,FALSE)</f>
        <v>10046</v>
      </c>
    </row>
    <row r="390" spans="1:24" x14ac:dyDescent="0.2">
      <c r="A390" s="2">
        <v>489</v>
      </c>
      <c r="B390" s="2">
        <v>10073</v>
      </c>
      <c r="C390" s="12" t="s">
        <v>816</v>
      </c>
      <c r="D390" s="12" t="str">
        <f>MID(C390,2,5)</f>
        <v>42097</v>
      </c>
      <c r="E390" s="12" t="str">
        <f t="shared" si="72"/>
        <v>03/04/2015</v>
      </c>
      <c r="F390" s="14">
        <f t="shared" si="73"/>
        <v>2015</v>
      </c>
      <c r="G390" s="14">
        <f t="shared" si="74"/>
        <v>4</v>
      </c>
      <c r="H390" s="14">
        <f t="shared" si="75"/>
        <v>3</v>
      </c>
      <c r="I390" s="14" t="str">
        <f t="shared" si="76"/>
        <v>Friday</v>
      </c>
      <c r="J390" s="4">
        <f t="shared" ca="1" si="77"/>
        <v>44878</v>
      </c>
      <c r="K390" s="4" t="str">
        <f t="shared" ca="1" si="78"/>
        <v>13/11/2022</v>
      </c>
      <c r="L390" s="14">
        <f t="shared" ca="1" si="79"/>
        <v>7</v>
      </c>
      <c r="M390" s="14">
        <f t="shared" ca="1" si="80"/>
        <v>91</v>
      </c>
      <c r="N390" s="14">
        <f t="shared" ca="1" si="81"/>
        <v>2781</v>
      </c>
      <c r="O390" s="2" t="s">
        <v>453</v>
      </c>
      <c r="P390" s="2">
        <v>11</v>
      </c>
      <c r="Q390" s="5">
        <v>12</v>
      </c>
      <c r="R390" s="5">
        <f t="shared" si="82"/>
        <v>132</v>
      </c>
      <c r="S390" s="6" t="s">
        <v>450</v>
      </c>
      <c r="T390" s="6" t="str">
        <f t="shared" si="83"/>
        <v>Normal</v>
      </c>
      <c r="U390">
        <f>IF(AND(R390&gt;=0,R390&lt;200),0.2,IF(AND(R390&gt;=200,R390&lt;500),0.3,0.4))</f>
        <v>0.2</v>
      </c>
      <c r="V390" s="5">
        <f>R390 -(U390*R390)</f>
        <v>105.6</v>
      </c>
      <c r="W390" t="str">
        <f>VLOOKUP(B390,Customer!A:G,7,FALSE)</f>
        <v>Danuta Hennig</v>
      </c>
      <c r="X390">
        <f>VLOOKUP(B390,Customer!A:G,1,FALSE)</f>
        <v>10073</v>
      </c>
    </row>
    <row r="391" spans="1:24" x14ac:dyDescent="0.2">
      <c r="A391" s="2">
        <v>490</v>
      </c>
      <c r="B391" s="2">
        <v>10145</v>
      </c>
      <c r="C391" s="12" t="s">
        <v>970</v>
      </c>
      <c r="D391" s="12" t="str">
        <f>MID(C391,2,5)</f>
        <v>40431</v>
      </c>
      <c r="E391" s="12" t="str">
        <f t="shared" si="72"/>
        <v>10/09/2010</v>
      </c>
      <c r="F391" s="14">
        <f t="shared" si="73"/>
        <v>2010</v>
      </c>
      <c r="G391" s="14">
        <f t="shared" si="74"/>
        <v>9</v>
      </c>
      <c r="H391" s="14">
        <f t="shared" si="75"/>
        <v>10</v>
      </c>
      <c r="I391" s="14" t="str">
        <f t="shared" si="76"/>
        <v>Friday</v>
      </c>
      <c r="J391" s="4">
        <f t="shared" ca="1" si="77"/>
        <v>44878</v>
      </c>
      <c r="K391" s="4" t="str">
        <f t="shared" ca="1" si="78"/>
        <v>13/11/2022</v>
      </c>
      <c r="L391" s="14">
        <f t="shared" ca="1" si="79"/>
        <v>12</v>
      </c>
      <c r="M391" s="14">
        <f t="shared" ca="1" si="80"/>
        <v>146</v>
      </c>
      <c r="N391" s="14">
        <f t="shared" ca="1" si="81"/>
        <v>4447</v>
      </c>
      <c r="O391" s="2" t="s">
        <v>457</v>
      </c>
      <c r="P391" s="2">
        <v>1</v>
      </c>
      <c r="Q391" s="5">
        <v>2</v>
      </c>
      <c r="R391" s="5">
        <f t="shared" si="82"/>
        <v>2</v>
      </c>
      <c r="S391" s="6" t="s">
        <v>459</v>
      </c>
      <c r="T391" s="6" t="str">
        <f t="shared" si="83"/>
        <v>Normal</v>
      </c>
      <c r="U391">
        <f>IF(AND(R391&gt;=0,R391&lt;200),0.2,IF(AND(R391&gt;=200,R391&lt;500),0.3,0.4))</f>
        <v>0.2</v>
      </c>
      <c r="V391" s="5">
        <f>R391 -(U391*R391)</f>
        <v>1.6</v>
      </c>
      <c r="W391" t="str">
        <f>VLOOKUP(B391,Customer!A:G,7,FALSE)</f>
        <v>Nicol Westerberg</v>
      </c>
      <c r="X391">
        <f>VLOOKUP(B391,Customer!A:G,1,FALSE)</f>
        <v>10145</v>
      </c>
    </row>
    <row r="392" spans="1:24" x14ac:dyDescent="0.2">
      <c r="A392" s="2">
        <v>491</v>
      </c>
      <c r="B392" s="2">
        <v>10014</v>
      </c>
      <c r="C392" s="12" t="s">
        <v>971</v>
      </c>
      <c r="D392" s="12" t="str">
        <f>MID(C392,2,5)</f>
        <v>41061</v>
      </c>
      <c r="E392" s="12" t="str">
        <f t="shared" si="72"/>
        <v>01/06/2012</v>
      </c>
      <c r="F392" s="14">
        <f t="shared" si="73"/>
        <v>2012</v>
      </c>
      <c r="G392" s="14">
        <f t="shared" si="74"/>
        <v>6</v>
      </c>
      <c r="H392" s="14">
        <f t="shared" si="75"/>
        <v>1</v>
      </c>
      <c r="I392" s="14" t="str">
        <f t="shared" si="76"/>
        <v>Friday</v>
      </c>
      <c r="J392" s="4">
        <f t="shared" ca="1" si="77"/>
        <v>44878</v>
      </c>
      <c r="K392" s="4" t="str">
        <f t="shared" ca="1" si="78"/>
        <v>13/11/2022</v>
      </c>
      <c r="L392" s="14">
        <f t="shared" ca="1" si="79"/>
        <v>10</v>
      </c>
      <c r="M392" s="14">
        <f t="shared" ca="1" si="80"/>
        <v>125</v>
      </c>
      <c r="N392" s="14">
        <f t="shared" ca="1" si="81"/>
        <v>3817</v>
      </c>
      <c r="O392" s="2" t="s">
        <v>451</v>
      </c>
      <c r="P392" s="2">
        <v>26</v>
      </c>
      <c r="Q392" s="5">
        <v>13</v>
      </c>
      <c r="R392" s="5">
        <f t="shared" si="82"/>
        <v>338</v>
      </c>
      <c r="S392" s="6" t="s">
        <v>448</v>
      </c>
      <c r="T392" s="6" t="str">
        <f t="shared" si="83"/>
        <v>Large</v>
      </c>
      <c r="U392">
        <f>IF(AND(R392&gt;=0,R392&lt;200),0.2,IF(AND(R392&gt;=200,R392&lt;500),0.3,0.4))</f>
        <v>0.3</v>
      </c>
      <c r="V392" s="5">
        <f>R392 -(U392*R392)</f>
        <v>236.60000000000002</v>
      </c>
      <c r="W392" t="str">
        <f>VLOOKUP(B392,Customer!A:G,7,FALSE)</f>
        <v>Lola Schmidt</v>
      </c>
      <c r="X392">
        <f>VLOOKUP(B392,Customer!A:G,1,FALSE)</f>
        <v>10014</v>
      </c>
    </row>
    <row r="393" spans="1:24" x14ac:dyDescent="0.2">
      <c r="A393" s="2">
        <v>492</v>
      </c>
      <c r="B393" s="2">
        <v>10107</v>
      </c>
      <c r="C393" s="12" t="s">
        <v>972</v>
      </c>
      <c r="D393" s="12" t="str">
        <f>MID(C393,2,5)</f>
        <v>41564</v>
      </c>
      <c r="E393" s="12" t="str">
        <f t="shared" si="72"/>
        <v>17/10/2013</v>
      </c>
      <c r="F393" s="14">
        <f t="shared" si="73"/>
        <v>2013</v>
      </c>
      <c r="G393" s="14">
        <f t="shared" si="74"/>
        <v>10</v>
      </c>
      <c r="H393" s="14">
        <f t="shared" si="75"/>
        <v>17</v>
      </c>
      <c r="I393" s="14" t="str">
        <f t="shared" si="76"/>
        <v>Thursday</v>
      </c>
      <c r="J393" s="4">
        <f t="shared" ca="1" si="77"/>
        <v>44878</v>
      </c>
      <c r="K393" s="4" t="str">
        <f t="shared" ca="1" si="78"/>
        <v>13/11/2022</v>
      </c>
      <c r="L393" s="14">
        <f t="shared" ca="1" si="79"/>
        <v>9</v>
      </c>
      <c r="M393" s="14">
        <f t="shared" ca="1" si="80"/>
        <v>108</v>
      </c>
      <c r="N393" s="14">
        <f t="shared" ca="1" si="81"/>
        <v>3314</v>
      </c>
      <c r="O393" s="2" t="s">
        <v>460</v>
      </c>
      <c r="P393" s="2">
        <v>29</v>
      </c>
      <c r="Q393" s="5">
        <v>2</v>
      </c>
      <c r="R393" s="5">
        <f t="shared" si="82"/>
        <v>58</v>
      </c>
      <c r="S393" s="6" t="s">
        <v>448</v>
      </c>
      <c r="T393" s="6" t="str">
        <f t="shared" si="83"/>
        <v>Large</v>
      </c>
      <c r="U393">
        <f>IF(AND(R393&gt;=0,R393&lt;200),0.2,IF(AND(R393&gt;=200,R393&lt;500),0.3,0.4))</f>
        <v>0.2</v>
      </c>
      <c r="V393" s="5">
        <f>R393 -(U393*R393)</f>
        <v>46.4</v>
      </c>
      <c r="W393" t="str">
        <f>VLOOKUP(B393,Customer!A:G,7,FALSE)</f>
        <v>Teresita Schatz</v>
      </c>
      <c r="X393">
        <f>VLOOKUP(B393,Customer!A:G,1,FALSE)</f>
        <v>10107</v>
      </c>
    </row>
    <row r="394" spans="1:24" x14ac:dyDescent="0.2">
      <c r="A394" s="2">
        <v>493</v>
      </c>
      <c r="B394" s="2">
        <v>10033</v>
      </c>
      <c r="C394" s="12" t="s">
        <v>973</v>
      </c>
      <c r="D394" s="12" t="str">
        <f>MID(C394,2,5)</f>
        <v>40906</v>
      </c>
      <c r="E394" s="12" t="str">
        <f t="shared" si="72"/>
        <v>29/12/2011</v>
      </c>
      <c r="F394" s="14">
        <f t="shared" si="73"/>
        <v>2011</v>
      </c>
      <c r="G394" s="14">
        <f t="shared" si="74"/>
        <v>12</v>
      </c>
      <c r="H394" s="14">
        <f t="shared" si="75"/>
        <v>29</v>
      </c>
      <c r="I394" s="14" t="str">
        <f t="shared" si="76"/>
        <v>Thursday</v>
      </c>
      <c r="J394" s="4">
        <f t="shared" ca="1" si="77"/>
        <v>44878</v>
      </c>
      <c r="K394" s="4" t="str">
        <f t="shared" ca="1" si="78"/>
        <v>13/11/2022</v>
      </c>
      <c r="L394" s="14">
        <f t="shared" ca="1" si="79"/>
        <v>10</v>
      </c>
      <c r="M394" s="14">
        <f t="shared" ca="1" si="80"/>
        <v>130</v>
      </c>
      <c r="N394" s="14">
        <f t="shared" ca="1" si="81"/>
        <v>3972</v>
      </c>
      <c r="O394" s="2" t="s">
        <v>454</v>
      </c>
      <c r="P394" s="2">
        <v>20</v>
      </c>
      <c r="Q394" s="5">
        <v>12</v>
      </c>
      <c r="R394" s="5">
        <f t="shared" si="82"/>
        <v>240</v>
      </c>
      <c r="S394" s="6" t="s">
        <v>448</v>
      </c>
      <c r="T394" s="6" t="str">
        <f t="shared" si="83"/>
        <v>Large</v>
      </c>
      <c r="U394">
        <f>IF(AND(R394&gt;=0,R394&lt;200),0.2,IF(AND(R394&gt;=200,R394&lt;500),0.3,0.4))</f>
        <v>0.3</v>
      </c>
      <c r="V394" s="5">
        <f>R394 -(U394*R394)</f>
        <v>168</v>
      </c>
      <c r="W394" t="str">
        <f>VLOOKUP(B394,Customer!A:G,7,FALSE)</f>
        <v>Cherish Breland</v>
      </c>
      <c r="X394">
        <f>VLOOKUP(B394,Customer!A:G,1,FALSE)</f>
        <v>10033</v>
      </c>
    </row>
    <row r="395" spans="1:24" x14ac:dyDescent="0.2">
      <c r="A395" s="2">
        <v>494</v>
      </c>
      <c r="B395" s="2">
        <v>10128</v>
      </c>
      <c r="C395" s="12" t="s">
        <v>974</v>
      </c>
      <c r="D395" s="12" t="str">
        <f>MID(C395,2,5)</f>
        <v>41182</v>
      </c>
      <c r="E395" s="12" t="str">
        <f t="shared" si="72"/>
        <v>30/09/2012</v>
      </c>
      <c r="F395" s="14">
        <f t="shared" si="73"/>
        <v>2012</v>
      </c>
      <c r="G395" s="14">
        <f t="shared" si="74"/>
        <v>9</v>
      </c>
      <c r="H395" s="14">
        <f t="shared" si="75"/>
        <v>30</v>
      </c>
      <c r="I395" s="14" t="str">
        <f t="shared" si="76"/>
        <v>Sunday</v>
      </c>
      <c r="J395" s="4">
        <f t="shared" ca="1" si="77"/>
        <v>44878</v>
      </c>
      <c r="K395" s="4" t="str">
        <f t="shared" ca="1" si="78"/>
        <v>13/11/2022</v>
      </c>
      <c r="L395" s="14">
        <f t="shared" ca="1" si="79"/>
        <v>10</v>
      </c>
      <c r="M395" s="14">
        <f t="shared" ca="1" si="80"/>
        <v>121</v>
      </c>
      <c r="N395" s="14">
        <f t="shared" ca="1" si="81"/>
        <v>3696</v>
      </c>
      <c r="O395" s="2" t="s">
        <v>453</v>
      </c>
      <c r="P395" s="2">
        <v>23</v>
      </c>
      <c r="Q395" s="5">
        <v>12</v>
      </c>
      <c r="R395" s="5">
        <f t="shared" si="82"/>
        <v>276</v>
      </c>
      <c r="S395" s="6" t="s">
        <v>448</v>
      </c>
      <c r="T395" s="6" t="str">
        <f t="shared" si="83"/>
        <v>Large</v>
      </c>
      <c r="U395">
        <f>IF(AND(R395&gt;=0,R395&lt;200),0.2,IF(AND(R395&gt;=200,R395&lt;500),0.3,0.4))</f>
        <v>0.3</v>
      </c>
      <c r="V395" s="5">
        <f>R395 -(U395*R395)</f>
        <v>193.2</v>
      </c>
      <c r="W395" t="str">
        <f>VLOOKUP(B395,Customer!A:G,7,FALSE)</f>
        <v>Tynisha Kyllonen</v>
      </c>
      <c r="X395">
        <f>VLOOKUP(B395,Customer!A:G,1,FALSE)</f>
        <v>10128</v>
      </c>
    </row>
    <row r="396" spans="1:24" x14ac:dyDescent="0.2">
      <c r="A396" s="2">
        <v>495</v>
      </c>
      <c r="B396" s="2">
        <v>10070</v>
      </c>
      <c r="C396" s="12" t="s">
        <v>975</v>
      </c>
      <c r="D396" s="12" t="str">
        <f>MID(C396,2,5)</f>
        <v>41255</v>
      </c>
      <c r="E396" s="12" t="str">
        <f t="shared" si="72"/>
        <v>12/12/2012</v>
      </c>
      <c r="F396" s="14">
        <f t="shared" si="73"/>
        <v>2012</v>
      </c>
      <c r="G396" s="14">
        <f t="shared" si="74"/>
        <v>12</v>
      </c>
      <c r="H396" s="14">
        <f t="shared" si="75"/>
        <v>12</v>
      </c>
      <c r="I396" s="14" t="str">
        <f t="shared" si="76"/>
        <v>Wednesday</v>
      </c>
      <c r="J396" s="4">
        <f t="shared" ca="1" si="77"/>
        <v>44878</v>
      </c>
      <c r="K396" s="4" t="str">
        <f t="shared" ca="1" si="78"/>
        <v>13/11/2022</v>
      </c>
      <c r="L396" s="14">
        <f t="shared" ca="1" si="79"/>
        <v>9</v>
      </c>
      <c r="M396" s="14">
        <f t="shared" ca="1" si="80"/>
        <v>119</v>
      </c>
      <c r="N396" s="14">
        <f t="shared" ca="1" si="81"/>
        <v>3623</v>
      </c>
      <c r="O396" s="2" t="s">
        <v>457</v>
      </c>
      <c r="P396" s="2">
        <v>13</v>
      </c>
      <c r="Q396" s="5">
        <v>2</v>
      </c>
      <c r="R396" s="5">
        <f t="shared" si="82"/>
        <v>26</v>
      </c>
      <c r="S396" s="6" t="s">
        <v>450</v>
      </c>
      <c r="T396" s="6" t="str">
        <f t="shared" si="83"/>
        <v>Normal</v>
      </c>
      <c r="U396">
        <f>IF(AND(R396&gt;=0,R396&lt;200),0.2,IF(AND(R396&gt;=200,R396&lt;500),0.3,0.4))</f>
        <v>0.2</v>
      </c>
      <c r="V396" s="5">
        <f>R396 -(U396*R396)</f>
        <v>20.8</v>
      </c>
      <c r="W396" t="str">
        <f>VLOOKUP(B396,Customer!A:G,7,FALSE)</f>
        <v>Lorina Shawgo</v>
      </c>
      <c r="X396">
        <f>VLOOKUP(B396,Customer!A:G,1,FALSE)</f>
        <v>10070</v>
      </c>
    </row>
    <row r="397" spans="1:24" x14ac:dyDescent="0.2">
      <c r="A397" s="2">
        <v>496</v>
      </c>
      <c r="B397" s="2">
        <v>10088</v>
      </c>
      <c r="C397" s="12" t="s">
        <v>976</v>
      </c>
      <c r="D397" s="12" t="str">
        <f>MID(C397,2,5)</f>
        <v>41541</v>
      </c>
      <c r="E397" s="12" t="str">
        <f t="shared" si="72"/>
        <v>24/09/2013</v>
      </c>
      <c r="F397" s="14">
        <f t="shared" si="73"/>
        <v>2013</v>
      </c>
      <c r="G397" s="14">
        <f t="shared" si="74"/>
        <v>9</v>
      </c>
      <c r="H397" s="14">
        <f t="shared" si="75"/>
        <v>24</v>
      </c>
      <c r="I397" s="14" t="str">
        <f t="shared" si="76"/>
        <v>Tuesday</v>
      </c>
      <c r="J397" s="4">
        <f t="shared" ca="1" si="77"/>
        <v>44878</v>
      </c>
      <c r="K397" s="4" t="str">
        <f t="shared" ca="1" si="78"/>
        <v>13/11/2022</v>
      </c>
      <c r="L397" s="14">
        <f t="shared" ca="1" si="79"/>
        <v>9</v>
      </c>
      <c r="M397" s="14">
        <f t="shared" ca="1" si="80"/>
        <v>109</v>
      </c>
      <c r="N397" s="14">
        <f t="shared" ca="1" si="81"/>
        <v>3337</v>
      </c>
      <c r="O397" s="2" t="s">
        <v>458</v>
      </c>
      <c r="P397" s="2">
        <v>26</v>
      </c>
      <c r="Q397" s="5">
        <v>8</v>
      </c>
      <c r="R397" s="5">
        <f t="shared" si="82"/>
        <v>208</v>
      </c>
      <c r="S397" s="6" t="s">
        <v>448</v>
      </c>
      <c r="T397" s="6" t="str">
        <f t="shared" si="83"/>
        <v>Large</v>
      </c>
      <c r="U397">
        <f>IF(AND(R397&gt;=0,R397&lt;200),0.2,IF(AND(R397&gt;=200,R397&lt;500),0.3,0.4))</f>
        <v>0.3</v>
      </c>
      <c r="V397" s="5">
        <f>R397 -(U397*R397)</f>
        <v>145.6</v>
      </c>
      <c r="W397" t="str">
        <f>VLOOKUP(B397,Customer!A:G,7,FALSE)</f>
        <v>Christene Kennell</v>
      </c>
      <c r="X397">
        <f>VLOOKUP(B397,Customer!A:G,1,FALSE)</f>
        <v>10088</v>
      </c>
    </row>
    <row r="398" spans="1:24" x14ac:dyDescent="0.2">
      <c r="A398" s="2">
        <v>497</v>
      </c>
      <c r="B398" s="2">
        <v>10080</v>
      </c>
      <c r="C398" s="12" t="s">
        <v>977</v>
      </c>
      <c r="D398" s="12" t="str">
        <f>MID(C398,2,5)</f>
        <v>42336</v>
      </c>
      <c r="E398" s="12" t="str">
        <f t="shared" si="72"/>
        <v>28/11/2015</v>
      </c>
      <c r="F398" s="14">
        <f t="shared" si="73"/>
        <v>2015</v>
      </c>
      <c r="G398" s="14">
        <f t="shared" si="74"/>
        <v>11</v>
      </c>
      <c r="H398" s="14">
        <f t="shared" si="75"/>
        <v>28</v>
      </c>
      <c r="I398" s="14" t="str">
        <f t="shared" si="76"/>
        <v>Saturday</v>
      </c>
      <c r="J398" s="4">
        <f t="shared" ca="1" si="77"/>
        <v>44878</v>
      </c>
      <c r="K398" s="4" t="str">
        <f t="shared" ca="1" si="78"/>
        <v>13/11/2022</v>
      </c>
      <c r="L398" s="14">
        <f t="shared" ca="1" si="79"/>
        <v>6</v>
      </c>
      <c r="M398" s="14">
        <f t="shared" ca="1" si="80"/>
        <v>83</v>
      </c>
      <c r="N398" s="14">
        <f t="shared" ca="1" si="81"/>
        <v>2542</v>
      </c>
      <c r="O398" s="2" t="s">
        <v>458</v>
      </c>
      <c r="P398" s="2">
        <v>19</v>
      </c>
      <c r="Q398" s="5">
        <v>8</v>
      </c>
      <c r="R398" s="5">
        <f t="shared" si="82"/>
        <v>152</v>
      </c>
      <c r="S398" s="6" t="s">
        <v>448</v>
      </c>
      <c r="T398" s="6" t="str">
        <f t="shared" si="83"/>
        <v>Large</v>
      </c>
      <c r="U398">
        <f>IF(AND(R398&gt;=0,R398&lt;200),0.2,IF(AND(R398&gt;=200,R398&lt;500),0.3,0.4))</f>
        <v>0.2</v>
      </c>
      <c r="V398" s="5">
        <f>R398 -(U398*R398)</f>
        <v>121.6</v>
      </c>
      <c r="W398" t="str">
        <f>VLOOKUP(B398,Customer!A:G,7,FALSE)</f>
        <v>Hue Beeson</v>
      </c>
      <c r="X398">
        <f>VLOOKUP(B398,Customer!A:G,1,FALSE)</f>
        <v>10080</v>
      </c>
    </row>
    <row r="399" spans="1:24" x14ac:dyDescent="0.2">
      <c r="A399" s="2">
        <v>498</v>
      </c>
      <c r="B399" s="2">
        <v>10017</v>
      </c>
      <c r="C399" s="12" t="s">
        <v>978</v>
      </c>
      <c r="D399" s="12" t="str">
        <f>MID(C399,2,5)</f>
        <v>40236</v>
      </c>
      <c r="E399" s="12" t="str">
        <f t="shared" si="72"/>
        <v>27/02/2010</v>
      </c>
      <c r="F399" s="14">
        <f t="shared" si="73"/>
        <v>2010</v>
      </c>
      <c r="G399" s="14">
        <f t="shared" si="74"/>
        <v>2</v>
      </c>
      <c r="H399" s="14">
        <f t="shared" si="75"/>
        <v>27</v>
      </c>
      <c r="I399" s="14" t="str">
        <f t="shared" si="76"/>
        <v>Saturday</v>
      </c>
      <c r="J399" s="4">
        <f t="shared" ca="1" si="77"/>
        <v>44878</v>
      </c>
      <c r="K399" s="4" t="str">
        <f t="shared" ca="1" si="78"/>
        <v>13/11/2022</v>
      </c>
      <c r="L399" s="14">
        <f t="shared" ca="1" si="79"/>
        <v>12</v>
      </c>
      <c r="M399" s="14">
        <f t="shared" ca="1" si="80"/>
        <v>152</v>
      </c>
      <c r="N399" s="14">
        <f t="shared" ca="1" si="81"/>
        <v>4642</v>
      </c>
      <c r="O399" s="2" t="s">
        <v>451</v>
      </c>
      <c r="P399" s="2">
        <v>5</v>
      </c>
      <c r="Q399" s="5">
        <v>13</v>
      </c>
      <c r="R399" s="5">
        <f t="shared" si="82"/>
        <v>65</v>
      </c>
      <c r="S399" s="6" t="s">
        <v>459</v>
      </c>
      <c r="T399" s="6" t="str">
        <f t="shared" si="83"/>
        <v>Normal</v>
      </c>
      <c r="U399">
        <f>IF(AND(R399&gt;=0,R399&lt;200),0.2,IF(AND(R399&gt;=200,R399&lt;500),0.3,0.4))</f>
        <v>0.2</v>
      </c>
      <c r="V399" s="5">
        <f>R399 -(U399*R399)</f>
        <v>52</v>
      </c>
      <c r="W399" t="str">
        <f>VLOOKUP(B399,Customer!A:G,7,FALSE)</f>
        <v>Genaro Knutson</v>
      </c>
      <c r="X399">
        <f>VLOOKUP(B399,Customer!A:G,1,FALSE)</f>
        <v>10017</v>
      </c>
    </row>
    <row r="400" spans="1:24" x14ac:dyDescent="0.2">
      <c r="A400" s="2">
        <v>499</v>
      </c>
      <c r="B400" s="2">
        <v>10088</v>
      </c>
      <c r="C400" s="12" t="s">
        <v>951</v>
      </c>
      <c r="D400" s="12" t="str">
        <f>MID(C400,2,5)</f>
        <v>42065</v>
      </c>
      <c r="E400" s="12" t="str">
        <f t="shared" si="72"/>
        <v>02/03/2015</v>
      </c>
      <c r="F400" s="14">
        <f t="shared" si="73"/>
        <v>2015</v>
      </c>
      <c r="G400" s="14">
        <f t="shared" si="74"/>
        <v>3</v>
      </c>
      <c r="H400" s="14">
        <f t="shared" si="75"/>
        <v>2</v>
      </c>
      <c r="I400" s="14" t="str">
        <f t="shared" si="76"/>
        <v>Monday</v>
      </c>
      <c r="J400" s="4">
        <f t="shared" ca="1" si="77"/>
        <v>44878</v>
      </c>
      <c r="K400" s="4" t="str">
        <f t="shared" ca="1" si="78"/>
        <v>13/11/2022</v>
      </c>
      <c r="L400" s="14">
        <f t="shared" ca="1" si="79"/>
        <v>7</v>
      </c>
      <c r="M400" s="14">
        <f t="shared" ca="1" si="80"/>
        <v>92</v>
      </c>
      <c r="N400" s="14">
        <f t="shared" ca="1" si="81"/>
        <v>2813</v>
      </c>
      <c r="O400" s="2" t="s">
        <v>451</v>
      </c>
      <c r="P400" s="2">
        <v>14</v>
      </c>
      <c r="Q400" s="5">
        <v>13</v>
      </c>
      <c r="R400" s="5">
        <f t="shared" si="82"/>
        <v>182</v>
      </c>
      <c r="S400" s="6" t="s">
        <v>450</v>
      </c>
      <c r="T400" s="6" t="str">
        <f t="shared" si="83"/>
        <v>Normal</v>
      </c>
      <c r="U400">
        <f>IF(AND(R400&gt;=0,R400&lt;200),0.2,IF(AND(R400&gt;=200,R400&lt;500),0.3,0.4))</f>
        <v>0.2</v>
      </c>
      <c r="V400" s="5">
        <f>R400 -(U400*R400)</f>
        <v>145.6</v>
      </c>
      <c r="W400" t="str">
        <f>VLOOKUP(B400,Customer!A:G,7,FALSE)</f>
        <v>Christene Kennell</v>
      </c>
      <c r="X400">
        <f>VLOOKUP(B400,Customer!A:G,1,FALSE)</f>
        <v>10088</v>
      </c>
    </row>
    <row r="401" spans="1:24" x14ac:dyDescent="0.2">
      <c r="A401" s="2">
        <v>500</v>
      </c>
      <c r="B401" s="2">
        <v>10126</v>
      </c>
      <c r="C401" s="12" t="s">
        <v>813</v>
      </c>
      <c r="D401" s="12" t="str">
        <f>MID(C401,2,5)</f>
        <v>41437</v>
      </c>
      <c r="E401" s="12" t="str">
        <f t="shared" si="72"/>
        <v>12/06/2013</v>
      </c>
      <c r="F401" s="14">
        <f t="shared" si="73"/>
        <v>2013</v>
      </c>
      <c r="G401" s="14">
        <f t="shared" si="74"/>
        <v>6</v>
      </c>
      <c r="H401" s="14">
        <f t="shared" si="75"/>
        <v>12</v>
      </c>
      <c r="I401" s="14" t="str">
        <f t="shared" si="76"/>
        <v>Wednesday</v>
      </c>
      <c r="J401" s="4">
        <f t="shared" ca="1" si="77"/>
        <v>44878</v>
      </c>
      <c r="K401" s="4" t="str">
        <f t="shared" ca="1" si="78"/>
        <v>13/11/2022</v>
      </c>
      <c r="L401" s="14">
        <f t="shared" ca="1" si="79"/>
        <v>9</v>
      </c>
      <c r="M401" s="14">
        <f t="shared" ca="1" si="80"/>
        <v>113</v>
      </c>
      <c r="N401" s="14">
        <f t="shared" ca="1" si="81"/>
        <v>3441</v>
      </c>
      <c r="O401" s="2" t="s">
        <v>451</v>
      </c>
      <c r="P401" s="2">
        <v>10</v>
      </c>
      <c r="Q401" s="5">
        <v>13</v>
      </c>
      <c r="R401" s="5">
        <f t="shared" si="82"/>
        <v>130</v>
      </c>
      <c r="S401" s="6" t="s">
        <v>450</v>
      </c>
      <c r="T401" s="6" t="str">
        <f t="shared" si="83"/>
        <v>Normal</v>
      </c>
      <c r="U401">
        <f>IF(AND(R401&gt;=0,R401&lt;200),0.2,IF(AND(R401&gt;=200,R401&lt;500),0.3,0.4))</f>
        <v>0.2</v>
      </c>
      <c r="V401" s="5">
        <f>R401 -(U401*R401)</f>
        <v>104</v>
      </c>
      <c r="W401" t="str">
        <f>VLOOKUP(B401,Customer!A:G,7,FALSE)</f>
        <v>Roy Reber</v>
      </c>
      <c r="X401">
        <f>VLOOKUP(B401,Customer!A:G,1,FALSE)</f>
        <v>10126</v>
      </c>
    </row>
    <row r="402" spans="1:24" x14ac:dyDescent="0.2">
      <c r="A402" s="2">
        <v>501</v>
      </c>
      <c r="B402" s="2">
        <v>10067</v>
      </c>
      <c r="C402" s="12" t="s">
        <v>953</v>
      </c>
      <c r="D402" s="12" t="str">
        <f>MID(C402,2,5)</f>
        <v>40635</v>
      </c>
      <c r="E402" s="12" t="str">
        <f t="shared" si="72"/>
        <v>02/04/2011</v>
      </c>
      <c r="F402" s="14">
        <f t="shared" si="73"/>
        <v>2011</v>
      </c>
      <c r="G402" s="14">
        <f t="shared" si="74"/>
        <v>4</v>
      </c>
      <c r="H402" s="14">
        <f t="shared" si="75"/>
        <v>2</v>
      </c>
      <c r="I402" s="14" t="str">
        <f t="shared" si="76"/>
        <v>Saturday</v>
      </c>
      <c r="J402" s="4">
        <f t="shared" ca="1" si="77"/>
        <v>44878</v>
      </c>
      <c r="K402" s="4" t="str">
        <f t="shared" ca="1" si="78"/>
        <v>13/11/2022</v>
      </c>
      <c r="L402" s="14">
        <f t="shared" ca="1" si="79"/>
        <v>11</v>
      </c>
      <c r="M402" s="14">
        <f t="shared" ca="1" si="80"/>
        <v>139</v>
      </c>
      <c r="N402" s="14">
        <f t="shared" ca="1" si="81"/>
        <v>4243</v>
      </c>
      <c r="O402" s="2" t="s">
        <v>452</v>
      </c>
      <c r="P402" s="2">
        <v>15</v>
      </c>
      <c r="Q402" s="5">
        <v>4</v>
      </c>
      <c r="R402" s="5">
        <f t="shared" si="82"/>
        <v>60</v>
      </c>
      <c r="S402" s="6" t="s">
        <v>448</v>
      </c>
      <c r="T402" s="6" t="str">
        <f t="shared" si="83"/>
        <v>Large</v>
      </c>
      <c r="U402">
        <f>IF(AND(R402&gt;=0,R402&lt;200),0.2,IF(AND(R402&gt;=200,R402&lt;500),0.3,0.4))</f>
        <v>0.2</v>
      </c>
      <c r="V402" s="5">
        <f>R402 -(U402*R402)</f>
        <v>48</v>
      </c>
      <c r="W402" t="str">
        <f>VLOOKUP(B402,Customer!A:G,7,FALSE)</f>
        <v>Irina Roberge</v>
      </c>
      <c r="X402">
        <f>VLOOKUP(B402,Customer!A:G,1,FALSE)</f>
        <v>10067</v>
      </c>
    </row>
    <row r="403" spans="1:24" x14ac:dyDescent="0.2">
      <c r="A403" s="2">
        <v>502</v>
      </c>
      <c r="B403" s="2">
        <v>10092</v>
      </c>
      <c r="C403" s="12" t="s">
        <v>979</v>
      </c>
      <c r="D403" s="12" t="str">
        <f>MID(C403,2,5)</f>
        <v>41507</v>
      </c>
      <c r="E403" s="12" t="str">
        <f t="shared" si="72"/>
        <v>21/08/2013</v>
      </c>
      <c r="F403" s="14">
        <f t="shared" si="73"/>
        <v>2013</v>
      </c>
      <c r="G403" s="14">
        <f t="shared" si="74"/>
        <v>8</v>
      </c>
      <c r="H403" s="14">
        <f t="shared" si="75"/>
        <v>21</v>
      </c>
      <c r="I403" s="14" t="str">
        <f t="shared" si="76"/>
        <v>Wednesday</v>
      </c>
      <c r="J403" s="4">
        <f t="shared" ca="1" si="77"/>
        <v>44878</v>
      </c>
      <c r="K403" s="4" t="str">
        <f t="shared" ca="1" si="78"/>
        <v>13/11/2022</v>
      </c>
      <c r="L403" s="14">
        <f t="shared" ca="1" si="79"/>
        <v>9</v>
      </c>
      <c r="M403" s="14">
        <f t="shared" ca="1" si="80"/>
        <v>110</v>
      </c>
      <c r="N403" s="14">
        <f t="shared" ca="1" si="81"/>
        <v>3371</v>
      </c>
      <c r="O403" s="2" t="s">
        <v>458</v>
      </c>
      <c r="P403" s="2">
        <v>19</v>
      </c>
      <c r="Q403" s="5">
        <v>8</v>
      </c>
      <c r="R403" s="5">
        <f t="shared" si="82"/>
        <v>152</v>
      </c>
      <c r="S403" s="6" t="s">
        <v>448</v>
      </c>
      <c r="T403" s="6" t="str">
        <f t="shared" si="83"/>
        <v>Large</v>
      </c>
      <c r="U403">
        <f>IF(AND(R403&gt;=0,R403&lt;200),0.2,IF(AND(R403&gt;=200,R403&lt;500),0.3,0.4))</f>
        <v>0.2</v>
      </c>
      <c r="V403" s="5">
        <f>R403 -(U403*R403)</f>
        <v>121.6</v>
      </c>
      <c r="W403" t="str">
        <f>VLOOKUP(B403,Customer!A:G,7,FALSE)</f>
        <v>Percy Rizzuto</v>
      </c>
      <c r="X403">
        <f>VLOOKUP(B403,Customer!A:G,1,FALSE)</f>
        <v>10092</v>
      </c>
    </row>
    <row r="404" spans="1:24" x14ac:dyDescent="0.2">
      <c r="A404" s="2">
        <v>503</v>
      </c>
      <c r="B404" s="2">
        <v>10129</v>
      </c>
      <c r="C404" s="12" t="s">
        <v>980</v>
      </c>
      <c r="D404" s="12" t="str">
        <f>MID(C404,2,5)</f>
        <v>42164</v>
      </c>
      <c r="E404" s="12" t="str">
        <f t="shared" si="72"/>
        <v>09/06/2015</v>
      </c>
      <c r="F404" s="14">
        <f t="shared" si="73"/>
        <v>2015</v>
      </c>
      <c r="G404" s="14">
        <f t="shared" si="74"/>
        <v>6</v>
      </c>
      <c r="H404" s="14">
        <f t="shared" si="75"/>
        <v>9</v>
      </c>
      <c r="I404" s="14" t="str">
        <f t="shared" si="76"/>
        <v>Tuesday</v>
      </c>
      <c r="J404" s="4">
        <f t="shared" ca="1" si="77"/>
        <v>44878</v>
      </c>
      <c r="K404" s="4" t="str">
        <f t="shared" ca="1" si="78"/>
        <v>13/11/2022</v>
      </c>
      <c r="L404" s="14">
        <f t="shared" ca="1" si="79"/>
        <v>7</v>
      </c>
      <c r="M404" s="14">
        <f t="shared" ca="1" si="80"/>
        <v>89</v>
      </c>
      <c r="N404" s="14">
        <f t="shared" ca="1" si="81"/>
        <v>2714</v>
      </c>
      <c r="O404" s="2" t="s">
        <v>454</v>
      </c>
      <c r="P404" s="2">
        <v>19</v>
      </c>
      <c r="Q404" s="5">
        <v>12</v>
      </c>
      <c r="R404" s="5">
        <f t="shared" si="82"/>
        <v>228</v>
      </c>
      <c r="S404" s="6" t="s">
        <v>448</v>
      </c>
      <c r="T404" s="6" t="str">
        <f t="shared" si="83"/>
        <v>Large</v>
      </c>
      <c r="U404">
        <f>IF(AND(R404&gt;=0,R404&lt;200),0.2,IF(AND(R404&gt;=200,R404&lt;500),0.3,0.4))</f>
        <v>0.3</v>
      </c>
      <c r="V404" s="5">
        <f>R404 -(U404*R404)</f>
        <v>159.60000000000002</v>
      </c>
      <c r="W404" t="str">
        <f>VLOOKUP(B404,Customer!A:G,7,FALSE)</f>
        <v>Corine Ashline</v>
      </c>
      <c r="X404">
        <f>VLOOKUP(B404,Customer!A:G,1,FALSE)</f>
        <v>10129</v>
      </c>
    </row>
    <row r="405" spans="1:24" x14ac:dyDescent="0.2">
      <c r="A405" s="2">
        <v>504</v>
      </c>
      <c r="B405" s="2">
        <v>10125</v>
      </c>
      <c r="C405" s="12" t="s">
        <v>821</v>
      </c>
      <c r="D405" s="12" t="str">
        <f>MID(C405,2,5)</f>
        <v>41179</v>
      </c>
      <c r="E405" s="12" t="str">
        <f t="shared" si="72"/>
        <v>27/09/2012</v>
      </c>
      <c r="F405" s="14">
        <f t="shared" si="73"/>
        <v>2012</v>
      </c>
      <c r="G405" s="14">
        <f t="shared" si="74"/>
        <v>9</v>
      </c>
      <c r="H405" s="14">
        <f t="shared" si="75"/>
        <v>27</v>
      </c>
      <c r="I405" s="14" t="str">
        <f t="shared" si="76"/>
        <v>Thursday</v>
      </c>
      <c r="J405" s="4">
        <f t="shared" ca="1" si="77"/>
        <v>44878</v>
      </c>
      <c r="K405" s="4" t="str">
        <f t="shared" ca="1" si="78"/>
        <v>13/11/2022</v>
      </c>
      <c r="L405" s="14">
        <f t="shared" ca="1" si="79"/>
        <v>10</v>
      </c>
      <c r="M405" s="14">
        <f t="shared" ca="1" si="80"/>
        <v>121</v>
      </c>
      <c r="N405" s="14">
        <f t="shared" ca="1" si="81"/>
        <v>3699</v>
      </c>
      <c r="O405" s="2" t="s">
        <v>457</v>
      </c>
      <c r="P405" s="2">
        <v>23</v>
      </c>
      <c r="Q405" s="5">
        <v>2</v>
      </c>
      <c r="R405" s="5">
        <f t="shared" si="82"/>
        <v>46</v>
      </c>
      <c r="S405" s="6" t="s">
        <v>448</v>
      </c>
      <c r="T405" s="6" t="str">
        <f t="shared" si="83"/>
        <v>Large</v>
      </c>
      <c r="U405">
        <f>IF(AND(R405&gt;=0,R405&lt;200),0.2,IF(AND(R405&gt;=200,R405&lt;500),0.3,0.4))</f>
        <v>0.2</v>
      </c>
      <c r="V405" s="5">
        <f>R405 -(U405*R405)</f>
        <v>36.799999999999997</v>
      </c>
      <c r="W405" t="str">
        <f>VLOOKUP(B405,Customer!A:G,7,FALSE)</f>
        <v>Kyra Coffin</v>
      </c>
      <c r="X405">
        <f>VLOOKUP(B405,Customer!A:G,1,FALSE)</f>
        <v>10125</v>
      </c>
    </row>
    <row r="406" spans="1:24" x14ac:dyDescent="0.2">
      <c r="A406" s="2">
        <v>505</v>
      </c>
      <c r="B406" s="2">
        <v>10145</v>
      </c>
      <c r="C406" s="12" t="s">
        <v>981</v>
      </c>
      <c r="D406" s="12" t="str">
        <f>MID(C406,2,5)</f>
        <v>41936</v>
      </c>
      <c r="E406" s="12" t="str">
        <f t="shared" si="72"/>
        <v>24/10/2014</v>
      </c>
      <c r="F406" s="14">
        <f t="shared" si="73"/>
        <v>2014</v>
      </c>
      <c r="G406" s="14">
        <f t="shared" si="74"/>
        <v>10</v>
      </c>
      <c r="H406" s="14">
        <f t="shared" si="75"/>
        <v>24</v>
      </c>
      <c r="I406" s="14" t="str">
        <f t="shared" si="76"/>
        <v>Friday</v>
      </c>
      <c r="J406" s="4">
        <f t="shared" ca="1" si="77"/>
        <v>44878</v>
      </c>
      <c r="K406" s="4" t="str">
        <f t="shared" ca="1" si="78"/>
        <v>13/11/2022</v>
      </c>
      <c r="L406" s="14">
        <f t="shared" ca="1" si="79"/>
        <v>8</v>
      </c>
      <c r="M406" s="14">
        <f t="shared" ca="1" si="80"/>
        <v>96</v>
      </c>
      <c r="N406" s="14">
        <f t="shared" ca="1" si="81"/>
        <v>2942</v>
      </c>
      <c r="O406" s="2" t="s">
        <v>449</v>
      </c>
      <c r="P406" s="2">
        <v>23</v>
      </c>
      <c r="Q406" s="5">
        <v>18</v>
      </c>
      <c r="R406" s="5">
        <f t="shared" si="82"/>
        <v>414</v>
      </c>
      <c r="S406" s="6" t="s">
        <v>448</v>
      </c>
      <c r="T406" s="6" t="str">
        <f t="shared" si="83"/>
        <v>Large</v>
      </c>
      <c r="U406">
        <f>IF(AND(R406&gt;=0,R406&lt;200),0.2,IF(AND(R406&gt;=200,R406&lt;500),0.3,0.4))</f>
        <v>0.3</v>
      </c>
      <c r="V406" s="5">
        <f>R406 -(U406*R406)</f>
        <v>289.8</v>
      </c>
      <c r="W406" t="str">
        <f>VLOOKUP(B406,Customer!A:G,7,FALSE)</f>
        <v>Nicol Westerberg</v>
      </c>
      <c r="X406">
        <f>VLOOKUP(B406,Customer!A:G,1,FALSE)</f>
        <v>10145</v>
      </c>
    </row>
    <row r="407" spans="1:24" x14ac:dyDescent="0.2">
      <c r="A407" s="2">
        <v>506</v>
      </c>
      <c r="B407" s="2">
        <v>10068</v>
      </c>
      <c r="C407" s="12" t="s">
        <v>982</v>
      </c>
      <c r="D407" s="12" t="str">
        <f>MID(C407,2,5)</f>
        <v>40184</v>
      </c>
      <c r="E407" s="12" t="str">
        <f t="shared" si="72"/>
        <v>06/01/2010</v>
      </c>
      <c r="F407" s="14">
        <f t="shared" si="73"/>
        <v>2010</v>
      </c>
      <c r="G407" s="14">
        <f t="shared" si="74"/>
        <v>1</v>
      </c>
      <c r="H407" s="14">
        <f t="shared" si="75"/>
        <v>6</v>
      </c>
      <c r="I407" s="14" t="str">
        <f t="shared" si="76"/>
        <v>Wednesday</v>
      </c>
      <c r="J407" s="4">
        <f t="shared" ca="1" si="77"/>
        <v>44878</v>
      </c>
      <c r="K407" s="4" t="str">
        <f t="shared" ca="1" si="78"/>
        <v>13/11/2022</v>
      </c>
      <c r="L407" s="14">
        <f t="shared" ca="1" si="79"/>
        <v>12</v>
      </c>
      <c r="M407" s="14">
        <f t="shared" ca="1" si="80"/>
        <v>154</v>
      </c>
      <c r="N407" s="14">
        <f t="shared" ca="1" si="81"/>
        <v>4694</v>
      </c>
      <c r="O407" s="2" t="s">
        <v>451</v>
      </c>
      <c r="P407" s="2">
        <v>25</v>
      </c>
      <c r="Q407" s="5">
        <v>13</v>
      </c>
      <c r="R407" s="5">
        <f t="shared" si="82"/>
        <v>325</v>
      </c>
      <c r="S407" s="6" t="s">
        <v>448</v>
      </c>
      <c r="T407" s="6" t="str">
        <f t="shared" si="83"/>
        <v>Large</v>
      </c>
      <c r="U407">
        <f>IF(AND(R407&gt;=0,R407&lt;200),0.2,IF(AND(R407&gt;=200,R407&lt;500),0.3,0.4))</f>
        <v>0.3</v>
      </c>
      <c r="V407" s="5">
        <f>R407 -(U407*R407)</f>
        <v>227.5</v>
      </c>
      <c r="W407" t="str">
        <f>VLOOKUP(B407,Customer!A:G,7,FALSE)</f>
        <v>Neda Asmus</v>
      </c>
      <c r="X407">
        <f>VLOOKUP(B407,Customer!A:G,1,FALSE)</f>
        <v>10068</v>
      </c>
    </row>
    <row r="408" spans="1:24" x14ac:dyDescent="0.2">
      <c r="A408" s="2">
        <v>507</v>
      </c>
      <c r="B408" s="2">
        <v>10145</v>
      </c>
      <c r="C408" s="12" t="s">
        <v>983</v>
      </c>
      <c r="D408" s="12" t="str">
        <f>MID(C408,2,5)</f>
        <v>41516</v>
      </c>
      <c r="E408" s="12" t="str">
        <f t="shared" si="72"/>
        <v>30/08/2013</v>
      </c>
      <c r="F408" s="14">
        <f t="shared" si="73"/>
        <v>2013</v>
      </c>
      <c r="G408" s="14">
        <f t="shared" si="74"/>
        <v>8</v>
      </c>
      <c r="H408" s="14">
        <f t="shared" si="75"/>
        <v>30</v>
      </c>
      <c r="I408" s="14" t="str">
        <f t="shared" si="76"/>
        <v>Friday</v>
      </c>
      <c r="J408" s="4">
        <f t="shared" ca="1" si="77"/>
        <v>44878</v>
      </c>
      <c r="K408" s="4" t="str">
        <f t="shared" ca="1" si="78"/>
        <v>13/11/2022</v>
      </c>
      <c r="L408" s="14">
        <f t="shared" ca="1" si="79"/>
        <v>9</v>
      </c>
      <c r="M408" s="14">
        <f t="shared" ca="1" si="80"/>
        <v>110</v>
      </c>
      <c r="N408" s="14">
        <f t="shared" ca="1" si="81"/>
        <v>3362</v>
      </c>
      <c r="O408" s="2" t="s">
        <v>451</v>
      </c>
      <c r="P408" s="2">
        <v>10</v>
      </c>
      <c r="Q408" s="5">
        <v>13</v>
      </c>
      <c r="R408" s="5">
        <f t="shared" si="82"/>
        <v>130</v>
      </c>
      <c r="S408" s="6" t="s">
        <v>450</v>
      </c>
      <c r="T408" s="6" t="str">
        <f t="shared" si="83"/>
        <v>Normal</v>
      </c>
      <c r="U408">
        <f>IF(AND(R408&gt;=0,R408&lt;200),0.2,IF(AND(R408&gt;=200,R408&lt;500),0.3,0.4))</f>
        <v>0.2</v>
      </c>
      <c r="V408" s="5">
        <f>R408 -(U408*R408)</f>
        <v>104</v>
      </c>
      <c r="W408" t="str">
        <f>VLOOKUP(B408,Customer!A:G,7,FALSE)</f>
        <v>Nicol Westerberg</v>
      </c>
      <c r="X408">
        <f>VLOOKUP(B408,Customer!A:G,1,FALSE)</f>
        <v>10145</v>
      </c>
    </row>
    <row r="409" spans="1:24" x14ac:dyDescent="0.2">
      <c r="A409" s="2">
        <v>508</v>
      </c>
      <c r="B409" s="2">
        <v>10018</v>
      </c>
      <c r="C409" s="12" t="s">
        <v>984</v>
      </c>
      <c r="D409" s="12" t="str">
        <f>MID(C409,2,5)</f>
        <v>40921</v>
      </c>
      <c r="E409" s="12" t="str">
        <f t="shared" si="72"/>
        <v>13/01/2012</v>
      </c>
      <c r="F409" s="14">
        <f t="shared" si="73"/>
        <v>2012</v>
      </c>
      <c r="G409" s="14">
        <f t="shared" si="74"/>
        <v>1</v>
      </c>
      <c r="H409" s="14">
        <f t="shared" si="75"/>
        <v>13</v>
      </c>
      <c r="I409" s="14" t="str">
        <f t="shared" si="76"/>
        <v>Friday</v>
      </c>
      <c r="J409" s="4">
        <f t="shared" ca="1" si="77"/>
        <v>44878</v>
      </c>
      <c r="K409" s="4" t="str">
        <f t="shared" ca="1" si="78"/>
        <v>13/11/2022</v>
      </c>
      <c r="L409" s="14">
        <f t="shared" ca="1" si="79"/>
        <v>10</v>
      </c>
      <c r="M409" s="14">
        <f t="shared" ca="1" si="80"/>
        <v>130</v>
      </c>
      <c r="N409" s="14">
        <f t="shared" ca="1" si="81"/>
        <v>3957</v>
      </c>
      <c r="O409" s="2" t="s">
        <v>452</v>
      </c>
      <c r="P409" s="2">
        <v>2</v>
      </c>
      <c r="Q409" s="5">
        <v>4</v>
      </c>
      <c r="R409" s="5">
        <f t="shared" si="82"/>
        <v>8</v>
      </c>
      <c r="S409" s="6" t="s">
        <v>459</v>
      </c>
      <c r="T409" s="6" t="str">
        <f t="shared" si="83"/>
        <v>Normal</v>
      </c>
      <c r="U409">
        <f>IF(AND(R409&gt;=0,R409&lt;200),0.2,IF(AND(R409&gt;=200,R409&lt;500),0.3,0.4))</f>
        <v>0.2</v>
      </c>
      <c r="V409" s="5">
        <f>R409 -(U409*R409)</f>
        <v>6.4</v>
      </c>
      <c r="W409" t="str">
        <f>VLOOKUP(B409,Customer!A:G,7,FALSE)</f>
        <v>Isaiah Chavarria</v>
      </c>
      <c r="X409">
        <f>VLOOKUP(B409,Customer!A:G,1,FALSE)</f>
        <v>10018</v>
      </c>
    </row>
    <row r="410" spans="1:24" x14ac:dyDescent="0.2">
      <c r="A410" s="2">
        <v>509</v>
      </c>
      <c r="B410" s="2">
        <v>10102</v>
      </c>
      <c r="C410" s="12" t="s">
        <v>985</v>
      </c>
      <c r="D410" s="12" t="str">
        <f>MID(C410,2,5)</f>
        <v>42350</v>
      </c>
      <c r="E410" s="12" t="str">
        <f t="shared" si="72"/>
        <v>12/12/2015</v>
      </c>
      <c r="F410" s="14">
        <f t="shared" si="73"/>
        <v>2015</v>
      </c>
      <c r="G410" s="14">
        <f t="shared" si="74"/>
        <v>12</v>
      </c>
      <c r="H410" s="14">
        <f t="shared" si="75"/>
        <v>12</v>
      </c>
      <c r="I410" s="14" t="str">
        <f t="shared" si="76"/>
        <v>Saturday</v>
      </c>
      <c r="J410" s="4">
        <f t="shared" ca="1" si="77"/>
        <v>44878</v>
      </c>
      <c r="K410" s="4" t="str">
        <f t="shared" ca="1" si="78"/>
        <v>13/11/2022</v>
      </c>
      <c r="L410" s="14">
        <f t="shared" ca="1" si="79"/>
        <v>6</v>
      </c>
      <c r="M410" s="14">
        <f t="shared" ca="1" si="80"/>
        <v>83</v>
      </c>
      <c r="N410" s="14">
        <f t="shared" ca="1" si="81"/>
        <v>2528</v>
      </c>
      <c r="O410" s="2" t="s">
        <v>457</v>
      </c>
      <c r="P410" s="2">
        <v>14</v>
      </c>
      <c r="Q410" s="5">
        <v>2</v>
      </c>
      <c r="R410" s="5">
        <f t="shared" si="82"/>
        <v>28</v>
      </c>
      <c r="S410" s="6" t="s">
        <v>450</v>
      </c>
      <c r="T410" s="6" t="str">
        <f t="shared" si="83"/>
        <v>Normal</v>
      </c>
      <c r="U410">
        <f>IF(AND(R410&gt;=0,R410&lt;200),0.2,IF(AND(R410&gt;=200,R410&lt;500),0.3,0.4))</f>
        <v>0.2</v>
      </c>
      <c r="V410" s="5">
        <f>R410 -(U410*R410)</f>
        <v>22.4</v>
      </c>
      <c r="W410" t="str">
        <f>VLOOKUP(B410,Customer!A:G,7,FALSE)</f>
        <v>Jonell Archibald</v>
      </c>
      <c r="X410">
        <f>VLOOKUP(B410,Customer!A:G,1,FALSE)</f>
        <v>10102</v>
      </c>
    </row>
    <row r="411" spans="1:24" x14ac:dyDescent="0.2">
      <c r="A411" s="2">
        <v>510</v>
      </c>
      <c r="B411" s="2">
        <v>10072</v>
      </c>
      <c r="C411" s="12" t="s">
        <v>986</v>
      </c>
      <c r="D411" s="12" t="str">
        <f>MID(C411,2,5)</f>
        <v>41426</v>
      </c>
      <c r="E411" s="12" t="str">
        <f t="shared" si="72"/>
        <v>01/06/2013</v>
      </c>
      <c r="F411" s="14">
        <f t="shared" si="73"/>
        <v>2013</v>
      </c>
      <c r="G411" s="14">
        <f t="shared" si="74"/>
        <v>6</v>
      </c>
      <c r="H411" s="14">
        <f t="shared" si="75"/>
        <v>1</v>
      </c>
      <c r="I411" s="14" t="str">
        <f t="shared" si="76"/>
        <v>Saturday</v>
      </c>
      <c r="J411" s="4">
        <f t="shared" ca="1" si="77"/>
        <v>44878</v>
      </c>
      <c r="K411" s="4" t="str">
        <f t="shared" ca="1" si="78"/>
        <v>13/11/2022</v>
      </c>
      <c r="L411" s="14">
        <f t="shared" ca="1" si="79"/>
        <v>9</v>
      </c>
      <c r="M411" s="14">
        <f t="shared" ca="1" si="80"/>
        <v>113</v>
      </c>
      <c r="N411" s="14">
        <f t="shared" ca="1" si="81"/>
        <v>3452</v>
      </c>
      <c r="O411" s="2" t="s">
        <v>456</v>
      </c>
      <c r="P411" s="2">
        <v>7</v>
      </c>
      <c r="Q411" s="5">
        <v>12</v>
      </c>
      <c r="R411" s="5">
        <f t="shared" si="82"/>
        <v>84</v>
      </c>
      <c r="S411" s="6" t="s">
        <v>450</v>
      </c>
      <c r="T411" s="6" t="str">
        <f t="shared" si="83"/>
        <v>Normal</v>
      </c>
      <c r="U411">
        <f>IF(AND(R411&gt;=0,R411&lt;200),0.2,IF(AND(R411&gt;=200,R411&lt;500),0.3,0.4))</f>
        <v>0.2</v>
      </c>
      <c r="V411" s="5">
        <f>R411 -(U411*R411)</f>
        <v>67.2</v>
      </c>
      <c r="W411" t="str">
        <f>VLOOKUP(B411,Customer!A:G,7,FALSE)</f>
        <v>Artie Mendoza</v>
      </c>
      <c r="X411">
        <f>VLOOKUP(B411,Customer!A:G,1,FALSE)</f>
        <v>10072</v>
      </c>
    </row>
    <row r="412" spans="1:24" x14ac:dyDescent="0.2">
      <c r="A412" s="2">
        <v>511</v>
      </c>
      <c r="B412" s="2">
        <v>10076</v>
      </c>
      <c r="C412" s="12" t="s">
        <v>987</v>
      </c>
      <c r="D412" s="12" t="str">
        <f>MID(C412,2,5)</f>
        <v>40598</v>
      </c>
      <c r="E412" s="12" t="str">
        <f t="shared" si="72"/>
        <v>24/02/2011</v>
      </c>
      <c r="F412" s="14">
        <f t="shared" si="73"/>
        <v>2011</v>
      </c>
      <c r="G412" s="14">
        <f t="shared" si="74"/>
        <v>2</v>
      </c>
      <c r="H412" s="14">
        <f t="shared" si="75"/>
        <v>24</v>
      </c>
      <c r="I412" s="14" t="str">
        <f t="shared" si="76"/>
        <v>Thursday</v>
      </c>
      <c r="J412" s="4">
        <f t="shared" ca="1" si="77"/>
        <v>44878</v>
      </c>
      <c r="K412" s="4" t="str">
        <f t="shared" ca="1" si="78"/>
        <v>13/11/2022</v>
      </c>
      <c r="L412" s="14">
        <f t="shared" ca="1" si="79"/>
        <v>11</v>
      </c>
      <c r="M412" s="14">
        <f t="shared" ca="1" si="80"/>
        <v>140</v>
      </c>
      <c r="N412" s="14">
        <f t="shared" ca="1" si="81"/>
        <v>4280</v>
      </c>
      <c r="O412" s="2" t="s">
        <v>458</v>
      </c>
      <c r="P412" s="2">
        <v>16</v>
      </c>
      <c r="Q412" s="5">
        <v>8</v>
      </c>
      <c r="R412" s="5">
        <f t="shared" si="82"/>
        <v>128</v>
      </c>
      <c r="S412" s="6" t="s">
        <v>448</v>
      </c>
      <c r="T412" s="6" t="str">
        <f t="shared" si="83"/>
        <v>Large</v>
      </c>
      <c r="U412">
        <f>IF(AND(R412&gt;=0,R412&lt;200),0.2,IF(AND(R412&gt;=200,R412&lt;500),0.3,0.4))</f>
        <v>0.2</v>
      </c>
      <c r="V412" s="5">
        <f>R412 -(U412*R412)</f>
        <v>102.4</v>
      </c>
      <c r="W412" t="str">
        <f>VLOOKUP(B412,Customer!A:G,7,FALSE)</f>
        <v>Flora Zuniga</v>
      </c>
      <c r="X412">
        <f>VLOOKUP(B412,Customer!A:G,1,FALSE)</f>
        <v>10076</v>
      </c>
    </row>
    <row r="413" spans="1:24" x14ac:dyDescent="0.2">
      <c r="A413" s="2">
        <v>512</v>
      </c>
      <c r="B413" s="2">
        <v>10099</v>
      </c>
      <c r="C413" s="12" t="s">
        <v>988</v>
      </c>
      <c r="D413" s="12" t="str">
        <f>MID(C413,2,5)</f>
        <v>41374</v>
      </c>
      <c r="E413" s="12" t="str">
        <f t="shared" si="72"/>
        <v>10/04/2013</v>
      </c>
      <c r="F413" s="14">
        <f t="shared" si="73"/>
        <v>2013</v>
      </c>
      <c r="G413" s="14">
        <f t="shared" si="74"/>
        <v>4</v>
      </c>
      <c r="H413" s="14">
        <f t="shared" si="75"/>
        <v>10</v>
      </c>
      <c r="I413" s="14" t="str">
        <f t="shared" si="76"/>
        <v>Wednesday</v>
      </c>
      <c r="J413" s="4">
        <f t="shared" ca="1" si="77"/>
        <v>44878</v>
      </c>
      <c r="K413" s="4" t="str">
        <f t="shared" ca="1" si="78"/>
        <v>13/11/2022</v>
      </c>
      <c r="L413" s="14">
        <f t="shared" ca="1" si="79"/>
        <v>9</v>
      </c>
      <c r="M413" s="14">
        <f t="shared" ca="1" si="80"/>
        <v>115</v>
      </c>
      <c r="N413" s="14">
        <f t="shared" ca="1" si="81"/>
        <v>3504</v>
      </c>
      <c r="O413" s="2" t="s">
        <v>460</v>
      </c>
      <c r="P413" s="2">
        <v>3</v>
      </c>
      <c r="Q413" s="5">
        <v>2</v>
      </c>
      <c r="R413" s="5">
        <f t="shared" si="82"/>
        <v>6</v>
      </c>
      <c r="S413" s="6" t="s">
        <v>459</v>
      </c>
      <c r="T413" s="6" t="str">
        <f t="shared" si="83"/>
        <v>Normal</v>
      </c>
      <c r="U413">
        <f>IF(AND(R413&gt;=0,R413&lt;200),0.2,IF(AND(R413&gt;=200,R413&lt;500),0.3,0.4))</f>
        <v>0.2</v>
      </c>
      <c r="V413" s="5">
        <f>R413 -(U413*R413)</f>
        <v>4.8</v>
      </c>
      <c r="W413" t="str">
        <f>VLOOKUP(B413,Customer!A:G,7,FALSE)</f>
        <v>Cecille Holdridge</v>
      </c>
      <c r="X413">
        <f>VLOOKUP(B413,Customer!A:G,1,FALSE)</f>
        <v>10099</v>
      </c>
    </row>
    <row r="414" spans="1:24" x14ac:dyDescent="0.2">
      <c r="A414" s="2">
        <v>513</v>
      </c>
      <c r="B414" s="2">
        <v>10131</v>
      </c>
      <c r="C414" s="12" t="s">
        <v>895</v>
      </c>
      <c r="D414" s="12" t="str">
        <f>MID(C414,2,5)</f>
        <v>41835</v>
      </c>
      <c r="E414" s="12" t="str">
        <f t="shared" si="72"/>
        <v>15/07/2014</v>
      </c>
      <c r="F414" s="14">
        <f t="shared" si="73"/>
        <v>2014</v>
      </c>
      <c r="G414" s="14">
        <f t="shared" si="74"/>
        <v>7</v>
      </c>
      <c r="H414" s="14">
        <f t="shared" si="75"/>
        <v>15</v>
      </c>
      <c r="I414" s="14" t="str">
        <f t="shared" si="76"/>
        <v>Tuesday</v>
      </c>
      <c r="J414" s="4">
        <f t="shared" ca="1" si="77"/>
        <v>44878</v>
      </c>
      <c r="K414" s="4" t="str">
        <f t="shared" ca="1" si="78"/>
        <v>13/11/2022</v>
      </c>
      <c r="L414" s="14">
        <f t="shared" ca="1" si="79"/>
        <v>8</v>
      </c>
      <c r="M414" s="14">
        <f t="shared" ca="1" si="80"/>
        <v>99</v>
      </c>
      <c r="N414" s="14">
        <f t="shared" ca="1" si="81"/>
        <v>3043</v>
      </c>
      <c r="O414" s="2" t="s">
        <v>454</v>
      </c>
      <c r="P414" s="2">
        <v>27</v>
      </c>
      <c r="Q414" s="5">
        <v>12</v>
      </c>
      <c r="R414" s="5">
        <f t="shared" si="82"/>
        <v>324</v>
      </c>
      <c r="S414" s="6" t="s">
        <v>448</v>
      </c>
      <c r="T414" s="6" t="str">
        <f t="shared" si="83"/>
        <v>Large</v>
      </c>
      <c r="U414">
        <f>IF(AND(R414&gt;=0,R414&lt;200),0.2,IF(AND(R414&gt;=200,R414&lt;500),0.3,0.4))</f>
        <v>0.3</v>
      </c>
      <c r="V414" s="5">
        <f>R414 -(U414*R414)</f>
        <v>226.8</v>
      </c>
      <c r="W414" t="str">
        <f>VLOOKUP(B414,Customer!A:G,7,FALSE)</f>
        <v>Wilmer Markert</v>
      </c>
      <c r="X414">
        <f>VLOOKUP(B414,Customer!A:G,1,FALSE)</f>
        <v>10131</v>
      </c>
    </row>
    <row r="415" spans="1:24" x14ac:dyDescent="0.2">
      <c r="A415" s="2">
        <v>514</v>
      </c>
      <c r="B415" s="2">
        <v>10098</v>
      </c>
      <c r="C415" s="12" t="s">
        <v>989</v>
      </c>
      <c r="D415" s="12" t="str">
        <f>MID(C415,2,5)</f>
        <v>41404</v>
      </c>
      <c r="E415" s="12" t="str">
        <f t="shared" si="72"/>
        <v>10/05/2013</v>
      </c>
      <c r="F415" s="14">
        <f t="shared" si="73"/>
        <v>2013</v>
      </c>
      <c r="G415" s="14">
        <f t="shared" si="74"/>
        <v>5</v>
      </c>
      <c r="H415" s="14">
        <f t="shared" si="75"/>
        <v>10</v>
      </c>
      <c r="I415" s="14" t="str">
        <f t="shared" si="76"/>
        <v>Friday</v>
      </c>
      <c r="J415" s="4">
        <f t="shared" ca="1" si="77"/>
        <v>44878</v>
      </c>
      <c r="K415" s="4" t="str">
        <f t="shared" ca="1" si="78"/>
        <v>13/11/2022</v>
      </c>
      <c r="L415" s="14">
        <f t="shared" ca="1" si="79"/>
        <v>9</v>
      </c>
      <c r="M415" s="14">
        <f t="shared" ca="1" si="80"/>
        <v>114</v>
      </c>
      <c r="N415" s="14">
        <f t="shared" ca="1" si="81"/>
        <v>3474</v>
      </c>
      <c r="O415" s="2" t="s">
        <v>454</v>
      </c>
      <c r="P415" s="2">
        <v>5</v>
      </c>
      <c r="Q415" s="5">
        <v>12</v>
      </c>
      <c r="R415" s="5">
        <f t="shared" si="82"/>
        <v>60</v>
      </c>
      <c r="S415" s="6" t="s">
        <v>459</v>
      </c>
      <c r="T415" s="6" t="str">
        <f t="shared" si="83"/>
        <v>Normal</v>
      </c>
      <c r="U415">
        <f>IF(AND(R415&gt;=0,R415&lt;200),0.2,IF(AND(R415&gt;=200,R415&lt;500),0.3,0.4))</f>
        <v>0.2</v>
      </c>
      <c r="V415" s="5">
        <f>R415 -(U415*R415)</f>
        <v>48</v>
      </c>
      <c r="W415" t="str">
        <f>VLOOKUP(B415,Customer!A:G,7,FALSE)</f>
        <v>Emerald Fernald</v>
      </c>
      <c r="X415">
        <f>VLOOKUP(B415,Customer!A:G,1,FALSE)</f>
        <v>10098</v>
      </c>
    </row>
    <row r="416" spans="1:24" x14ac:dyDescent="0.2">
      <c r="A416" s="2">
        <v>515</v>
      </c>
      <c r="B416" s="2">
        <v>10102</v>
      </c>
      <c r="C416" s="12" t="s">
        <v>990</v>
      </c>
      <c r="D416" s="12" t="str">
        <f>MID(C416,2,5)</f>
        <v>40747</v>
      </c>
      <c r="E416" s="12" t="str">
        <f t="shared" si="72"/>
        <v>23/07/2011</v>
      </c>
      <c r="F416" s="14">
        <f t="shared" si="73"/>
        <v>2011</v>
      </c>
      <c r="G416" s="14">
        <f t="shared" si="74"/>
        <v>7</v>
      </c>
      <c r="H416" s="14">
        <f t="shared" si="75"/>
        <v>23</v>
      </c>
      <c r="I416" s="14" t="str">
        <f t="shared" si="76"/>
        <v>Saturday</v>
      </c>
      <c r="J416" s="4">
        <f t="shared" ca="1" si="77"/>
        <v>44878</v>
      </c>
      <c r="K416" s="4" t="str">
        <f t="shared" ca="1" si="78"/>
        <v>13/11/2022</v>
      </c>
      <c r="L416" s="14">
        <f t="shared" ca="1" si="79"/>
        <v>11</v>
      </c>
      <c r="M416" s="14">
        <f t="shared" ca="1" si="80"/>
        <v>135</v>
      </c>
      <c r="N416" s="14">
        <f t="shared" ca="1" si="81"/>
        <v>4131</v>
      </c>
      <c r="O416" s="2" t="s">
        <v>452</v>
      </c>
      <c r="P416" s="2">
        <v>3</v>
      </c>
      <c r="Q416" s="5">
        <v>4</v>
      </c>
      <c r="R416" s="5">
        <f t="shared" si="82"/>
        <v>12</v>
      </c>
      <c r="S416" s="6" t="s">
        <v>459</v>
      </c>
      <c r="T416" s="6" t="str">
        <f t="shared" si="83"/>
        <v>Normal</v>
      </c>
      <c r="U416">
        <f>IF(AND(R416&gt;=0,R416&lt;200),0.2,IF(AND(R416&gt;=200,R416&lt;500),0.3,0.4))</f>
        <v>0.2</v>
      </c>
      <c r="V416" s="5">
        <f>R416 -(U416*R416)</f>
        <v>9.6</v>
      </c>
      <c r="W416" t="str">
        <f>VLOOKUP(B416,Customer!A:G,7,FALSE)</f>
        <v>Jonell Archibald</v>
      </c>
      <c r="X416">
        <f>VLOOKUP(B416,Customer!A:G,1,FALSE)</f>
        <v>10102</v>
      </c>
    </row>
    <row r="417" spans="1:24" x14ac:dyDescent="0.2">
      <c r="A417" s="2">
        <v>516</v>
      </c>
      <c r="B417" s="2">
        <v>10147</v>
      </c>
      <c r="C417" s="12" t="s">
        <v>991</v>
      </c>
      <c r="D417" s="12" t="str">
        <f>MID(C417,2,5)</f>
        <v>40748</v>
      </c>
      <c r="E417" s="12" t="str">
        <f t="shared" si="72"/>
        <v>24/07/2011</v>
      </c>
      <c r="F417" s="14">
        <f t="shared" si="73"/>
        <v>2011</v>
      </c>
      <c r="G417" s="14">
        <f t="shared" si="74"/>
        <v>7</v>
      </c>
      <c r="H417" s="14">
        <f t="shared" si="75"/>
        <v>24</v>
      </c>
      <c r="I417" s="14" t="str">
        <f t="shared" si="76"/>
        <v>Sunday</v>
      </c>
      <c r="J417" s="4">
        <f t="shared" ca="1" si="77"/>
        <v>44878</v>
      </c>
      <c r="K417" s="4" t="str">
        <f t="shared" ca="1" si="78"/>
        <v>13/11/2022</v>
      </c>
      <c r="L417" s="14">
        <f t="shared" ca="1" si="79"/>
        <v>11</v>
      </c>
      <c r="M417" s="14">
        <f t="shared" ca="1" si="80"/>
        <v>135</v>
      </c>
      <c r="N417" s="14">
        <f t="shared" ca="1" si="81"/>
        <v>4130</v>
      </c>
      <c r="O417" s="2" t="s">
        <v>449</v>
      </c>
      <c r="P417" s="2">
        <v>26</v>
      </c>
      <c r="Q417" s="5">
        <v>18</v>
      </c>
      <c r="R417" s="5">
        <f t="shared" si="82"/>
        <v>468</v>
      </c>
      <c r="S417" s="6" t="s">
        <v>448</v>
      </c>
      <c r="T417" s="6" t="str">
        <f t="shared" si="83"/>
        <v>Large</v>
      </c>
      <c r="U417">
        <f>IF(AND(R417&gt;=0,R417&lt;200),0.2,IF(AND(R417&gt;=200,R417&lt;500),0.3,0.4))</f>
        <v>0.3</v>
      </c>
      <c r="V417" s="5">
        <f>R417 -(U417*R417)</f>
        <v>327.60000000000002</v>
      </c>
      <c r="W417" t="str">
        <f>VLOOKUP(B417,Customer!A:G,7,FALSE)</f>
        <v>Johnathon Haug</v>
      </c>
      <c r="X417">
        <f>VLOOKUP(B417,Customer!A:G,1,FALSE)</f>
        <v>10147</v>
      </c>
    </row>
    <row r="418" spans="1:24" x14ac:dyDescent="0.2">
      <c r="A418" s="2">
        <v>517</v>
      </c>
      <c r="B418" s="2">
        <v>10070</v>
      </c>
      <c r="C418" s="12" t="s">
        <v>860</v>
      </c>
      <c r="D418" s="12" t="str">
        <f>MID(C418,2,5)</f>
        <v>40653</v>
      </c>
      <c r="E418" s="12" t="str">
        <f t="shared" si="72"/>
        <v>20/04/2011</v>
      </c>
      <c r="F418" s="14">
        <f t="shared" si="73"/>
        <v>2011</v>
      </c>
      <c r="G418" s="14">
        <f t="shared" si="74"/>
        <v>4</v>
      </c>
      <c r="H418" s="14">
        <f t="shared" si="75"/>
        <v>20</v>
      </c>
      <c r="I418" s="14" t="str">
        <f t="shared" si="76"/>
        <v>Wednesday</v>
      </c>
      <c r="J418" s="4">
        <f t="shared" ca="1" si="77"/>
        <v>44878</v>
      </c>
      <c r="K418" s="4" t="str">
        <f t="shared" ca="1" si="78"/>
        <v>13/11/2022</v>
      </c>
      <c r="L418" s="14">
        <f t="shared" ca="1" si="79"/>
        <v>11</v>
      </c>
      <c r="M418" s="14">
        <f t="shared" ca="1" si="80"/>
        <v>138</v>
      </c>
      <c r="N418" s="14">
        <f t="shared" ca="1" si="81"/>
        <v>4225</v>
      </c>
      <c r="O418" s="2" t="s">
        <v>455</v>
      </c>
      <c r="P418" s="2">
        <v>24</v>
      </c>
      <c r="Q418" s="5">
        <v>9</v>
      </c>
      <c r="R418" s="5">
        <f t="shared" si="82"/>
        <v>216</v>
      </c>
      <c r="S418" s="6" t="s">
        <v>448</v>
      </c>
      <c r="T418" s="6" t="str">
        <f t="shared" si="83"/>
        <v>Large</v>
      </c>
      <c r="U418">
        <f>IF(AND(R418&gt;=0,R418&lt;200),0.2,IF(AND(R418&gt;=200,R418&lt;500),0.3,0.4))</f>
        <v>0.3</v>
      </c>
      <c r="V418" s="5">
        <f>R418 -(U418*R418)</f>
        <v>151.19999999999999</v>
      </c>
      <c r="W418" t="str">
        <f>VLOOKUP(B418,Customer!A:G,7,FALSE)</f>
        <v>Lorina Shawgo</v>
      </c>
      <c r="X418">
        <f>VLOOKUP(B418,Customer!A:G,1,FALSE)</f>
        <v>10070</v>
      </c>
    </row>
    <row r="419" spans="1:24" x14ac:dyDescent="0.2">
      <c r="A419" s="2">
        <v>518</v>
      </c>
      <c r="B419" s="2">
        <v>10139</v>
      </c>
      <c r="C419" s="12" t="s">
        <v>992</v>
      </c>
      <c r="D419" s="12" t="str">
        <f>MID(C419,2,5)</f>
        <v>40561</v>
      </c>
      <c r="E419" s="12" t="str">
        <f t="shared" si="72"/>
        <v>18/01/2011</v>
      </c>
      <c r="F419" s="14">
        <f t="shared" si="73"/>
        <v>2011</v>
      </c>
      <c r="G419" s="14">
        <f t="shared" si="74"/>
        <v>1</v>
      </c>
      <c r="H419" s="14">
        <f t="shared" si="75"/>
        <v>18</v>
      </c>
      <c r="I419" s="14" t="str">
        <f t="shared" si="76"/>
        <v>Tuesday</v>
      </c>
      <c r="J419" s="4">
        <f t="shared" ca="1" si="77"/>
        <v>44878</v>
      </c>
      <c r="K419" s="4" t="str">
        <f t="shared" ca="1" si="78"/>
        <v>13/11/2022</v>
      </c>
      <c r="L419" s="14">
        <f t="shared" ca="1" si="79"/>
        <v>11</v>
      </c>
      <c r="M419" s="14">
        <f t="shared" ca="1" si="80"/>
        <v>141</v>
      </c>
      <c r="N419" s="14">
        <f t="shared" ca="1" si="81"/>
        <v>4317</v>
      </c>
      <c r="O419" s="2" t="s">
        <v>458</v>
      </c>
      <c r="P419" s="2">
        <v>20</v>
      </c>
      <c r="Q419" s="5">
        <v>8</v>
      </c>
      <c r="R419" s="5">
        <f t="shared" si="82"/>
        <v>160</v>
      </c>
      <c r="S419" s="6" t="s">
        <v>448</v>
      </c>
      <c r="T419" s="6" t="str">
        <f t="shared" si="83"/>
        <v>Large</v>
      </c>
      <c r="U419">
        <f>IF(AND(R419&gt;=0,R419&lt;200),0.2,IF(AND(R419&gt;=200,R419&lt;500),0.3,0.4))</f>
        <v>0.2</v>
      </c>
      <c r="V419" s="5">
        <f>R419 -(U419*R419)</f>
        <v>128</v>
      </c>
      <c r="W419" t="str">
        <f>VLOOKUP(B419,Customer!A:G,7,FALSE)</f>
        <v>Federico Taliaferro</v>
      </c>
      <c r="X419">
        <f>VLOOKUP(B419,Customer!A:G,1,FALSE)</f>
        <v>10139</v>
      </c>
    </row>
    <row r="420" spans="1:24" x14ac:dyDescent="0.2">
      <c r="A420" s="2">
        <v>519</v>
      </c>
      <c r="B420" s="2">
        <v>10035</v>
      </c>
      <c r="C420" s="12" t="s">
        <v>993</v>
      </c>
      <c r="D420" s="12" t="str">
        <f>MID(C420,2,5)</f>
        <v>40384</v>
      </c>
      <c r="E420" s="12" t="str">
        <f t="shared" si="72"/>
        <v>25/07/2010</v>
      </c>
      <c r="F420" s="14">
        <f t="shared" si="73"/>
        <v>2010</v>
      </c>
      <c r="G420" s="14">
        <f t="shared" si="74"/>
        <v>7</v>
      </c>
      <c r="H420" s="14">
        <f t="shared" si="75"/>
        <v>25</v>
      </c>
      <c r="I420" s="14" t="str">
        <f t="shared" si="76"/>
        <v>Sunday</v>
      </c>
      <c r="J420" s="4">
        <f t="shared" ca="1" si="77"/>
        <v>44878</v>
      </c>
      <c r="K420" s="4" t="str">
        <f t="shared" ca="1" si="78"/>
        <v>13/11/2022</v>
      </c>
      <c r="L420" s="14">
        <f t="shared" ca="1" si="79"/>
        <v>12</v>
      </c>
      <c r="M420" s="14">
        <f t="shared" ca="1" si="80"/>
        <v>147</v>
      </c>
      <c r="N420" s="14">
        <f t="shared" ca="1" si="81"/>
        <v>4494</v>
      </c>
      <c r="O420" s="2" t="s">
        <v>457</v>
      </c>
      <c r="P420" s="2">
        <v>19</v>
      </c>
      <c r="Q420" s="5">
        <v>2</v>
      </c>
      <c r="R420" s="5">
        <f t="shared" si="82"/>
        <v>38</v>
      </c>
      <c r="S420" s="6" t="s">
        <v>448</v>
      </c>
      <c r="T420" s="6" t="str">
        <f t="shared" si="83"/>
        <v>Large</v>
      </c>
      <c r="U420">
        <f>IF(AND(R420&gt;=0,R420&lt;200),0.2,IF(AND(R420&gt;=200,R420&lt;500),0.3,0.4))</f>
        <v>0.2</v>
      </c>
      <c r="V420" s="5">
        <f>R420 -(U420*R420)</f>
        <v>30.4</v>
      </c>
      <c r="W420" t="str">
        <f>VLOOKUP(B420,Customer!A:G,7,FALSE)</f>
        <v>Houston Gouin</v>
      </c>
      <c r="X420">
        <f>VLOOKUP(B420,Customer!A:G,1,FALSE)</f>
        <v>10035</v>
      </c>
    </row>
    <row r="421" spans="1:24" x14ac:dyDescent="0.2">
      <c r="A421" s="2">
        <v>520</v>
      </c>
      <c r="B421" s="2">
        <v>10138</v>
      </c>
      <c r="C421" s="12" t="s">
        <v>917</v>
      </c>
      <c r="D421" s="12" t="str">
        <f>MID(C421,2,5)</f>
        <v>40945</v>
      </c>
      <c r="E421" s="12" t="str">
        <f t="shared" si="72"/>
        <v>06/02/2012</v>
      </c>
      <c r="F421" s="14">
        <f t="shared" si="73"/>
        <v>2012</v>
      </c>
      <c r="G421" s="14">
        <f t="shared" si="74"/>
        <v>2</v>
      </c>
      <c r="H421" s="14">
        <f t="shared" si="75"/>
        <v>6</v>
      </c>
      <c r="I421" s="14" t="str">
        <f t="shared" si="76"/>
        <v>Monday</v>
      </c>
      <c r="J421" s="4">
        <f t="shared" ca="1" si="77"/>
        <v>44878</v>
      </c>
      <c r="K421" s="4" t="str">
        <f t="shared" ca="1" si="78"/>
        <v>13/11/2022</v>
      </c>
      <c r="L421" s="14">
        <f t="shared" ca="1" si="79"/>
        <v>10</v>
      </c>
      <c r="M421" s="14">
        <f t="shared" ca="1" si="80"/>
        <v>129</v>
      </c>
      <c r="N421" s="14">
        <f t="shared" ca="1" si="81"/>
        <v>3933</v>
      </c>
      <c r="O421" s="2" t="s">
        <v>454</v>
      </c>
      <c r="P421" s="2">
        <v>21</v>
      </c>
      <c r="Q421" s="5">
        <v>12</v>
      </c>
      <c r="R421" s="5">
        <f t="shared" si="82"/>
        <v>252</v>
      </c>
      <c r="S421" s="6" t="s">
        <v>448</v>
      </c>
      <c r="T421" s="6" t="str">
        <f t="shared" si="83"/>
        <v>Large</v>
      </c>
      <c r="U421">
        <f>IF(AND(R421&gt;=0,R421&lt;200),0.2,IF(AND(R421&gt;=200,R421&lt;500),0.3,0.4))</f>
        <v>0.3</v>
      </c>
      <c r="V421" s="5">
        <f>R421 -(U421*R421)</f>
        <v>176.4</v>
      </c>
      <c r="W421" t="str">
        <f>VLOOKUP(B421,Customer!A:G,7,FALSE)</f>
        <v>Jamel Biery</v>
      </c>
      <c r="X421">
        <f>VLOOKUP(B421,Customer!A:G,1,FALSE)</f>
        <v>10138</v>
      </c>
    </row>
    <row r="422" spans="1:24" x14ac:dyDescent="0.2">
      <c r="A422" s="2">
        <v>521</v>
      </c>
      <c r="B422" s="2">
        <v>10074</v>
      </c>
      <c r="C422" s="12" t="s">
        <v>994</v>
      </c>
      <c r="D422" s="12" t="str">
        <f>MID(C422,2,5)</f>
        <v>42367</v>
      </c>
      <c r="E422" s="12" t="str">
        <f t="shared" si="72"/>
        <v>29/12/2015</v>
      </c>
      <c r="F422" s="14">
        <f t="shared" si="73"/>
        <v>2015</v>
      </c>
      <c r="G422" s="14">
        <f t="shared" si="74"/>
        <v>12</v>
      </c>
      <c r="H422" s="14">
        <f t="shared" si="75"/>
        <v>29</v>
      </c>
      <c r="I422" s="14" t="str">
        <f t="shared" si="76"/>
        <v>Tuesday</v>
      </c>
      <c r="J422" s="4">
        <f t="shared" ca="1" si="77"/>
        <v>44878</v>
      </c>
      <c r="K422" s="4" t="str">
        <f t="shared" ca="1" si="78"/>
        <v>13/11/2022</v>
      </c>
      <c r="L422" s="14">
        <f t="shared" ca="1" si="79"/>
        <v>6</v>
      </c>
      <c r="M422" s="14">
        <f t="shared" ca="1" si="80"/>
        <v>82</v>
      </c>
      <c r="N422" s="14">
        <f t="shared" ca="1" si="81"/>
        <v>2511</v>
      </c>
      <c r="O422" s="2" t="s">
        <v>455</v>
      </c>
      <c r="P422" s="2">
        <v>5</v>
      </c>
      <c r="Q422" s="5">
        <v>9</v>
      </c>
      <c r="R422" s="5">
        <f t="shared" si="82"/>
        <v>45</v>
      </c>
      <c r="S422" s="6" t="s">
        <v>459</v>
      </c>
      <c r="T422" s="6" t="str">
        <f t="shared" si="83"/>
        <v>Normal</v>
      </c>
      <c r="U422">
        <f>IF(AND(R422&gt;=0,R422&lt;200),0.2,IF(AND(R422&gt;=200,R422&lt;500),0.3,0.4))</f>
        <v>0.2</v>
      </c>
      <c r="V422" s="5">
        <f>R422 -(U422*R422)</f>
        <v>36</v>
      </c>
      <c r="W422" t="str">
        <f>VLOOKUP(B422,Customer!A:G,7,FALSE)</f>
        <v>Jewel Dumbleton</v>
      </c>
      <c r="X422">
        <f>VLOOKUP(B422,Customer!A:G,1,FALSE)</f>
        <v>10074</v>
      </c>
    </row>
    <row r="423" spans="1:24" x14ac:dyDescent="0.2">
      <c r="A423" s="2">
        <v>522</v>
      </c>
      <c r="B423" s="2">
        <v>10036</v>
      </c>
      <c r="C423" s="12" t="s">
        <v>995</v>
      </c>
      <c r="D423" s="12" t="str">
        <f>MID(C423,2,5)</f>
        <v>41219</v>
      </c>
      <c r="E423" s="12" t="str">
        <f t="shared" si="72"/>
        <v>06/11/2012</v>
      </c>
      <c r="F423" s="14">
        <f t="shared" si="73"/>
        <v>2012</v>
      </c>
      <c r="G423" s="14">
        <f t="shared" si="74"/>
        <v>11</v>
      </c>
      <c r="H423" s="14">
        <f t="shared" si="75"/>
        <v>6</v>
      </c>
      <c r="I423" s="14" t="str">
        <f t="shared" si="76"/>
        <v>Tuesday</v>
      </c>
      <c r="J423" s="4">
        <f t="shared" ca="1" si="77"/>
        <v>44878</v>
      </c>
      <c r="K423" s="4" t="str">
        <f t="shared" ca="1" si="78"/>
        <v>13/11/2022</v>
      </c>
      <c r="L423" s="14">
        <f t="shared" ca="1" si="79"/>
        <v>10</v>
      </c>
      <c r="M423" s="14">
        <f t="shared" ca="1" si="80"/>
        <v>120</v>
      </c>
      <c r="N423" s="14">
        <f t="shared" ca="1" si="81"/>
        <v>3659</v>
      </c>
      <c r="O423" s="2" t="s">
        <v>458</v>
      </c>
      <c r="P423" s="2">
        <v>8</v>
      </c>
      <c r="Q423" s="5">
        <v>8</v>
      </c>
      <c r="R423" s="5">
        <f t="shared" si="82"/>
        <v>64</v>
      </c>
      <c r="S423" s="6" t="s">
        <v>450</v>
      </c>
      <c r="T423" s="6" t="str">
        <f t="shared" si="83"/>
        <v>Normal</v>
      </c>
      <c r="U423">
        <f>IF(AND(R423&gt;=0,R423&lt;200),0.2,IF(AND(R423&gt;=200,R423&lt;500),0.3,0.4))</f>
        <v>0.2</v>
      </c>
      <c r="V423" s="5">
        <f>R423 -(U423*R423)</f>
        <v>51.2</v>
      </c>
      <c r="W423" t="str">
        <f>VLOOKUP(B423,Customer!A:G,7,FALSE)</f>
        <v>Cathern Howey</v>
      </c>
      <c r="X423">
        <f>VLOOKUP(B423,Customer!A:G,1,FALSE)</f>
        <v>10036</v>
      </c>
    </row>
    <row r="424" spans="1:24" x14ac:dyDescent="0.2">
      <c r="A424" s="2">
        <v>523</v>
      </c>
      <c r="B424" s="2">
        <v>10082</v>
      </c>
      <c r="C424" s="12" t="s">
        <v>996</v>
      </c>
      <c r="D424" s="12" t="str">
        <f>MID(C424,2,5)</f>
        <v>41823</v>
      </c>
      <c r="E424" s="12" t="str">
        <f t="shared" si="72"/>
        <v>03/07/2014</v>
      </c>
      <c r="F424" s="14">
        <f t="shared" si="73"/>
        <v>2014</v>
      </c>
      <c r="G424" s="14">
        <f t="shared" si="74"/>
        <v>7</v>
      </c>
      <c r="H424" s="14">
        <f t="shared" si="75"/>
        <v>3</v>
      </c>
      <c r="I424" s="14" t="str">
        <f t="shared" si="76"/>
        <v>Thursday</v>
      </c>
      <c r="J424" s="4">
        <f t="shared" ca="1" si="77"/>
        <v>44878</v>
      </c>
      <c r="K424" s="4" t="str">
        <f t="shared" ca="1" si="78"/>
        <v>13/11/2022</v>
      </c>
      <c r="L424" s="14">
        <f t="shared" ca="1" si="79"/>
        <v>8</v>
      </c>
      <c r="M424" s="14">
        <f t="shared" ca="1" si="80"/>
        <v>100</v>
      </c>
      <c r="N424" s="14">
        <f t="shared" ca="1" si="81"/>
        <v>3055</v>
      </c>
      <c r="O424" s="2" t="s">
        <v>456</v>
      </c>
      <c r="P424" s="2">
        <v>6</v>
      </c>
      <c r="Q424" s="5">
        <v>12</v>
      </c>
      <c r="R424" s="5">
        <f t="shared" si="82"/>
        <v>72</v>
      </c>
      <c r="S424" s="6" t="s">
        <v>450</v>
      </c>
      <c r="T424" s="6" t="str">
        <f t="shared" si="83"/>
        <v>Normal</v>
      </c>
      <c r="U424">
        <f>IF(AND(R424&gt;=0,R424&lt;200),0.2,IF(AND(R424&gt;=200,R424&lt;500),0.3,0.4))</f>
        <v>0.2</v>
      </c>
      <c r="V424" s="5">
        <f>R424 -(U424*R424)</f>
        <v>57.6</v>
      </c>
      <c r="W424" t="str">
        <f>VLOOKUP(B424,Customer!A:G,7,FALSE)</f>
        <v>Charles Ascencio</v>
      </c>
      <c r="X424">
        <f>VLOOKUP(B424,Customer!A:G,1,FALSE)</f>
        <v>10082</v>
      </c>
    </row>
    <row r="425" spans="1:24" x14ac:dyDescent="0.2">
      <c r="A425" s="2">
        <v>524</v>
      </c>
      <c r="B425" s="2">
        <v>10037</v>
      </c>
      <c r="C425" s="12" t="s">
        <v>997</v>
      </c>
      <c r="D425" s="12" t="str">
        <f>MID(C425,2,5)</f>
        <v>42091</v>
      </c>
      <c r="E425" s="12" t="str">
        <f t="shared" si="72"/>
        <v>28/03/2015</v>
      </c>
      <c r="F425" s="14">
        <f t="shared" si="73"/>
        <v>2015</v>
      </c>
      <c r="G425" s="14">
        <f t="shared" si="74"/>
        <v>3</v>
      </c>
      <c r="H425" s="14">
        <f t="shared" si="75"/>
        <v>28</v>
      </c>
      <c r="I425" s="14" t="str">
        <f t="shared" si="76"/>
        <v>Saturday</v>
      </c>
      <c r="J425" s="4">
        <f t="shared" ca="1" si="77"/>
        <v>44878</v>
      </c>
      <c r="K425" s="4" t="str">
        <f t="shared" ca="1" si="78"/>
        <v>13/11/2022</v>
      </c>
      <c r="L425" s="14">
        <f t="shared" ca="1" si="79"/>
        <v>7</v>
      </c>
      <c r="M425" s="14">
        <f t="shared" ca="1" si="80"/>
        <v>91</v>
      </c>
      <c r="N425" s="14">
        <f t="shared" ca="1" si="81"/>
        <v>2787</v>
      </c>
      <c r="O425" s="2" t="s">
        <v>451</v>
      </c>
      <c r="P425" s="2">
        <v>20</v>
      </c>
      <c r="Q425" s="5">
        <v>13</v>
      </c>
      <c r="R425" s="5">
        <f t="shared" si="82"/>
        <v>260</v>
      </c>
      <c r="S425" s="6" t="s">
        <v>448</v>
      </c>
      <c r="T425" s="6" t="str">
        <f t="shared" si="83"/>
        <v>Large</v>
      </c>
      <c r="U425">
        <f>IF(AND(R425&gt;=0,R425&lt;200),0.2,IF(AND(R425&gt;=200,R425&lt;500),0.3,0.4))</f>
        <v>0.3</v>
      </c>
      <c r="V425" s="5">
        <f>R425 -(U425*R425)</f>
        <v>182</v>
      </c>
      <c r="W425" t="str">
        <f>VLOOKUP(B425,Customer!A:G,7,FALSE)</f>
        <v>Leonore Cloud</v>
      </c>
      <c r="X425">
        <f>VLOOKUP(B425,Customer!A:G,1,FALSE)</f>
        <v>10037</v>
      </c>
    </row>
    <row r="426" spans="1:24" x14ac:dyDescent="0.2">
      <c r="A426" s="2">
        <v>525</v>
      </c>
      <c r="B426" s="2">
        <v>10073</v>
      </c>
      <c r="C426" s="12" t="s">
        <v>898</v>
      </c>
      <c r="D426" s="12" t="str">
        <f>MID(C426,2,5)</f>
        <v>41980</v>
      </c>
      <c r="E426" s="12" t="str">
        <f t="shared" si="72"/>
        <v>07/12/2014</v>
      </c>
      <c r="F426" s="14">
        <f t="shared" si="73"/>
        <v>2014</v>
      </c>
      <c r="G426" s="14">
        <f t="shared" si="74"/>
        <v>12</v>
      </c>
      <c r="H426" s="14">
        <f t="shared" si="75"/>
        <v>7</v>
      </c>
      <c r="I426" s="14" t="str">
        <f t="shared" si="76"/>
        <v>Sunday</v>
      </c>
      <c r="J426" s="4">
        <f t="shared" ca="1" si="77"/>
        <v>44878</v>
      </c>
      <c r="K426" s="4" t="str">
        <f t="shared" ca="1" si="78"/>
        <v>13/11/2022</v>
      </c>
      <c r="L426" s="14">
        <f t="shared" ca="1" si="79"/>
        <v>7</v>
      </c>
      <c r="M426" s="14">
        <f t="shared" ca="1" si="80"/>
        <v>95</v>
      </c>
      <c r="N426" s="14">
        <f t="shared" ca="1" si="81"/>
        <v>2898</v>
      </c>
      <c r="O426" s="2" t="s">
        <v>449</v>
      </c>
      <c r="P426" s="2">
        <v>6</v>
      </c>
      <c r="Q426" s="5">
        <v>18</v>
      </c>
      <c r="R426" s="5">
        <f t="shared" si="82"/>
        <v>108</v>
      </c>
      <c r="S426" s="6" t="s">
        <v>450</v>
      </c>
      <c r="T426" s="6" t="str">
        <f t="shared" si="83"/>
        <v>Normal</v>
      </c>
      <c r="U426">
        <f>IF(AND(R426&gt;=0,R426&lt;200),0.2,IF(AND(R426&gt;=200,R426&lt;500),0.3,0.4))</f>
        <v>0.2</v>
      </c>
      <c r="V426" s="5">
        <f>R426 -(U426*R426)</f>
        <v>86.4</v>
      </c>
      <c r="W426" t="str">
        <f>VLOOKUP(B426,Customer!A:G,7,FALSE)</f>
        <v>Danuta Hennig</v>
      </c>
      <c r="X426">
        <f>VLOOKUP(B426,Customer!A:G,1,FALSE)</f>
        <v>10073</v>
      </c>
    </row>
    <row r="427" spans="1:24" x14ac:dyDescent="0.2">
      <c r="A427" s="2">
        <v>526</v>
      </c>
      <c r="B427" s="2">
        <v>10095</v>
      </c>
      <c r="C427" s="12" t="s">
        <v>998</v>
      </c>
      <c r="D427" s="12" t="str">
        <f>MID(C427,2,5)</f>
        <v>42027</v>
      </c>
      <c r="E427" s="12" t="str">
        <f t="shared" si="72"/>
        <v>23/01/2015</v>
      </c>
      <c r="F427" s="14">
        <f t="shared" si="73"/>
        <v>2015</v>
      </c>
      <c r="G427" s="14">
        <f t="shared" si="74"/>
        <v>1</v>
      </c>
      <c r="H427" s="14">
        <f t="shared" si="75"/>
        <v>23</v>
      </c>
      <c r="I427" s="14" t="str">
        <f t="shared" si="76"/>
        <v>Friday</v>
      </c>
      <c r="J427" s="4">
        <f t="shared" ca="1" si="77"/>
        <v>44878</v>
      </c>
      <c r="K427" s="4" t="str">
        <f t="shared" ca="1" si="78"/>
        <v>13/11/2022</v>
      </c>
      <c r="L427" s="14">
        <f t="shared" ca="1" si="79"/>
        <v>7</v>
      </c>
      <c r="M427" s="14">
        <f t="shared" ca="1" si="80"/>
        <v>93</v>
      </c>
      <c r="N427" s="14">
        <f t="shared" ca="1" si="81"/>
        <v>2851</v>
      </c>
      <c r="O427" s="2" t="s">
        <v>454</v>
      </c>
      <c r="P427" s="2">
        <v>25</v>
      </c>
      <c r="Q427" s="5">
        <v>12</v>
      </c>
      <c r="R427" s="5">
        <f t="shared" si="82"/>
        <v>300</v>
      </c>
      <c r="S427" s="6" t="s">
        <v>448</v>
      </c>
      <c r="T427" s="6" t="str">
        <f t="shared" si="83"/>
        <v>Large</v>
      </c>
      <c r="U427">
        <f>IF(AND(R427&gt;=0,R427&lt;200),0.2,IF(AND(R427&gt;=200,R427&lt;500),0.3,0.4))</f>
        <v>0.3</v>
      </c>
      <c r="V427" s="5">
        <f>R427 -(U427*R427)</f>
        <v>210</v>
      </c>
      <c r="W427" t="str">
        <f>VLOOKUP(B427,Customer!A:G,7,FALSE)</f>
        <v>Camelia Korn</v>
      </c>
      <c r="X427">
        <f>VLOOKUP(B427,Customer!A:G,1,FALSE)</f>
        <v>10095</v>
      </c>
    </row>
    <row r="428" spans="1:24" x14ac:dyDescent="0.2">
      <c r="A428" s="2">
        <v>527</v>
      </c>
      <c r="B428" s="2">
        <v>10084</v>
      </c>
      <c r="C428" s="12" t="s">
        <v>999</v>
      </c>
      <c r="D428" s="12" t="str">
        <f>MID(C428,2,5)</f>
        <v>41561</v>
      </c>
      <c r="E428" s="12" t="str">
        <f t="shared" si="72"/>
        <v>14/10/2013</v>
      </c>
      <c r="F428" s="14">
        <f t="shared" si="73"/>
        <v>2013</v>
      </c>
      <c r="G428" s="14">
        <f t="shared" si="74"/>
        <v>10</v>
      </c>
      <c r="H428" s="14">
        <f t="shared" si="75"/>
        <v>14</v>
      </c>
      <c r="I428" s="14" t="str">
        <f t="shared" si="76"/>
        <v>Monday</v>
      </c>
      <c r="J428" s="4">
        <f t="shared" ca="1" si="77"/>
        <v>44878</v>
      </c>
      <c r="K428" s="4" t="str">
        <f t="shared" ca="1" si="78"/>
        <v>13/11/2022</v>
      </c>
      <c r="L428" s="14">
        <f t="shared" ca="1" si="79"/>
        <v>9</v>
      </c>
      <c r="M428" s="14">
        <f t="shared" ca="1" si="80"/>
        <v>108</v>
      </c>
      <c r="N428" s="14">
        <f t="shared" ca="1" si="81"/>
        <v>3317</v>
      </c>
      <c r="O428" s="2" t="s">
        <v>457</v>
      </c>
      <c r="P428" s="2">
        <v>11</v>
      </c>
      <c r="Q428" s="5">
        <v>2</v>
      </c>
      <c r="R428" s="5">
        <f t="shared" si="82"/>
        <v>22</v>
      </c>
      <c r="S428" s="6" t="s">
        <v>450</v>
      </c>
      <c r="T428" s="6" t="str">
        <f t="shared" si="83"/>
        <v>Normal</v>
      </c>
      <c r="U428">
        <f>IF(AND(R428&gt;=0,R428&lt;200),0.2,IF(AND(R428&gt;=200,R428&lt;500),0.3,0.4))</f>
        <v>0.2</v>
      </c>
      <c r="V428" s="5">
        <f>R428 -(U428*R428)</f>
        <v>17.600000000000001</v>
      </c>
      <c r="W428" t="str">
        <f>VLOOKUP(B428,Customer!A:G,7,FALSE)</f>
        <v>Mauricio Thetford</v>
      </c>
      <c r="X428">
        <f>VLOOKUP(B428,Customer!A:G,1,FALSE)</f>
        <v>10084</v>
      </c>
    </row>
    <row r="429" spans="1:24" x14ac:dyDescent="0.2">
      <c r="A429" s="2">
        <v>528</v>
      </c>
      <c r="B429" s="2">
        <v>10003</v>
      </c>
      <c r="C429" s="12" t="s">
        <v>710</v>
      </c>
      <c r="D429" s="12" t="str">
        <f>MID(C429,2,5)</f>
        <v>41580</v>
      </c>
      <c r="E429" s="12" t="str">
        <f t="shared" si="72"/>
        <v>02/11/2013</v>
      </c>
      <c r="F429" s="14">
        <f t="shared" si="73"/>
        <v>2013</v>
      </c>
      <c r="G429" s="14">
        <f t="shared" si="74"/>
        <v>11</v>
      </c>
      <c r="H429" s="14">
        <f t="shared" si="75"/>
        <v>2</v>
      </c>
      <c r="I429" s="14" t="str">
        <f t="shared" si="76"/>
        <v>Saturday</v>
      </c>
      <c r="J429" s="4">
        <f t="shared" ca="1" si="77"/>
        <v>44878</v>
      </c>
      <c r="K429" s="4" t="str">
        <f t="shared" ca="1" si="78"/>
        <v>13/11/2022</v>
      </c>
      <c r="L429" s="14">
        <f t="shared" ca="1" si="79"/>
        <v>9</v>
      </c>
      <c r="M429" s="14">
        <f t="shared" ca="1" si="80"/>
        <v>108</v>
      </c>
      <c r="N429" s="14">
        <f t="shared" ca="1" si="81"/>
        <v>3298</v>
      </c>
      <c r="O429" s="2" t="s">
        <v>453</v>
      </c>
      <c r="P429" s="2">
        <v>18</v>
      </c>
      <c r="Q429" s="5">
        <v>12</v>
      </c>
      <c r="R429" s="5">
        <f t="shared" si="82"/>
        <v>216</v>
      </c>
      <c r="S429" s="6" t="s">
        <v>448</v>
      </c>
      <c r="T429" s="6" t="str">
        <f t="shared" si="83"/>
        <v>Large</v>
      </c>
      <c r="U429">
        <f>IF(AND(R429&gt;=0,R429&lt;200),0.2,IF(AND(R429&gt;=200,R429&lt;500),0.3,0.4))</f>
        <v>0.3</v>
      </c>
      <c r="V429" s="5">
        <f>R429 -(U429*R429)</f>
        <v>151.19999999999999</v>
      </c>
      <c r="W429" t="str">
        <f>VLOOKUP(B429,Customer!A:G,7,FALSE)</f>
        <v>Sanford Xiong</v>
      </c>
      <c r="X429">
        <f>VLOOKUP(B429,Customer!A:G,1,FALSE)</f>
        <v>10003</v>
      </c>
    </row>
    <row r="430" spans="1:24" x14ac:dyDescent="0.2">
      <c r="A430" s="2">
        <v>529</v>
      </c>
      <c r="B430" s="2">
        <v>10125</v>
      </c>
      <c r="C430" s="12" t="s">
        <v>1000</v>
      </c>
      <c r="D430" s="12" t="str">
        <f>MID(C430,2,5)</f>
        <v>40932</v>
      </c>
      <c r="E430" s="12" t="str">
        <f t="shared" si="72"/>
        <v>24/01/2012</v>
      </c>
      <c r="F430" s="14">
        <f t="shared" si="73"/>
        <v>2012</v>
      </c>
      <c r="G430" s="14">
        <f t="shared" si="74"/>
        <v>1</v>
      </c>
      <c r="H430" s="14">
        <f t="shared" si="75"/>
        <v>24</v>
      </c>
      <c r="I430" s="14" t="str">
        <f t="shared" si="76"/>
        <v>Tuesday</v>
      </c>
      <c r="J430" s="4">
        <f t="shared" ca="1" si="77"/>
        <v>44878</v>
      </c>
      <c r="K430" s="4" t="str">
        <f t="shared" ca="1" si="78"/>
        <v>13/11/2022</v>
      </c>
      <c r="L430" s="14">
        <f t="shared" ca="1" si="79"/>
        <v>10</v>
      </c>
      <c r="M430" s="14">
        <f t="shared" ca="1" si="80"/>
        <v>129</v>
      </c>
      <c r="N430" s="14">
        <f t="shared" ca="1" si="81"/>
        <v>3946</v>
      </c>
      <c r="O430" s="2" t="s">
        <v>453</v>
      </c>
      <c r="P430" s="2">
        <v>7</v>
      </c>
      <c r="Q430" s="5">
        <v>12</v>
      </c>
      <c r="R430" s="5">
        <f t="shared" si="82"/>
        <v>84</v>
      </c>
      <c r="S430" s="6" t="s">
        <v>450</v>
      </c>
      <c r="T430" s="6" t="str">
        <f t="shared" si="83"/>
        <v>Normal</v>
      </c>
      <c r="U430">
        <f>IF(AND(R430&gt;=0,R430&lt;200),0.2,IF(AND(R430&gt;=200,R430&lt;500),0.3,0.4))</f>
        <v>0.2</v>
      </c>
      <c r="V430" s="5">
        <f>R430 -(U430*R430)</f>
        <v>67.2</v>
      </c>
      <c r="W430" t="str">
        <f>VLOOKUP(B430,Customer!A:G,7,FALSE)</f>
        <v>Kyra Coffin</v>
      </c>
      <c r="X430">
        <f>VLOOKUP(B430,Customer!A:G,1,FALSE)</f>
        <v>10125</v>
      </c>
    </row>
    <row r="431" spans="1:24" x14ac:dyDescent="0.2">
      <c r="A431" s="2">
        <v>530</v>
      </c>
      <c r="B431" s="2">
        <v>10078</v>
      </c>
      <c r="C431" s="12" t="s">
        <v>1001</v>
      </c>
      <c r="D431" s="12" t="str">
        <f>MID(C431,2,5)</f>
        <v>41596</v>
      </c>
      <c r="E431" s="12" t="str">
        <f t="shared" si="72"/>
        <v>18/11/2013</v>
      </c>
      <c r="F431" s="14">
        <f t="shared" si="73"/>
        <v>2013</v>
      </c>
      <c r="G431" s="14">
        <f t="shared" si="74"/>
        <v>11</v>
      </c>
      <c r="H431" s="14">
        <f t="shared" si="75"/>
        <v>18</v>
      </c>
      <c r="I431" s="14" t="str">
        <f t="shared" si="76"/>
        <v>Monday</v>
      </c>
      <c r="J431" s="4">
        <f t="shared" ca="1" si="77"/>
        <v>44878</v>
      </c>
      <c r="K431" s="4" t="str">
        <f t="shared" ca="1" si="78"/>
        <v>13/11/2022</v>
      </c>
      <c r="L431" s="14">
        <f t="shared" ca="1" si="79"/>
        <v>8</v>
      </c>
      <c r="M431" s="14">
        <f t="shared" ca="1" si="80"/>
        <v>107</v>
      </c>
      <c r="N431" s="14">
        <f t="shared" ca="1" si="81"/>
        <v>3282</v>
      </c>
      <c r="O431" s="2" t="s">
        <v>453</v>
      </c>
      <c r="P431" s="2">
        <v>17</v>
      </c>
      <c r="Q431" s="5">
        <v>12</v>
      </c>
      <c r="R431" s="5">
        <f t="shared" si="82"/>
        <v>204</v>
      </c>
      <c r="S431" s="6" t="s">
        <v>448</v>
      </c>
      <c r="T431" s="6" t="str">
        <f t="shared" si="83"/>
        <v>Large</v>
      </c>
      <c r="U431">
        <f>IF(AND(R431&gt;=0,R431&lt;200),0.2,IF(AND(R431&gt;=200,R431&lt;500),0.3,0.4))</f>
        <v>0.3</v>
      </c>
      <c r="V431" s="5">
        <f>R431 -(U431*R431)</f>
        <v>142.80000000000001</v>
      </c>
      <c r="W431" t="str">
        <f>VLOOKUP(B431,Customer!A:G,7,FALSE)</f>
        <v>Logan Schwan</v>
      </c>
      <c r="X431">
        <f>VLOOKUP(B431,Customer!A:G,1,FALSE)</f>
        <v>10078</v>
      </c>
    </row>
    <row r="432" spans="1:24" x14ac:dyDescent="0.2">
      <c r="A432" s="2">
        <v>531</v>
      </c>
      <c r="B432" s="2">
        <v>10075</v>
      </c>
      <c r="C432" s="12" t="s">
        <v>1002</v>
      </c>
      <c r="D432" s="12" t="str">
        <f>MID(C432,2,5)</f>
        <v>40857</v>
      </c>
      <c r="E432" s="12" t="str">
        <f t="shared" si="72"/>
        <v>10/11/2011</v>
      </c>
      <c r="F432" s="14">
        <f t="shared" si="73"/>
        <v>2011</v>
      </c>
      <c r="G432" s="14">
        <f t="shared" si="74"/>
        <v>11</v>
      </c>
      <c r="H432" s="14">
        <f t="shared" si="75"/>
        <v>10</v>
      </c>
      <c r="I432" s="14" t="str">
        <f t="shared" si="76"/>
        <v>Thursday</v>
      </c>
      <c r="J432" s="4">
        <f t="shared" ca="1" si="77"/>
        <v>44878</v>
      </c>
      <c r="K432" s="4" t="str">
        <f t="shared" ca="1" si="78"/>
        <v>13/11/2022</v>
      </c>
      <c r="L432" s="14">
        <f t="shared" ca="1" si="79"/>
        <v>11</v>
      </c>
      <c r="M432" s="14">
        <f t="shared" ca="1" si="80"/>
        <v>132</v>
      </c>
      <c r="N432" s="14">
        <f t="shared" ca="1" si="81"/>
        <v>4021</v>
      </c>
      <c r="O432" s="2" t="s">
        <v>455</v>
      </c>
      <c r="P432" s="2">
        <v>17</v>
      </c>
      <c r="Q432" s="5">
        <v>9</v>
      </c>
      <c r="R432" s="5">
        <f t="shared" si="82"/>
        <v>153</v>
      </c>
      <c r="S432" s="6" t="s">
        <v>448</v>
      </c>
      <c r="T432" s="6" t="str">
        <f t="shared" si="83"/>
        <v>Large</v>
      </c>
      <c r="U432">
        <f>IF(AND(R432&gt;=0,R432&lt;200),0.2,IF(AND(R432&gt;=200,R432&lt;500),0.3,0.4))</f>
        <v>0.2</v>
      </c>
      <c r="V432" s="5">
        <f>R432 -(U432*R432)</f>
        <v>122.4</v>
      </c>
      <c r="W432" t="str">
        <f>VLOOKUP(B432,Customer!A:G,7,FALSE)</f>
        <v>Evangeline Grandstaff</v>
      </c>
      <c r="X432">
        <f>VLOOKUP(B432,Customer!A:G,1,FALSE)</f>
        <v>10075</v>
      </c>
    </row>
    <row r="433" spans="1:24" x14ac:dyDescent="0.2">
      <c r="A433" s="2">
        <v>532</v>
      </c>
      <c r="B433" s="2">
        <v>10087</v>
      </c>
      <c r="C433" s="12" t="s">
        <v>1003</v>
      </c>
      <c r="D433" s="12" t="str">
        <f>MID(C433,2,5)</f>
        <v>40782</v>
      </c>
      <c r="E433" s="12" t="str">
        <f t="shared" si="72"/>
        <v>27/08/2011</v>
      </c>
      <c r="F433" s="14">
        <f t="shared" si="73"/>
        <v>2011</v>
      </c>
      <c r="G433" s="14">
        <f t="shared" si="74"/>
        <v>8</v>
      </c>
      <c r="H433" s="14">
        <f t="shared" si="75"/>
        <v>27</v>
      </c>
      <c r="I433" s="14" t="str">
        <f t="shared" si="76"/>
        <v>Saturday</v>
      </c>
      <c r="J433" s="4">
        <f t="shared" ca="1" si="77"/>
        <v>44878</v>
      </c>
      <c r="K433" s="4" t="str">
        <f t="shared" ca="1" si="78"/>
        <v>13/11/2022</v>
      </c>
      <c r="L433" s="14">
        <f t="shared" ca="1" si="79"/>
        <v>11</v>
      </c>
      <c r="M433" s="14">
        <f t="shared" ca="1" si="80"/>
        <v>134</v>
      </c>
      <c r="N433" s="14">
        <f t="shared" ca="1" si="81"/>
        <v>4096</v>
      </c>
      <c r="O433" s="2" t="s">
        <v>456</v>
      </c>
      <c r="P433" s="2">
        <v>3</v>
      </c>
      <c r="Q433" s="5">
        <v>12</v>
      </c>
      <c r="R433" s="5">
        <f t="shared" si="82"/>
        <v>36</v>
      </c>
      <c r="S433" s="6" t="s">
        <v>459</v>
      </c>
      <c r="T433" s="6" t="str">
        <f t="shared" si="83"/>
        <v>Normal</v>
      </c>
      <c r="U433">
        <f>IF(AND(R433&gt;=0,R433&lt;200),0.2,IF(AND(R433&gt;=200,R433&lt;500),0.3,0.4))</f>
        <v>0.2</v>
      </c>
      <c r="V433" s="5">
        <f>R433 -(U433*R433)</f>
        <v>28.8</v>
      </c>
      <c r="W433" t="str">
        <f>VLOOKUP(B433,Customer!A:G,7,FALSE)</f>
        <v>Annamaria Valdovinos</v>
      </c>
      <c r="X433">
        <f>VLOOKUP(B433,Customer!A:G,1,FALSE)</f>
        <v>10087</v>
      </c>
    </row>
    <row r="434" spans="1:24" x14ac:dyDescent="0.2">
      <c r="A434" s="2">
        <v>533</v>
      </c>
      <c r="B434" s="2">
        <v>10030</v>
      </c>
      <c r="C434" s="12" t="s">
        <v>945</v>
      </c>
      <c r="D434" s="12" t="str">
        <f>MID(C434,2,5)</f>
        <v>41766</v>
      </c>
      <c r="E434" s="12" t="str">
        <f t="shared" si="72"/>
        <v>07/05/2014</v>
      </c>
      <c r="F434" s="14">
        <f t="shared" si="73"/>
        <v>2014</v>
      </c>
      <c r="G434" s="14">
        <f t="shared" si="74"/>
        <v>5</v>
      </c>
      <c r="H434" s="14">
        <f t="shared" si="75"/>
        <v>7</v>
      </c>
      <c r="I434" s="14" t="str">
        <f t="shared" si="76"/>
        <v>Wednesday</v>
      </c>
      <c r="J434" s="4">
        <f t="shared" ca="1" si="77"/>
        <v>44878</v>
      </c>
      <c r="K434" s="4" t="str">
        <f t="shared" ca="1" si="78"/>
        <v>13/11/2022</v>
      </c>
      <c r="L434" s="14">
        <f t="shared" ca="1" si="79"/>
        <v>8</v>
      </c>
      <c r="M434" s="14">
        <f t="shared" ca="1" si="80"/>
        <v>102</v>
      </c>
      <c r="N434" s="14">
        <f t="shared" ca="1" si="81"/>
        <v>3112</v>
      </c>
      <c r="O434" s="2" t="s">
        <v>457</v>
      </c>
      <c r="P434" s="2">
        <v>16</v>
      </c>
      <c r="Q434" s="5">
        <v>2</v>
      </c>
      <c r="R434" s="5">
        <f t="shared" si="82"/>
        <v>32</v>
      </c>
      <c r="S434" s="6" t="s">
        <v>448</v>
      </c>
      <c r="T434" s="6" t="str">
        <f t="shared" si="83"/>
        <v>Large</v>
      </c>
      <c r="U434">
        <f>IF(AND(R434&gt;=0,R434&lt;200),0.2,IF(AND(R434&gt;=200,R434&lt;500),0.3,0.4))</f>
        <v>0.2</v>
      </c>
      <c r="V434" s="5">
        <f>R434 -(U434*R434)</f>
        <v>25.6</v>
      </c>
      <c r="W434" t="str">
        <f>VLOOKUP(B434,Customer!A:G,7,FALSE)</f>
        <v>Britni Baisden</v>
      </c>
      <c r="X434">
        <f>VLOOKUP(B434,Customer!A:G,1,FALSE)</f>
        <v>10030</v>
      </c>
    </row>
    <row r="435" spans="1:24" x14ac:dyDescent="0.2">
      <c r="A435" s="2">
        <v>534</v>
      </c>
      <c r="B435" s="2">
        <v>10031</v>
      </c>
      <c r="C435" s="12" t="s">
        <v>1004</v>
      </c>
      <c r="D435" s="12" t="str">
        <f>MID(C435,2,5)</f>
        <v>41122</v>
      </c>
      <c r="E435" s="12" t="str">
        <f t="shared" si="72"/>
        <v>01/08/2012</v>
      </c>
      <c r="F435" s="14">
        <f t="shared" si="73"/>
        <v>2012</v>
      </c>
      <c r="G435" s="14">
        <f t="shared" si="74"/>
        <v>8</v>
      </c>
      <c r="H435" s="14">
        <f t="shared" si="75"/>
        <v>1</v>
      </c>
      <c r="I435" s="14" t="str">
        <f t="shared" si="76"/>
        <v>Wednesday</v>
      </c>
      <c r="J435" s="4">
        <f t="shared" ca="1" si="77"/>
        <v>44878</v>
      </c>
      <c r="K435" s="4" t="str">
        <f t="shared" ca="1" si="78"/>
        <v>13/11/2022</v>
      </c>
      <c r="L435" s="14">
        <f t="shared" ca="1" si="79"/>
        <v>10</v>
      </c>
      <c r="M435" s="14">
        <f t="shared" ca="1" si="80"/>
        <v>123</v>
      </c>
      <c r="N435" s="14">
        <f t="shared" ca="1" si="81"/>
        <v>3756</v>
      </c>
      <c r="O435" s="2" t="s">
        <v>449</v>
      </c>
      <c r="P435" s="2">
        <v>16</v>
      </c>
      <c r="Q435" s="5">
        <v>18</v>
      </c>
      <c r="R435" s="5">
        <f t="shared" si="82"/>
        <v>288</v>
      </c>
      <c r="S435" s="6" t="s">
        <v>448</v>
      </c>
      <c r="T435" s="6" t="str">
        <f t="shared" si="83"/>
        <v>Large</v>
      </c>
      <c r="U435">
        <f>IF(AND(R435&gt;=0,R435&lt;200),0.2,IF(AND(R435&gt;=200,R435&lt;500),0.3,0.4))</f>
        <v>0.3</v>
      </c>
      <c r="V435" s="5">
        <f>R435 -(U435*R435)</f>
        <v>201.60000000000002</v>
      </c>
      <c r="W435" t="str">
        <f>VLOOKUP(B435,Customer!A:G,7,FALSE)</f>
        <v>Jeannine Clayton</v>
      </c>
      <c r="X435">
        <f>VLOOKUP(B435,Customer!A:G,1,FALSE)</f>
        <v>10031</v>
      </c>
    </row>
    <row r="436" spans="1:24" x14ac:dyDescent="0.2">
      <c r="A436" s="2">
        <v>535</v>
      </c>
      <c r="B436" s="2">
        <v>10088</v>
      </c>
      <c r="C436" s="12" t="s">
        <v>1005</v>
      </c>
      <c r="D436" s="12" t="str">
        <f>MID(C436,2,5)</f>
        <v>41578</v>
      </c>
      <c r="E436" s="12" t="str">
        <f t="shared" si="72"/>
        <v>31/10/2013</v>
      </c>
      <c r="F436" s="14">
        <f t="shared" si="73"/>
        <v>2013</v>
      </c>
      <c r="G436" s="14">
        <f t="shared" si="74"/>
        <v>10</v>
      </c>
      <c r="H436" s="14">
        <f t="shared" si="75"/>
        <v>31</v>
      </c>
      <c r="I436" s="14" t="str">
        <f t="shared" si="76"/>
        <v>Thursday</v>
      </c>
      <c r="J436" s="4">
        <f t="shared" ca="1" si="77"/>
        <v>44878</v>
      </c>
      <c r="K436" s="4" t="str">
        <f t="shared" ca="1" si="78"/>
        <v>13/11/2022</v>
      </c>
      <c r="L436" s="14">
        <f t="shared" ca="1" si="79"/>
        <v>9</v>
      </c>
      <c r="M436" s="14">
        <f t="shared" ca="1" si="80"/>
        <v>108</v>
      </c>
      <c r="N436" s="14">
        <f t="shared" ca="1" si="81"/>
        <v>3300</v>
      </c>
      <c r="O436" s="2" t="s">
        <v>457</v>
      </c>
      <c r="P436" s="2">
        <v>2</v>
      </c>
      <c r="Q436" s="5">
        <v>2</v>
      </c>
      <c r="R436" s="5">
        <f t="shared" si="82"/>
        <v>4</v>
      </c>
      <c r="S436" s="6" t="s">
        <v>459</v>
      </c>
      <c r="T436" s="6" t="str">
        <f t="shared" si="83"/>
        <v>Normal</v>
      </c>
      <c r="U436">
        <f>IF(AND(R436&gt;=0,R436&lt;200),0.2,IF(AND(R436&gt;=200,R436&lt;500),0.3,0.4))</f>
        <v>0.2</v>
      </c>
      <c r="V436" s="5">
        <f>R436 -(U436*R436)</f>
        <v>3.2</v>
      </c>
      <c r="W436" t="str">
        <f>VLOOKUP(B436,Customer!A:G,7,FALSE)</f>
        <v>Christene Kennell</v>
      </c>
      <c r="X436">
        <f>VLOOKUP(B436,Customer!A:G,1,FALSE)</f>
        <v>10088</v>
      </c>
    </row>
    <row r="437" spans="1:24" x14ac:dyDescent="0.2">
      <c r="A437" s="2">
        <v>536</v>
      </c>
      <c r="B437" s="2">
        <v>10063</v>
      </c>
      <c r="C437" s="12" t="s">
        <v>1006</v>
      </c>
      <c r="D437" s="12" t="str">
        <f>MID(C437,2,5)</f>
        <v>40500</v>
      </c>
      <c r="E437" s="12" t="str">
        <f t="shared" si="72"/>
        <v>18/11/2010</v>
      </c>
      <c r="F437" s="14">
        <f t="shared" si="73"/>
        <v>2010</v>
      </c>
      <c r="G437" s="14">
        <f t="shared" si="74"/>
        <v>11</v>
      </c>
      <c r="H437" s="14">
        <f t="shared" si="75"/>
        <v>18</v>
      </c>
      <c r="I437" s="14" t="str">
        <f t="shared" si="76"/>
        <v>Thursday</v>
      </c>
      <c r="J437" s="4">
        <f t="shared" ca="1" si="77"/>
        <v>44878</v>
      </c>
      <c r="K437" s="4" t="str">
        <f t="shared" ca="1" si="78"/>
        <v>13/11/2022</v>
      </c>
      <c r="L437" s="14">
        <f t="shared" ca="1" si="79"/>
        <v>11</v>
      </c>
      <c r="M437" s="14">
        <f t="shared" ca="1" si="80"/>
        <v>143</v>
      </c>
      <c r="N437" s="14">
        <f t="shared" ca="1" si="81"/>
        <v>4378</v>
      </c>
      <c r="O437" s="2" t="s">
        <v>449</v>
      </c>
      <c r="P437" s="2">
        <v>5</v>
      </c>
      <c r="Q437" s="5">
        <v>18</v>
      </c>
      <c r="R437" s="5">
        <f t="shared" si="82"/>
        <v>90</v>
      </c>
      <c r="S437" s="6" t="s">
        <v>459</v>
      </c>
      <c r="T437" s="6" t="str">
        <f t="shared" si="83"/>
        <v>Normal</v>
      </c>
      <c r="U437">
        <f>IF(AND(R437&gt;=0,R437&lt;200),0.2,IF(AND(R437&gt;=200,R437&lt;500),0.3,0.4))</f>
        <v>0.2</v>
      </c>
      <c r="V437" s="5">
        <f>R437 -(U437*R437)</f>
        <v>72</v>
      </c>
      <c r="W437" t="str">
        <f>VLOOKUP(B437,Customer!A:G,7,FALSE)</f>
        <v>Vida Gayer</v>
      </c>
      <c r="X437">
        <f>VLOOKUP(B437,Customer!A:G,1,FALSE)</f>
        <v>10063</v>
      </c>
    </row>
    <row r="438" spans="1:24" x14ac:dyDescent="0.2">
      <c r="A438" s="2">
        <v>537</v>
      </c>
      <c r="B438" s="2">
        <v>10063</v>
      </c>
      <c r="C438" s="12" t="s">
        <v>1007</v>
      </c>
      <c r="D438" s="12" t="str">
        <f>MID(C438,2,5)</f>
        <v>40390</v>
      </c>
      <c r="E438" s="12" t="str">
        <f t="shared" si="72"/>
        <v>31/07/2010</v>
      </c>
      <c r="F438" s="14">
        <f t="shared" si="73"/>
        <v>2010</v>
      </c>
      <c r="G438" s="14">
        <f t="shared" si="74"/>
        <v>7</v>
      </c>
      <c r="H438" s="14">
        <f t="shared" si="75"/>
        <v>31</v>
      </c>
      <c r="I438" s="14" t="str">
        <f t="shared" si="76"/>
        <v>Saturday</v>
      </c>
      <c r="J438" s="4">
        <f t="shared" ca="1" si="77"/>
        <v>44878</v>
      </c>
      <c r="K438" s="4" t="str">
        <f t="shared" ca="1" si="78"/>
        <v>13/11/2022</v>
      </c>
      <c r="L438" s="14">
        <f t="shared" ca="1" si="79"/>
        <v>12</v>
      </c>
      <c r="M438" s="14">
        <f t="shared" ca="1" si="80"/>
        <v>147</v>
      </c>
      <c r="N438" s="14">
        <f t="shared" ca="1" si="81"/>
        <v>4488</v>
      </c>
      <c r="O438" s="2" t="s">
        <v>449</v>
      </c>
      <c r="P438" s="2">
        <v>19</v>
      </c>
      <c r="Q438" s="5">
        <v>18</v>
      </c>
      <c r="R438" s="5">
        <f t="shared" si="82"/>
        <v>342</v>
      </c>
      <c r="S438" s="6" t="s">
        <v>448</v>
      </c>
      <c r="T438" s="6" t="str">
        <f t="shared" si="83"/>
        <v>Large</v>
      </c>
      <c r="U438">
        <f>IF(AND(R438&gt;=0,R438&lt;200),0.2,IF(AND(R438&gt;=200,R438&lt;500),0.3,0.4))</f>
        <v>0.3</v>
      </c>
      <c r="V438" s="5">
        <f>R438 -(U438*R438)</f>
        <v>239.4</v>
      </c>
      <c r="W438" t="str">
        <f>VLOOKUP(B438,Customer!A:G,7,FALSE)</f>
        <v>Vida Gayer</v>
      </c>
      <c r="X438">
        <f>VLOOKUP(B438,Customer!A:G,1,FALSE)</f>
        <v>10063</v>
      </c>
    </row>
    <row r="439" spans="1:24" x14ac:dyDescent="0.2">
      <c r="A439" s="2">
        <v>538</v>
      </c>
      <c r="B439" s="2">
        <v>10150</v>
      </c>
      <c r="C439" s="12" t="s">
        <v>1008</v>
      </c>
      <c r="D439" s="12" t="str">
        <f>MID(C439,2,5)</f>
        <v>41055</v>
      </c>
      <c r="E439" s="12" t="str">
        <f t="shared" si="72"/>
        <v>26/05/2012</v>
      </c>
      <c r="F439" s="14">
        <f t="shared" si="73"/>
        <v>2012</v>
      </c>
      <c r="G439" s="14">
        <f t="shared" si="74"/>
        <v>5</v>
      </c>
      <c r="H439" s="14">
        <f t="shared" si="75"/>
        <v>26</v>
      </c>
      <c r="I439" s="14" t="str">
        <f t="shared" si="76"/>
        <v>Saturday</v>
      </c>
      <c r="J439" s="4">
        <f t="shared" ca="1" si="77"/>
        <v>44878</v>
      </c>
      <c r="K439" s="4" t="str">
        <f t="shared" ca="1" si="78"/>
        <v>13/11/2022</v>
      </c>
      <c r="L439" s="14">
        <f t="shared" ca="1" si="79"/>
        <v>10</v>
      </c>
      <c r="M439" s="14">
        <f t="shared" ca="1" si="80"/>
        <v>125</v>
      </c>
      <c r="N439" s="14">
        <f t="shared" ca="1" si="81"/>
        <v>3823</v>
      </c>
      <c r="O439" s="2" t="s">
        <v>456</v>
      </c>
      <c r="P439" s="2">
        <v>2</v>
      </c>
      <c r="Q439" s="5">
        <v>12</v>
      </c>
      <c r="R439" s="5">
        <f t="shared" si="82"/>
        <v>24</v>
      </c>
      <c r="S439" s="6" t="s">
        <v>459</v>
      </c>
      <c r="T439" s="6" t="str">
        <f t="shared" si="83"/>
        <v>Normal</v>
      </c>
      <c r="U439">
        <f>IF(AND(R439&gt;=0,R439&lt;200),0.2,IF(AND(R439&gt;=200,R439&lt;500),0.3,0.4))</f>
        <v>0.2</v>
      </c>
      <c r="V439" s="5">
        <f>R439 -(U439*R439)</f>
        <v>19.2</v>
      </c>
      <c r="W439" t="str">
        <f>VLOOKUP(B439,Customer!A:G,7,FALSE)</f>
        <v>Nanci Bonier</v>
      </c>
      <c r="X439">
        <f>VLOOKUP(B439,Customer!A:G,1,FALSE)</f>
        <v>10150</v>
      </c>
    </row>
    <row r="440" spans="1:24" x14ac:dyDescent="0.2">
      <c r="A440" s="2">
        <v>539</v>
      </c>
      <c r="B440" s="2">
        <v>10061</v>
      </c>
      <c r="C440" s="12" t="s">
        <v>1009</v>
      </c>
      <c r="D440" s="12" t="str">
        <f>MID(C440,2,5)</f>
        <v>41829</v>
      </c>
      <c r="E440" s="12" t="str">
        <f t="shared" si="72"/>
        <v>09/07/2014</v>
      </c>
      <c r="F440" s="14">
        <f t="shared" si="73"/>
        <v>2014</v>
      </c>
      <c r="G440" s="14">
        <f t="shared" si="74"/>
        <v>7</v>
      </c>
      <c r="H440" s="14">
        <f t="shared" si="75"/>
        <v>9</v>
      </c>
      <c r="I440" s="14" t="str">
        <f t="shared" si="76"/>
        <v>Wednesday</v>
      </c>
      <c r="J440" s="4">
        <f t="shared" ca="1" si="77"/>
        <v>44878</v>
      </c>
      <c r="K440" s="4" t="str">
        <f t="shared" ca="1" si="78"/>
        <v>13/11/2022</v>
      </c>
      <c r="L440" s="14">
        <f t="shared" ca="1" si="79"/>
        <v>8</v>
      </c>
      <c r="M440" s="14">
        <f t="shared" ca="1" si="80"/>
        <v>100</v>
      </c>
      <c r="N440" s="14">
        <f t="shared" ca="1" si="81"/>
        <v>3049</v>
      </c>
      <c r="O440" s="2" t="s">
        <v>452</v>
      </c>
      <c r="P440" s="2">
        <v>16</v>
      </c>
      <c r="Q440" s="5">
        <v>4</v>
      </c>
      <c r="R440" s="5">
        <f t="shared" si="82"/>
        <v>64</v>
      </c>
      <c r="S440" s="6" t="s">
        <v>448</v>
      </c>
      <c r="T440" s="6" t="str">
        <f t="shared" si="83"/>
        <v>Large</v>
      </c>
      <c r="U440">
        <f>IF(AND(R440&gt;=0,R440&lt;200),0.2,IF(AND(R440&gt;=200,R440&lt;500),0.3,0.4))</f>
        <v>0.2</v>
      </c>
      <c r="V440" s="5">
        <f>R440 -(U440*R440)</f>
        <v>51.2</v>
      </c>
      <c r="W440" t="str">
        <f>VLOOKUP(B440,Customer!A:G,7,FALSE)</f>
        <v>Willis Tolbert</v>
      </c>
      <c r="X440">
        <f>VLOOKUP(B440,Customer!A:G,1,FALSE)</f>
        <v>10061</v>
      </c>
    </row>
    <row r="441" spans="1:24" x14ac:dyDescent="0.2">
      <c r="A441" s="2">
        <v>540</v>
      </c>
      <c r="B441" s="2">
        <v>10042</v>
      </c>
      <c r="C441" s="12" t="s">
        <v>961</v>
      </c>
      <c r="D441" s="12" t="str">
        <f>MID(C441,2,5)</f>
        <v>40512</v>
      </c>
      <c r="E441" s="12" t="str">
        <f t="shared" si="72"/>
        <v>30/11/2010</v>
      </c>
      <c r="F441" s="14">
        <f t="shared" si="73"/>
        <v>2010</v>
      </c>
      <c r="G441" s="14">
        <f t="shared" si="74"/>
        <v>11</v>
      </c>
      <c r="H441" s="14">
        <f t="shared" si="75"/>
        <v>30</v>
      </c>
      <c r="I441" s="14" t="str">
        <f t="shared" si="76"/>
        <v>Tuesday</v>
      </c>
      <c r="J441" s="4">
        <f t="shared" ca="1" si="77"/>
        <v>44878</v>
      </c>
      <c r="K441" s="4" t="str">
        <f t="shared" ca="1" si="78"/>
        <v>13/11/2022</v>
      </c>
      <c r="L441" s="14">
        <f t="shared" ca="1" si="79"/>
        <v>11</v>
      </c>
      <c r="M441" s="14">
        <f t="shared" ca="1" si="80"/>
        <v>143</v>
      </c>
      <c r="N441" s="14">
        <f t="shared" ca="1" si="81"/>
        <v>4366</v>
      </c>
      <c r="O441" s="2" t="s">
        <v>449</v>
      </c>
      <c r="P441" s="2">
        <v>7</v>
      </c>
      <c r="Q441" s="5">
        <v>18</v>
      </c>
      <c r="R441" s="5">
        <f t="shared" si="82"/>
        <v>126</v>
      </c>
      <c r="S441" s="6" t="s">
        <v>450</v>
      </c>
      <c r="T441" s="6" t="str">
        <f t="shared" si="83"/>
        <v>Normal</v>
      </c>
      <c r="U441">
        <f>IF(AND(R441&gt;=0,R441&lt;200),0.2,IF(AND(R441&gt;=200,R441&lt;500),0.3,0.4))</f>
        <v>0.2</v>
      </c>
      <c r="V441" s="5">
        <f>R441 -(U441*R441)</f>
        <v>100.8</v>
      </c>
      <c r="W441" t="str">
        <f>VLOOKUP(B441,Customer!A:G,7,FALSE)</f>
        <v>Lizette Minto</v>
      </c>
      <c r="X441">
        <f>VLOOKUP(B441,Customer!A:G,1,FALSE)</f>
        <v>10042</v>
      </c>
    </row>
    <row r="442" spans="1:24" x14ac:dyDescent="0.2">
      <c r="A442" s="2">
        <v>541</v>
      </c>
      <c r="B442" s="2">
        <v>10012</v>
      </c>
      <c r="C442" s="12" t="s">
        <v>1010</v>
      </c>
      <c r="D442" s="12" t="str">
        <f>MID(C442,2,5)</f>
        <v>41648</v>
      </c>
      <c r="E442" s="12" t="str">
        <f t="shared" si="72"/>
        <v>09/01/2014</v>
      </c>
      <c r="F442" s="14">
        <f t="shared" si="73"/>
        <v>2014</v>
      </c>
      <c r="G442" s="14">
        <f t="shared" si="74"/>
        <v>1</v>
      </c>
      <c r="H442" s="14">
        <f t="shared" si="75"/>
        <v>9</v>
      </c>
      <c r="I442" s="14" t="str">
        <f t="shared" si="76"/>
        <v>Thursday</v>
      </c>
      <c r="J442" s="4">
        <f t="shared" ca="1" si="77"/>
        <v>44878</v>
      </c>
      <c r="K442" s="4" t="str">
        <f t="shared" ca="1" si="78"/>
        <v>13/11/2022</v>
      </c>
      <c r="L442" s="14">
        <f t="shared" ca="1" si="79"/>
        <v>8</v>
      </c>
      <c r="M442" s="14">
        <f t="shared" ca="1" si="80"/>
        <v>106</v>
      </c>
      <c r="N442" s="14">
        <f t="shared" ca="1" si="81"/>
        <v>3230</v>
      </c>
      <c r="O442" s="2" t="s">
        <v>449</v>
      </c>
      <c r="P442" s="2">
        <v>21</v>
      </c>
      <c r="Q442" s="5">
        <v>18</v>
      </c>
      <c r="R442" s="5">
        <f t="shared" si="82"/>
        <v>378</v>
      </c>
      <c r="S442" s="6" t="s">
        <v>448</v>
      </c>
      <c r="T442" s="6" t="str">
        <f t="shared" si="83"/>
        <v>Large</v>
      </c>
      <c r="U442">
        <f>IF(AND(R442&gt;=0,R442&lt;200),0.2,IF(AND(R442&gt;=200,R442&lt;500),0.3,0.4))</f>
        <v>0.3</v>
      </c>
      <c r="V442" s="5">
        <f>R442 -(U442*R442)</f>
        <v>264.60000000000002</v>
      </c>
      <c r="W442" t="str">
        <f>VLOOKUP(B442,Customer!A:G,7,FALSE)</f>
        <v>Trisha Arter</v>
      </c>
      <c r="X442">
        <f>VLOOKUP(B442,Customer!A:G,1,FALSE)</f>
        <v>10012</v>
      </c>
    </row>
    <row r="443" spans="1:24" x14ac:dyDescent="0.2">
      <c r="A443" s="2">
        <v>542</v>
      </c>
      <c r="B443" s="2">
        <v>10140</v>
      </c>
      <c r="C443" s="12" t="s">
        <v>1011</v>
      </c>
      <c r="D443" s="12" t="str">
        <f>MID(C443,2,5)</f>
        <v>40594</v>
      </c>
      <c r="E443" s="12" t="str">
        <f t="shared" si="72"/>
        <v>20/02/2011</v>
      </c>
      <c r="F443" s="14">
        <f t="shared" si="73"/>
        <v>2011</v>
      </c>
      <c r="G443" s="14">
        <f t="shared" si="74"/>
        <v>2</v>
      </c>
      <c r="H443" s="14">
        <f t="shared" si="75"/>
        <v>20</v>
      </c>
      <c r="I443" s="14" t="str">
        <f t="shared" si="76"/>
        <v>Sunday</v>
      </c>
      <c r="J443" s="4">
        <f t="shared" ca="1" si="77"/>
        <v>44878</v>
      </c>
      <c r="K443" s="4" t="str">
        <f t="shared" ca="1" si="78"/>
        <v>13/11/2022</v>
      </c>
      <c r="L443" s="14">
        <f t="shared" ca="1" si="79"/>
        <v>11</v>
      </c>
      <c r="M443" s="14">
        <f t="shared" ca="1" si="80"/>
        <v>140</v>
      </c>
      <c r="N443" s="14">
        <f t="shared" ca="1" si="81"/>
        <v>4284</v>
      </c>
      <c r="O443" s="2" t="s">
        <v>452</v>
      </c>
      <c r="P443" s="2">
        <v>17</v>
      </c>
      <c r="Q443" s="5">
        <v>4</v>
      </c>
      <c r="R443" s="5">
        <f t="shared" si="82"/>
        <v>68</v>
      </c>
      <c r="S443" s="6" t="s">
        <v>448</v>
      </c>
      <c r="T443" s="6" t="str">
        <f t="shared" si="83"/>
        <v>Large</v>
      </c>
      <c r="U443">
        <f>IF(AND(R443&gt;=0,R443&lt;200),0.2,IF(AND(R443&gt;=200,R443&lt;500),0.3,0.4))</f>
        <v>0.2</v>
      </c>
      <c r="V443" s="5">
        <f>R443 -(U443*R443)</f>
        <v>54.4</v>
      </c>
      <c r="W443" t="str">
        <f>VLOOKUP(B443,Customer!A:G,7,FALSE)</f>
        <v>Gordon Lehr</v>
      </c>
      <c r="X443">
        <f>VLOOKUP(B443,Customer!A:G,1,FALSE)</f>
        <v>10140</v>
      </c>
    </row>
    <row r="444" spans="1:24" x14ac:dyDescent="0.2">
      <c r="A444" s="2">
        <v>543</v>
      </c>
      <c r="B444" s="2">
        <v>10080</v>
      </c>
      <c r="C444" s="12" t="s">
        <v>694</v>
      </c>
      <c r="D444" s="12" t="str">
        <f>MID(C444,2,5)</f>
        <v>40922</v>
      </c>
      <c r="E444" s="12" t="str">
        <f t="shared" si="72"/>
        <v>14/01/2012</v>
      </c>
      <c r="F444" s="14">
        <f t="shared" si="73"/>
        <v>2012</v>
      </c>
      <c r="G444" s="14">
        <f t="shared" si="74"/>
        <v>1</v>
      </c>
      <c r="H444" s="14">
        <f t="shared" si="75"/>
        <v>14</v>
      </c>
      <c r="I444" s="14" t="str">
        <f t="shared" si="76"/>
        <v>Saturday</v>
      </c>
      <c r="J444" s="4">
        <f t="shared" ca="1" si="77"/>
        <v>44878</v>
      </c>
      <c r="K444" s="4" t="str">
        <f t="shared" ca="1" si="78"/>
        <v>13/11/2022</v>
      </c>
      <c r="L444" s="14">
        <f t="shared" ca="1" si="79"/>
        <v>10</v>
      </c>
      <c r="M444" s="14">
        <f t="shared" ca="1" si="80"/>
        <v>129</v>
      </c>
      <c r="N444" s="14">
        <f t="shared" ca="1" si="81"/>
        <v>3956</v>
      </c>
      <c r="O444" s="2" t="s">
        <v>452</v>
      </c>
      <c r="P444" s="2">
        <v>8</v>
      </c>
      <c r="Q444" s="5">
        <v>4</v>
      </c>
      <c r="R444" s="5">
        <f t="shared" si="82"/>
        <v>32</v>
      </c>
      <c r="S444" s="6" t="s">
        <v>450</v>
      </c>
      <c r="T444" s="6" t="str">
        <f t="shared" si="83"/>
        <v>Normal</v>
      </c>
      <c r="U444">
        <f>IF(AND(R444&gt;=0,R444&lt;200),0.2,IF(AND(R444&gt;=200,R444&lt;500),0.3,0.4))</f>
        <v>0.2</v>
      </c>
      <c r="V444" s="5">
        <f>R444 -(U444*R444)</f>
        <v>25.6</v>
      </c>
      <c r="W444" t="str">
        <f>VLOOKUP(B444,Customer!A:G,7,FALSE)</f>
        <v>Hue Beeson</v>
      </c>
      <c r="X444">
        <f>VLOOKUP(B444,Customer!A:G,1,FALSE)</f>
        <v>10080</v>
      </c>
    </row>
    <row r="445" spans="1:24" x14ac:dyDescent="0.2">
      <c r="A445" s="2">
        <v>544</v>
      </c>
      <c r="B445" s="2">
        <v>10014</v>
      </c>
      <c r="C445" s="12" t="s">
        <v>838</v>
      </c>
      <c r="D445" s="12" t="str">
        <f>MID(C445,2,5)</f>
        <v>40483</v>
      </c>
      <c r="E445" s="12" t="str">
        <f t="shared" si="72"/>
        <v>01/11/2010</v>
      </c>
      <c r="F445" s="14">
        <f t="shared" si="73"/>
        <v>2010</v>
      </c>
      <c r="G445" s="14">
        <f t="shared" si="74"/>
        <v>11</v>
      </c>
      <c r="H445" s="14">
        <f t="shared" si="75"/>
        <v>1</v>
      </c>
      <c r="I445" s="14" t="str">
        <f t="shared" si="76"/>
        <v>Monday</v>
      </c>
      <c r="J445" s="4">
        <f t="shared" ca="1" si="77"/>
        <v>44878</v>
      </c>
      <c r="K445" s="4" t="str">
        <f t="shared" ca="1" si="78"/>
        <v>13/11/2022</v>
      </c>
      <c r="L445" s="14">
        <f t="shared" ca="1" si="79"/>
        <v>12</v>
      </c>
      <c r="M445" s="14">
        <f t="shared" ca="1" si="80"/>
        <v>144</v>
      </c>
      <c r="N445" s="14">
        <f t="shared" ca="1" si="81"/>
        <v>4395</v>
      </c>
      <c r="O445" s="2" t="s">
        <v>457</v>
      </c>
      <c r="P445" s="2">
        <v>9</v>
      </c>
      <c r="Q445" s="5">
        <v>2</v>
      </c>
      <c r="R445" s="5">
        <f t="shared" si="82"/>
        <v>18</v>
      </c>
      <c r="S445" s="6" t="s">
        <v>450</v>
      </c>
      <c r="T445" s="6" t="str">
        <f t="shared" si="83"/>
        <v>Normal</v>
      </c>
      <c r="U445">
        <f>IF(AND(R445&gt;=0,R445&lt;200),0.2,IF(AND(R445&gt;=200,R445&lt;500),0.3,0.4))</f>
        <v>0.2</v>
      </c>
      <c r="V445" s="5">
        <f>R445 -(U445*R445)</f>
        <v>14.4</v>
      </c>
      <c r="W445" t="str">
        <f>VLOOKUP(B445,Customer!A:G,7,FALSE)</f>
        <v>Lola Schmidt</v>
      </c>
      <c r="X445">
        <f>VLOOKUP(B445,Customer!A:G,1,FALSE)</f>
        <v>10014</v>
      </c>
    </row>
    <row r="446" spans="1:24" x14ac:dyDescent="0.2">
      <c r="A446" s="2">
        <v>545</v>
      </c>
      <c r="B446" s="2">
        <v>10086</v>
      </c>
      <c r="C446" s="12" t="s">
        <v>1012</v>
      </c>
      <c r="D446" s="12" t="str">
        <f>MID(C446,2,5)</f>
        <v>41687</v>
      </c>
      <c r="E446" s="12" t="str">
        <f t="shared" si="72"/>
        <v>17/02/2014</v>
      </c>
      <c r="F446" s="14">
        <f t="shared" si="73"/>
        <v>2014</v>
      </c>
      <c r="G446" s="14">
        <f t="shared" si="74"/>
        <v>2</v>
      </c>
      <c r="H446" s="14">
        <f t="shared" si="75"/>
        <v>17</v>
      </c>
      <c r="I446" s="14" t="str">
        <f t="shared" si="76"/>
        <v>Monday</v>
      </c>
      <c r="J446" s="4">
        <f t="shared" ca="1" si="77"/>
        <v>44878</v>
      </c>
      <c r="K446" s="4" t="str">
        <f t="shared" ca="1" si="78"/>
        <v>13/11/2022</v>
      </c>
      <c r="L446" s="14">
        <f t="shared" ca="1" si="79"/>
        <v>8</v>
      </c>
      <c r="M446" s="14">
        <f t="shared" ca="1" si="80"/>
        <v>104</v>
      </c>
      <c r="N446" s="14">
        <f t="shared" ca="1" si="81"/>
        <v>3191</v>
      </c>
      <c r="O446" s="2" t="s">
        <v>451</v>
      </c>
      <c r="P446" s="2">
        <v>2</v>
      </c>
      <c r="Q446" s="5">
        <v>13</v>
      </c>
      <c r="R446" s="5">
        <f t="shared" si="82"/>
        <v>26</v>
      </c>
      <c r="S446" s="6" t="s">
        <v>459</v>
      </c>
      <c r="T446" s="6" t="str">
        <f t="shared" si="83"/>
        <v>Normal</v>
      </c>
      <c r="U446">
        <f>IF(AND(R446&gt;=0,R446&lt;200),0.2,IF(AND(R446&gt;=200,R446&lt;500),0.3,0.4))</f>
        <v>0.2</v>
      </c>
      <c r="V446" s="5">
        <f>R446 -(U446*R446)</f>
        <v>20.8</v>
      </c>
      <c r="W446" t="str">
        <f>VLOOKUP(B446,Customer!A:G,7,FALSE)</f>
        <v>Lisette Bowsher</v>
      </c>
      <c r="X446">
        <f>VLOOKUP(B446,Customer!A:G,1,FALSE)</f>
        <v>10086</v>
      </c>
    </row>
    <row r="447" spans="1:24" x14ac:dyDescent="0.2">
      <c r="A447" s="2">
        <v>546</v>
      </c>
      <c r="B447" s="2">
        <v>10039</v>
      </c>
      <c r="C447" s="12" t="s">
        <v>1013</v>
      </c>
      <c r="D447" s="12" t="str">
        <f>MID(C447,2,5)</f>
        <v>40762</v>
      </c>
      <c r="E447" s="12" t="str">
        <f t="shared" si="72"/>
        <v>07/08/2011</v>
      </c>
      <c r="F447" s="14">
        <f t="shared" si="73"/>
        <v>2011</v>
      </c>
      <c r="G447" s="14">
        <f t="shared" si="74"/>
        <v>8</v>
      </c>
      <c r="H447" s="14">
        <f t="shared" si="75"/>
        <v>7</v>
      </c>
      <c r="I447" s="14" t="str">
        <f t="shared" si="76"/>
        <v>Sunday</v>
      </c>
      <c r="J447" s="4">
        <f t="shared" ca="1" si="77"/>
        <v>44878</v>
      </c>
      <c r="K447" s="4" t="str">
        <f t="shared" ca="1" si="78"/>
        <v>13/11/2022</v>
      </c>
      <c r="L447" s="14">
        <f t="shared" ca="1" si="79"/>
        <v>11</v>
      </c>
      <c r="M447" s="14">
        <f t="shared" ca="1" si="80"/>
        <v>135</v>
      </c>
      <c r="N447" s="14">
        <f t="shared" ca="1" si="81"/>
        <v>4116</v>
      </c>
      <c r="O447" s="2" t="s">
        <v>455</v>
      </c>
      <c r="P447" s="2">
        <v>17</v>
      </c>
      <c r="Q447" s="5">
        <v>9</v>
      </c>
      <c r="R447" s="5">
        <f t="shared" si="82"/>
        <v>153</v>
      </c>
      <c r="S447" s="6" t="s">
        <v>448</v>
      </c>
      <c r="T447" s="6" t="str">
        <f t="shared" si="83"/>
        <v>Large</v>
      </c>
      <c r="U447">
        <f>IF(AND(R447&gt;=0,R447&lt;200),0.2,IF(AND(R447&gt;=200,R447&lt;500),0.3,0.4))</f>
        <v>0.2</v>
      </c>
      <c r="V447" s="5">
        <f>R447 -(U447*R447)</f>
        <v>122.4</v>
      </c>
      <c r="W447" t="str">
        <f>VLOOKUP(B447,Customer!A:G,7,FALSE)</f>
        <v>Jere Waters</v>
      </c>
      <c r="X447">
        <f>VLOOKUP(B447,Customer!A:G,1,FALSE)</f>
        <v>10039</v>
      </c>
    </row>
    <row r="448" spans="1:24" x14ac:dyDescent="0.2">
      <c r="A448" s="2">
        <v>547</v>
      </c>
      <c r="B448" s="2">
        <v>10106</v>
      </c>
      <c r="C448" s="12" t="s">
        <v>1014</v>
      </c>
      <c r="D448" s="12" t="str">
        <f>MID(C448,2,5)</f>
        <v>40685</v>
      </c>
      <c r="E448" s="12" t="str">
        <f t="shared" si="72"/>
        <v>22/05/2011</v>
      </c>
      <c r="F448" s="14">
        <f t="shared" si="73"/>
        <v>2011</v>
      </c>
      <c r="G448" s="14">
        <f t="shared" si="74"/>
        <v>5</v>
      </c>
      <c r="H448" s="14">
        <f t="shared" si="75"/>
        <v>22</v>
      </c>
      <c r="I448" s="14" t="str">
        <f t="shared" si="76"/>
        <v>Sunday</v>
      </c>
      <c r="J448" s="4">
        <f t="shared" ca="1" si="77"/>
        <v>44878</v>
      </c>
      <c r="K448" s="4" t="str">
        <f t="shared" ca="1" si="78"/>
        <v>13/11/2022</v>
      </c>
      <c r="L448" s="14">
        <f t="shared" ca="1" si="79"/>
        <v>11</v>
      </c>
      <c r="M448" s="14">
        <f t="shared" ca="1" si="80"/>
        <v>137</v>
      </c>
      <c r="N448" s="14">
        <f t="shared" ca="1" si="81"/>
        <v>4193</v>
      </c>
      <c r="O448" s="2" t="s">
        <v>449</v>
      </c>
      <c r="P448" s="2">
        <v>8</v>
      </c>
      <c r="Q448" s="5">
        <v>18</v>
      </c>
      <c r="R448" s="5">
        <f t="shared" si="82"/>
        <v>144</v>
      </c>
      <c r="S448" s="6" t="s">
        <v>450</v>
      </c>
      <c r="T448" s="6" t="str">
        <f t="shared" si="83"/>
        <v>Normal</v>
      </c>
      <c r="U448">
        <f>IF(AND(R448&gt;=0,R448&lt;200),0.2,IF(AND(R448&gt;=200,R448&lt;500),0.3,0.4))</f>
        <v>0.2</v>
      </c>
      <c r="V448" s="5">
        <f>R448 -(U448*R448)</f>
        <v>115.2</v>
      </c>
      <c r="W448" t="str">
        <f>VLOOKUP(B448,Customer!A:G,7,FALSE)</f>
        <v>Ignacio Lucas</v>
      </c>
      <c r="X448">
        <f>VLOOKUP(B448,Customer!A:G,1,FALSE)</f>
        <v>10106</v>
      </c>
    </row>
    <row r="449" spans="1:24" x14ac:dyDescent="0.2">
      <c r="A449" s="2">
        <v>548</v>
      </c>
      <c r="B449" s="2">
        <v>10087</v>
      </c>
      <c r="C449" s="12" t="s">
        <v>1015</v>
      </c>
      <c r="D449" s="12" t="str">
        <f>MID(C449,2,5)</f>
        <v>41874</v>
      </c>
      <c r="E449" s="12" t="str">
        <f t="shared" si="72"/>
        <v>23/08/2014</v>
      </c>
      <c r="F449" s="14">
        <f t="shared" si="73"/>
        <v>2014</v>
      </c>
      <c r="G449" s="14">
        <f t="shared" si="74"/>
        <v>8</v>
      </c>
      <c r="H449" s="14">
        <f t="shared" si="75"/>
        <v>23</v>
      </c>
      <c r="I449" s="14" t="str">
        <f t="shared" si="76"/>
        <v>Saturday</v>
      </c>
      <c r="J449" s="4">
        <f t="shared" ca="1" si="77"/>
        <v>44878</v>
      </c>
      <c r="K449" s="4" t="str">
        <f t="shared" ca="1" si="78"/>
        <v>13/11/2022</v>
      </c>
      <c r="L449" s="14">
        <f t="shared" ca="1" si="79"/>
        <v>8</v>
      </c>
      <c r="M449" s="14">
        <f t="shared" ca="1" si="80"/>
        <v>98</v>
      </c>
      <c r="N449" s="14">
        <f t="shared" ca="1" si="81"/>
        <v>3004</v>
      </c>
      <c r="O449" s="2" t="s">
        <v>456</v>
      </c>
      <c r="P449" s="2">
        <v>26</v>
      </c>
      <c r="Q449" s="5">
        <v>12</v>
      </c>
      <c r="R449" s="5">
        <f t="shared" si="82"/>
        <v>312</v>
      </c>
      <c r="S449" s="6" t="s">
        <v>448</v>
      </c>
      <c r="T449" s="6" t="str">
        <f t="shared" si="83"/>
        <v>Large</v>
      </c>
      <c r="U449">
        <f>IF(AND(R449&gt;=0,R449&lt;200),0.2,IF(AND(R449&gt;=200,R449&lt;500),0.3,0.4))</f>
        <v>0.3</v>
      </c>
      <c r="V449" s="5">
        <f>R449 -(U449*R449)</f>
        <v>218.4</v>
      </c>
      <c r="W449" t="str">
        <f>VLOOKUP(B449,Customer!A:G,7,FALSE)</f>
        <v>Annamaria Valdovinos</v>
      </c>
      <c r="X449">
        <f>VLOOKUP(B449,Customer!A:G,1,FALSE)</f>
        <v>10087</v>
      </c>
    </row>
    <row r="450" spans="1:24" x14ac:dyDescent="0.2">
      <c r="A450" s="2">
        <v>549</v>
      </c>
      <c r="B450" s="2">
        <v>10040</v>
      </c>
      <c r="C450" s="12" t="s">
        <v>1016</v>
      </c>
      <c r="D450" s="12" t="str">
        <f>MID(C450,2,5)</f>
        <v>41174</v>
      </c>
      <c r="E450" s="12" t="str">
        <f t="shared" si="72"/>
        <v>22/09/2012</v>
      </c>
      <c r="F450" s="14">
        <f t="shared" si="73"/>
        <v>2012</v>
      </c>
      <c r="G450" s="14">
        <f t="shared" si="74"/>
        <v>9</v>
      </c>
      <c r="H450" s="14">
        <f t="shared" si="75"/>
        <v>22</v>
      </c>
      <c r="I450" s="14" t="str">
        <f t="shared" si="76"/>
        <v>Saturday</v>
      </c>
      <c r="J450" s="4">
        <f t="shared" ca="1" si="77"/>
        <v>44878</v>
      </c>
      <c r="K450" s="4" t="str">
        <f t="shared" ca="1" si="78"/>
        <v>13/11/2022</v>
      </c>
      <c r="L450" s="14">
        <f t="shared" ca="1" si="79"/>
        <v>10</v>
      </c>
      <c r="M450" s="14">
        <f t="shared" ca="1" si="80"/>
        <v>121</v>
      </c>
      <c r="N450" s="14">
        <f t="shared" ca="1" si="81"/>
        <v>3704</v>
      </c>
      <c r="O450" s="2" t="s">
        <v>458</v>
      </c>
      <c r="P450" s="2">
        <v>5</v>
      </c>
      <c r="Q450" s="5">
        <v>8</v>
      </c>
      <c r="R450" s="5">
        <f t="shared" si="82"/>
        <v>40</v>
      </c>
      <c r="S450" s="6" t="s">
        <v>459</v>
      </c>
      <c r="T450" s="6" t="str">
        <f t="shared" si="83"/>
        <v>Normal</v>
      </c>
      <c r="U450">
        <f>IF(AND(R450&gt;=0,R450&lt;200),0.2,IF(AND(R450&gt;=200,R450&lt;500),0.3,0.4))</f>
        <v>0.2</v>
      </c>
      <c r="V450" s="5">
        <f>R450 -(U450*R450)</f>
        <v>32</v>
      </c>
      <c r="W450" t="str">
        <f>VLOOKUP(B450,Customer!A:G,7,FALSE)</f>
        <v>Lenita Blankenship</v>
      </c>
      <c r="X450">
        <f>VLOOKUP(B450,Customer!A:G,1,FALSE)</f>
        <v>10040</v>
      </c>
    </row>
    <row r="451" spans="1:24" x14ac:dyDescent="0.2">
      <c r="A451" s="2">
        <v>550</v>
      </c>
      <c r="B451" s="2">
        <v>10036</v>
      </c>
      <c r="C451" s="12" t="s">
        <v>925</v>
      </c>
      <c r="D451" s="12" t="str">
        <f>MID(C451,2,5)</f>
        <v>40634</v>
      </c>
      <c r="E451" s="12" t="str">
        <f t="shared" ref="E451:E501" si="84">TEXT(D451,"DD/MM/YYYY")</f>
        <v>01/04/2011</v>
      </c>
      <c r="F451" s="14">
        <f t="shared" ref="F451:F501" si="85">YEAR(E451)</f>
        <v>2011</v>
      </c>
      <c r="G451" s="14">
        <f t="shared" ref="G451:G501" si="86">MONTH(E451)</f>
        <v>4</v>
      </c>
      <c r="H451" s="14">
        <f t="shared" ref="H451:H501" si="87">DAY(E451)</f>
        <v>1</v>
      </c>
      <c r="I451" s="14" t="str">
        <f t="shared" ref="I451:I501" si="88">TEXT(E451,"DDDD")</f>
        <v>Friday</v>
      </c>
      <c r="J451" s="4">
        <f t="shared" ref="J451:J501" ca="1" si="89">TODAY()</f>
        <v>44878</v>
      </c>
      <c r="K451" s="4" t="str">
        <f t="shared" ref="K451:K501" ca="1" si="90">TEXT(J451,"DD/MM/YYYY")</f>
        <v>13/11/2022</v>
      </c>
      <c r="L451" s="14">
        <f t="shared" ref="L451:L501" ca="1" si="91">DATEDIF(E451,K451,"Y")</f>
        <v>11</v>
      </c>
      <c r="M451" s="14">
        <f t="shared" ref="M451:M501" ca="1" si="92">DATEDIF(E451,K451,"M")</f>
        <v>139</v>
      </c>
      <c r="N451" s="14">
        <f t="shared" ref="N451:N501" ca="1" si="93">DATEDIF(E451,K451,"D")</f>
        <v>4244</v>
      </c>
      <c r="O451" s="2" t="s">
        <v>452</v>
      </c>
      <c r="P451" s="2">
        <v>24</v>
      </c>
      <c r="Q451" s="5">
        <v>4</v>
      </c>
      <c r="R451" s="5">
        <f t="shared" ref="R451:R501" si="94">P451*Q451</f>
        <v>96</v>
      </c>
      <c r="S451" s="6" t="s">
        <v>448</v>
      </c>
      <c r="T451" s="6" t="str">
        <f t="shared" ref="T451:T501" si="95">IF(S451="Large Order", "Large", IF(OR(S451="Normal Order",S451="Small Order"),"Normal"))</f>
        <v>Large</v>
      </c>
      <c r="U451">
        <f>IF(AND(R451&gt;=0,R451&lt;200),0.2,IF(AND(R451&gt;=200,R451&lt;500),0.3,0.4))</f>
        <v>0.2</v>
      </c>
      <c r="V451" s="5">
        <f>R451 -(U451*R451)</f>
        <v>76.8</v>
      </c>
      <c r="W451" t="str">
        <f>VLOOKUP(B451,Customer!A:G,7,FALSE)</f>
        <v>Cathern Howey</v>
      </c>
      <c r="X451">
        <f>VLOOKUP(B451,Customer!A:G,1,FALSE)</f>
        <v>10036</v>
      </c>
    </row>
    <row r="452" spans="1:24" x14ac:dyDescent="0.2">
      <c r="A452" s="2">
        <v>551</v>
      </c>
      <c r="B452" s="2">
        <v>10025</v>
      </c>
      <c r="C452" s="12" t="s">
        <v>1017</v>
      </c>
      <c r="D452" s="12" t="str">
        <f>MID(C452,2,5)</f>
        <v>41489</v>
      </c>
      <c r="E452" s="12" t="str">
        <f t="shared" si="84"/>
        <v>03/08/2013</v>
      </c>
      <c r="F452" s="14">
        <f t="shared" si="85"/>
        <v>2013</v>
      </c>
      <c r="G452" s="14">
        <f t="shared" si="86"/>
        <v>8</v>
      </c>
      <c r="H452" s="14">
        <f t="shared" si="87"/>
        <v>3</v>
      </c>
      <c r="I452" s="14" t="str">
        <f t="shared" si="88"/>
        <v>Saturday</v>
      </c>
      <c r="J452" s="4">
        <f t="shared" ca="1" si="89"/>
        <v>44878</v>
      </c>
      <c r="K452" s="4" t="str">
        <f t="shared" ca="1" si="90"/>
        <v>13/11/2022</v>
      </c>
      <c r="L452" s="14">
        <f t="shared" ca="1" si="91"/>
        <v>9</v>
      </c>
      <c r="M452" s="14">
        <f t="shared" ca="1" si="92"/>
        <v>111</v>
      </c>
      <c r="N452" s="14">
        <f t="shared" ca="1" si="93"/>
        <v>3389</v>
      </c>
      <c r="O452" s="2" t="s">
        <v>457</v>
      </c>
      <c r="P452" s="2">
        <v>20</v>
      </c>
      <c r="Q452" s="5">
        <v>2</v>
      </c>
      <c r="R452" s="5">
        <f t="shared" si="94"/>
        <v>40</v>
      </c>
      <c r="S452" s="6" t="s">
        <v>448</v>
      </c>
      <c r="T452" s="6" t="str">
        <f t="shared" si="95"/>
        <v>Large</v>
      </c>
      <c r="U452">
        <f>IF(AND(R452&gt;=0,R452&lt;200),0.2,IF(AND(R452&gt;=200,R452&lt;500),0.3,0.4))</f>
        <v>0.2</v>
      </c>
      <c r="V452" s="5">
        <f>R452 -(U452*R452)</f>
        <v>32</v>
      </c>
      <c r="W452" t="str">
        <f>VLOOKUP(B452,Customer!A:G,7,FALSE)</f>
        <v>Franklyn Brandenberger</v>
      </c>
      <c r="X452">
        <f>VLOOKUP(B452,Customer!A:G,1,FALSE)</f>
        <v>10025</v>
      </c>
    </row>
    <row r="453" spans="1:24" x14ac:dyDescent="0.2">
      <c r="A453" s="2">
        <v>552</v>
      </c>
      <c r="B453" s="2">
        <v>10084</v>
      </c>
      <c r="C453" s="12" t="s">
        <v>1018</v>
      </c>
      <c r="D453" s="12" t="str">
        <f>MID(C453,2,5)</f>
        <v>41504</v>
      </c>
      <c r="E453" s="12" t="str">
        <f t="shared" si="84"/>
        <v>18/08/2013</v>
      </c>
      <c r="F453" s="14">
        <f t="shared" si="85"/>
        <v>2013</v>
      </c>
      <c r="G453" s="14">
        <f t="shared" si="86"/>
        <v>8</v>
      </c>
      <c r="H453" s="14">
        <f t="shared" si="87"/>
        <v>18</v>
      </c>
      <c r="I453" s="14" t="str">
        <f t="shared" si="88"/>
        <v>Sunday</v>
      </c>
      <c r="J453" s="4">
        <f t="shared" ca="1" si="89"/>
        <v>44878</v>
      </c>
      <c r="K453" s="4" t="str">
        <f t="shared" ca="1" si="90"/>
        <v>13/11/2022</v>
      </c>
      <c r="L453" s="14">
        <f t="shared" ca="1" si="91"/>
        <v>9</v>
      </c>
      <c r="M453" s="14">
        <f t="shared" ca="1" si="92"/>
        <v>110</v>
      </c>
      <c r="N453" s="14">
        <f t="shared" ca="1" si="93"/>
        <v>3374</v>
      </c>
      <c r="O453" s="2" t="s">
        <v>457</v>
      </c>
      <c r="P453" s="2">
        <v>12</v>
      </c>
      <c r="Q453" s="5">
        <v>2</v>
      </c>
      <c r="R453" s="5">
        <f t="shared" si="94"/>
        <v>24</v>
      </c>
      <c r="S453" s="6" t="s">
        <v>450</v>
      </c>
      <c r="T453" s="6" t="str">
        <f t="shared" si="95"/>
        <v>Normal</v>
      </c>
      <c r="U453">
        <f>IF(AND(R453&gt;=0,R453&lt;200),0.2,IF(AND(R453&gt;=200,R453&lt;500),0.3,0.4))</f>
        <v>0.2</v>
      </c>
      <c r="V453" s="5">
        <f>R453 -(U453*R453)</f>
        <v>19.2</v>
      </c>
      <c r="W453" t="str">
        <f>VLOOKUP(B453,Customer!A:G,7,FALSE)</f>
        <v>Mauricio Thetford</v>
      </c>
      <c r="X453">
        <f>VLOOKUP(B453,Customer!A:G,1,FALSE)</f>
        <v>10084</v>
      </c>
    </row>
    <row r="454" spans="1:24" x14ac:dyDescent="0.2">
      <c r="A454" s="2">
        <v>553</v>
      </c>
      <c r="B454" s="2">
        <v>10143</v>
      </c>
      <c r="C454" s="12" t="s">
        <v>1019</v>
      </c>
      <c r="D454" s="12" t="str">
        <f>MID(C454,2,5)</f>
        <v>41699</v>
      </c>
      <c r="E454" s="12" t="str">
        <f t="shared" si="84"/>
        <v>01/03/2014</v>
      </c>
      <c r="F454" s="14">
        <f t="shared" si="85"/>
        <v>2014</v>
      </c>
      <c r="G454" s="14">
        <f t="shared" si="86"/>
        <v>3</v>
      </c>
      <c r="H454" s="14">
        <f t="shared" si="87"/>
        <v>1</v>
      </c>
      <c r="I454" s="14" t="str">
        <f t="shared" si="88"/>
        <v>Saturday</v>
      </c>
      <c r="J454" s="4">
        <f t="shared" ca="1" si="89"/>
        <v>44878</v>
      </c>
      <c r="K454" s="4" t="str">
        <f t="shared" ca="1" si="90"/>
        <v>13/11/2022</v>
      </c>
      <c r="L454" s="14">
        <f t="shared" ca="1" si="91"/>
        <v>8</v>
      </c>
      <c r="M454" s="14">
        <f t="shared" ca="1" si="92"/>
        <v>104</v>
      </c>
      <c r="N454" s="14">
        <f t="shared" ca="1" si="93"/>
        <v>3179</v>
      </c>
      <c r="O454" s="2" t="s">
        <v>455</v>
      </c>
      <c r="P454" s="2">
        <v>8</v>
      </c>
      <c r="Q454" s="5">
        <v>9</v>
      </c>
      <c r="R454" s="5">
        <f t="shared" si="94"/>
        <v>72</v>
      </c>
      <c r="S454" s="6" t="s">
        <v>450</v>
      </c>
      <c r="T454" s="6" t="str">
        <f t="shared" si="95"/>
        <v>Normal</v>
      </c>
      <c r="U454">
        <f>IF(AND(R454&gt;=0,R454&lt;200),0.2,IF(AND(R454&gt;=200,R454&lt;500),0.3,0.4))</f>
        <v>0.2</v>
      </c>
      <c r="V454" s="5">
        <f>R454 -(U454*R454)</f>
        <v>57.6</v>
      </c>
      <c r="W454" t="str">
        <f>VLOOKUP(B454,Customer!A:G,7,FALSE)</f>
        <v>Gertude Neitzel</v>
      </c>
      <c r="X454">
        <f>VLOOKUP(B454,Customer!A:G,1,FALSE)</f>
        <v>10143</v>
      </c>
    </row>
    <row r="455" spans="1:24" x14ac:dyDescent="0.2">
      <c r="A455" s="2">
        <v>554</v>
      </c>
      <c r="B455" s="2">
        <v>10018</v>
      </c>
      <c r="C455" s="12" t="s">
        <v>1020</v>
      </c>
      <c r="D455" s="12" t="str">
        <f>MID(C455,2,5)</f>
        <v>40352</v>
      </c>
      <c r="E455" s="12" t="str">
        <f t="shared" si="84"/>
        <v>23/06/2010</v>
      </c>
      <c r="F455" s="14">
        <f t="shared" si="85"/>
        <v>2010</v>
      </c>
      <c r="G455" s="14">
        <f t="shared" si="86"/>
        <v>6</v>
      </c>
      <c r="H455" s="14">
        <f t="shared" si="87"/>
        <v>23</v>
      </c>
      <c r="I455" s="14" t="str">
        <f t="shared" si="88"/>
        <v>Wednesday</v>
      </c>
      <c r="J455" s="4">
        <f t="shared" ca="1" si="89"/>
        <v>44878</v>
      </c>
      <c r="K455" s="4" t="str">
        <f t="shared" ca="1" si="90"/>
        <v>13/11/2022</v>
      </c>
      <c r="L455" s="14">
        <f t="shared" ca="1" si="91"/>
        <v>12</v>
      </c>
      <c r="M455" s="14">
        <f t="shared" ca="1" si="92"/>
        <v>148</v>
      </c>
      <c r="N455" s="14">
        <f t="shared" ca="1" si="93"/>
        <v>4526</v>
      </c>
      <c r="O455" s="2" t="s">
        <v>455</v>
      </c>
      <c r="P455" s="2">
        <v>3</v>
      </c>
      <c r="Q455" s="5">
        <v>9</v>
      </c>
      <c r="R455" s="5">
        <f t="shared" si="94"/>
        <v>27</v>
      </c>
      <c r="S455" s="6" t="s">
        <v>459</v>
      </c>
      <c r="T455" s="6" t="str">
        <f t="shared" si="95"/>
        <v>Normal</v>
      </c>
      <c r="U455">
        <f>IF(AND(R455&gt;=0,R455&lt;200),0.2,IF(AND(R455&gt;=200,R455&lt;500),0.3,0.4))</f>
        <v>0.2</v>
      </c>
      <c r="V455" s="5">
        <f>R455 -(U455*R455)</f>
        <v>21.6</v>
      </c>
      <c r="W455" t="str">
        <f>VLOOKUP(B455,Customer!A:G,7,FALSE)</f>
        <v>Isaiah Chavarria</v>
      </c>
      <c r="X455">
        <f>VLOOKUP(B455,Customer!A:G,1,FALSE)</f>
        <v>10018</v>
      </c>
    </row>
    <row r="456" spans="1:24" x14ac:dyDescent="0.2">
      <c r="A456" s="2">
        <v>555</v>
      </c>
      <c r="B456" s="2">
        <v>10138</v>
      </c>
      <c r="C456" s="12" t="s">
        <v>1021</v>
      </c>
      <c r="D456" s="12" t="str">
        <f>MID(C456,2,5)</f>
        <v>41659</v>
      </c>
      <c r="E456" s="12" t="str">
        <f t="shared" si="84"/>
        <v>20/01/2014</v>
      </c>
      <c r="F456" s="14">
        <f t="shared" si="85"/>
        <v>2014</v>
      </c>
      <c r="G456" s="14">
        <f t="shared" si="86"/>
        <v>1</v>
      </c>
      <c r="H456" s="14">
        <f t="shared" si="87"/>
        <v>20</v>
      </c>
      <c r="I456" s="14" t="str">
        <f t="shared" si="88"/>
        <v>Monday</v>
      </c>
      <c r="J456" s="4">
        <f t="shared" ca="1" si="89"/>
        <v>44878</v>
      </c>
      <c r="K456" s="4" t="str">
        <f t="shared" ca="1" si="90"/>
        <v>13/11/2022</v>
      </c>
      <c r="L456" s="14">
        <f t="shared" ca="1" si="91"/>
        <v>8</v>
      </c>
      <c r="M456" s="14">
        <f t="shared" ca="1" si="92"/>
        <v>105</v>
      </c>
      <c r="N456" s="14">
        <f t="shared" ca="1" si="93"/>
        <v>3219</v>
      </c>
      <c r="O456" s="2" t="s">
        <v>455</v>
      </c>
      <c r="P456" s="2">
        <v>20</v>
      </c>
      <c r="Q456" s="5">
        <v>9</v>
      </c>
      <c r="R456" s="5">
        <f t="shared" si="94"/>
        <v>180</v>
      </c>
      <c r="S456" s="6" t="s">
        <v>448</v>
      </c>
      <c r="T456" s="6" t="str">
        <f t="shared" si="95"/>
        <v>Large</v>
      </c>
      <c r="U456">
        <f>IF(AND(R456&gt;=0,R456&lt;200),0.2,IF(AND(R456&gt;=200,R456&lt;500),0.3,0.4))</f>
        <v>0.2</v>
      </c>
      <c r="V456" s="5">
        <f>R456 -(U456*R456)</f>
        <v>144</v>
      </c>
      <c r="W456" t="str">
        <f>VLOOKUP(B456,Customer!A:G,7,FALSE)</f>
        <v>Jamel Biery</v>
      </c>
      <c r="X456">
        <f>VLOOKUP(B456,Customer!A:G,1,FALSE)</f>
        <v>10138</v>
      </c>
    </row>
    <row r="457" spans="1:24" x14ac:dyDescent="0.2">
      <c r="A457" s="2">
        <v>556</v>
      </c>
      <c r="B457" s="2">
        <v>10065</v>
      </c>
      <c r="C457" s="12" t="s">
        <v>1022</v>
      </c>
      <c r="D457" s="12" t="str">
        <f>MID(C457,2,5)</f>
        <v>42298</v>
      </c>
      <c r="E457" s="12" t="str">
        <f t="shared" si="84"/>
        <v>21/10/2015</v>
      </c>
      <c r="F457" s="14">
        <f t="shared" si="85"/>
        <v>2015</v>
      </c>
      <c r="G457" s="14">
        <f t="shared" si="86"/>
        <v>10</v>
      </c>
      <c r="H457" s="14">
        <f t="shared" si="87"/>
        <v>21</v>
      </c>
      <c r="I457" s="14" t="str">
        <f t="shared" si="88"/>
        <v>Wednesday</v>
      </c>
      <c r="J457" s="4">
        <f t="shared" ca="1" si="89"/>
        <v>44878</v>
      </c>
      <c r="K457" s="4" t="str">
        <f t="shared" ca="1" si="90"/>
        <v>13/11/2022</v>
      </c>
      <c r="L457" s="14">
        <f t="shared" ca="1" si="91"/>
        <v>7</v>
      </c>
      <c r="M457" s="14">
        <f t="shared" ca="1" si="92"/>
        <v>84</v>
      </c>
      <c r="N457" s="14">
        <f t="shared" ca="1" si="93"/>
        <v>2580</v>
      </c>
      <c r="O457" s="2" t="s">
        <v>451</v>
      </c>
      <c r="P457" s="2">
        <v>19</v>
      </c>
      <c r="Q457" s="5">
        <v>13</v>
      </c>
      <c r="R457" s="5">
        <f t="shared" si="94"/>
        <v>247</v>
      </c>
      <c r="S457" s="6" t="s">
        <v>448</v>
      </c>
      <c r="T457" s="6" t="str">
        <f t="shared" si="95"/>
        <v>Large</v>
      </c>
      <c r="U457">
        <f>IF(AND(R457&gt;=0,R457&lt;200),0.2,IF(AND(R457&gt;=200,R457&lt;500),0.3,0.4))</f>
        <v>0.3</v>
      </c>
      <c r="V457" s="5">
        <f>R457 -(U457*R457)</f>
        <v>172.9</v>
      </c>
      <c r="W457" t="str">
        <f>VLOOKUP(B457,Customer!A:G,7,FALSE)</f>
        <v>Tracey Voyles</v>
      </c>
      <c r="X457">
        <f>VLOOKUP(B457,Customer!A:G,1,FALSE)</f>
        <v>10065</v>
      </c>
    </row>
    <row r="458" spans="1:24" x14ac:dyDescent="0.2">
      <c r="A458" s="2">
        <v>557</v>
      </c>
      <c r="B458" s="2">
        <v>10107</v>
      </c>
      <c r="C458" s="12" t="s">
        <v>1023</v>
      </c>
      <c r="D458" s="12" t="str">
        <f>MID(C458,2,5)</f>
        <v>41431</v>
      </c>
      <c r="E458" s="12" t="str">
        <f t="shared" si="84"/>
        <v>06/06/2013</v>
      </c>
      <c r="F458" s="14">
        <f t="shared" si="85"/>
        <v>2013</v>
      </c>
      <c r="G458" s="14">
        <f t="shared" si="86"/>
        <v>6</v>
      </c>
      <c r="H458" s="14">
        <f t="shared" si="87"/>
        <v>6</v>
      </c>
      <c r="I458" s="14" t="str">
        <f t="shared" si="88"/>
        <v>Thursday</v>
      </c>
      <c r="J458" s="4">
        <f t="shared" ca="1" si="89"/>
        <v>44878</v>
      </c>
      <c r="K458" s="4" t="str">
        <f t="shared" ca="1" si="90"/>
        <v>13/11/2022</v>
      </c>
      <c r="L458" s="14">
        <f t="shared" ca="1" si="91"/>
        <v>9</v>
      </c>
      <c r="M458" s="14">
        <f t="shared" ca="1" si="92"/>
        <v>113</v>
      </c>
      <c r="N458" s="14">
        <f t="shared" ca="1" si="93"/>
        <v>3447</v>
      </c>
      <c r="O458" s="2" t="s">
        <v>460</v>
      </c>
      <c r="P458" s="2">
        <v>17</v>
      </c>
      <c r="Q458" s="5">
        <v>2</v>
      </c>
      <c r="R458" s="5">
        <f t="shared" si="94"/>
        <v>34</v>
      </c>
      <c r="S458" s="6" t="s">
        <v>448</v>
      </c>
      <c r="T458" s="6" t="str">
        <f t="shared" si="95"/>
        <v>Large</v>
      </c>
      <c r="U458">
        <f>IF(AND(R458&gt;=0,R458&lt;200),0.2,IF(AND(R458&gt;=200,R458&lt;500),0.3,0.4))</f>
        <v>0.2</v>
      </c>
      <c r="V458" s="5">
        <f>R458 -(U458*R458)</f>
        <v>27.2</v>
      </c>
      <c r="W458" t="str">
        <f>VLOOKUP(B458,Customer!A:G,7,FALSE)</f>
        <v>Teresita Schatz</v>
      </c>
      <c r="X458">
        <f>VLOOKUP(B458,Customer!A:G,1,FALSE)</f>
        <v>10107</v>
      </c>
    </row>
    <row r="459" spans="1:24" x14ac:dyDescent="0.2">
      <c r="A459" s="2">
        <v>558</v>
      </c>
      <c r="B459" s="2">
        <v>10147</v>
      </c>
      <c r="C459" s="12" t="s">
        <v>1024</v>
      </c>
      <c r="D459" s="12" t="str">
        <f>MID(C459,2,5)</f>
        <v>42060</v>
      </c>
      <c r="E459" s="12" t="str">
        <f t="shared" si="84"/>
        <v>25/02/2015</v>
      </c>
      <c r="F459" s="14">
        <f t="shared" si="85"/>
        <v>2015</v>
      </c>
      <c r="G459" s="14">
        <f t="shared" si="86"/>
        <v>2</v>
      </c>
      <c r="H459" s="14">
        <f t="shared" si="87"/>
        <v>25</v>
      </c>
      <c r="I459" s="14" t="str">
        <f t="shared" si="88"/>
        <v>Wednesday</v>
      </c>
      <c r="J459" s="4">
        <f t="shared" ca="1" si="89"/>
        <v>44878</v>
      </c>
      <c r="K459" s="4" t="str">
        <f t="shared" ca="1" si="90"/>
        <v>13/11/2022</v>
      </c>
      <c r="L459" s="14">
        <f t="shared" ca="1" si="91"/>
        <v>7</v>
      </c>
      <c r="M459" s="14">
        <f t="shared" ca="1" si="92"/>
        <v>92</v>
      </c>
      <c r="N459" s="14">
        <f t="shared" ca="1" si="93"/>
        <v>2818</v>
      </c>
      <c r="O459" s="2" t="s">
        <v>453</v>
      </c>
      <c r="P459" s="2">
        <v>18</v>
      </c>
      <c r="Q459" s="5">
        <v>12</v>
      </c>
      <c r="R459" s="5">
        <f t="shared" si="94"/>
        <v>216</v>
      </c>
      <c r="S459" s="6" t="s">
        <v>448</v>
      </c>
      <c r="T459" s="6" t="str">
        <f t="shared" si="95"/>
        <v>Large</v>
      </c>
      <c r="U459">
        <f>IF(AND(R459&gt;=0,R459&lt;200),0.2,IF(AND(R459&gt;=200,R459&lt;500),0.3,0.4))</f>
        <v>0.3</v>
      </c>
      <c r="V459" s="5">
        <f>R459 -(U459*R459)</f>
        <v>151.19999999999999</v>
      </c>
      <c r="W459" t="str">
        <f>VLOOKUP(B459,Customer!A:G,7,FALSE)</f>
        <v>Johnathon Haug</v>
      </c>
      <c r="X459">
        <f>VLOOKUP(B459,Customer!A:G,1,FALSE)</f>
        <v>10147</v>
      </c>
    </row>
    <row r="460" spans="1:24" x14ac:dyDescent="0.2">
      <c r="A460" s="2">
        <v>559</v>
      </c>
      <c r="B460" s="2">
        <v>10115</v>
      </c>
      <c r="C460" s="12" t="s">
        <v>1025</v>
      </c>
      <c r="D460" s="12" t="str">
        <f>MID(C460,2,5)</f>
        <v>41152</v>
      </c>
      <c r="E460" s="12" t="str">
        <f t="shared" si="84"/>
        <v>31/08/2012</v>
      </c>
      <c r="F460" s="14">
        <f t="shared" si="85"/>
        <v>2012</v>
      </c>
      <c r="G460" s="14">
        <f t="shared" si="86"/>
        <v>8</v>
      </c>
      <c r="H460" s="14">
        <f t="shared" si="87"/>
        <v>31</v>
      </c>
      <c r="I460" s="14" t="str">
        <f t="shared" si="88"/>
        <v>Friday</v>
      </c>
      <c r="J460" s="4">
        <f t="shared" ca="1" si="89"/>
        <v>44878</v>
      </c>
      <c r="K460" s="4" t="str">
        <f t="shared" ca="1" si="90"/>
        <v>13/11/2022</v>
      </c>
      <c r="L460" s="14">
        <f t="shared" ca="1" si="91"/>
        <v>10</v>
      </c>
      <c r="M460" s="14">
        <f t="shared" ca="1" si="92"/>
        <v>122</v>
      </c>
      <c r="N460" s="14">
        <f t="shared" ca="1" si="93"/>
        <v>3726</v>
      </c>
      <c r="O460" s="2" t="s">
        <v>454</v>
      </c>
      <c r="P460" s="2">
        <v>2</v>
      </c>
      <c r="Q460" s="5">
        <v>12</v>
      </c>
      <c r="R460" s="5">
        <f t="shared" si="94"/>
        <v>24</v>
      </c>
      <c r="S460" s="6" t="s">
        <v>459</v>
      </c>
      <c r="T460" s="6" t="str">
        <f t="shared" si="95"/>
        <v>Normal</v>
      </c>
      <c r="U460">
        <f>IF(AND(R460&gt;=0,R460&lt;200),0.2,IF(AND(R460&gt;=200,R460&lt;500),0.3,0.4))</f>
        <v>0.2</v>
      </c>
      <c r="V460" s="5">
        <f>R460 -(U460*R460)</f>
        <v>19.2</v>
      </c>
      <c r="W460" t="str">
        <f>VLOOKUP(B460,Customer!A:G,7,FALSE)</f>
        <v>Krystle Spainhour</v>
      </c>
      <c r="X460">
        <f>VLOOKUP(B460,Customer!A:G,1,FALSE)</f>
        <v>10115</v>
      </c>
    </row>
    <row r="461" spans="1:24" x14ac:dyDescent="0.2">
      <c r="A461" s="2">
        <v>560</v>
      </c>
      <c r="B461" s="2">
        <v>10030</v>
      </c>
      <c r="C461" s="12" t="s">
        <v>1026</v>
      </c>
      <c r="D461" s="12" t="str">
        <f>MID(C461,2,5)</f>
        <v>41996</v>
      </c>
      <c r="E461" s="12" t="str">
        <f t="shared" si="84"/>
        <v>23/12/2014</v>
      </c>
      <c r="F461" s="14">
        <f t="shared" si="85"/>
        <v>2014</v>
      </c>
      <c r="G461" s="14">
        <f t="shared" si="86"/>
        <v>12</v>
      </c>
      <c r="H461" s="14">
        <f t="shared" si="87"/>
        <v>23</v>
      </c>
      <c r="I461" s="14" t="str">
        <f t="shared" si="88"/>
        <v>Tuesday</v>
      </c>
      <c r="J461" s="4">
        <f t="shared" ca="1" si="89"/>
        <v>44878</v>
      </c>
      <c r="K461" s="4" t="str">
        <f t="shared" ca="1" si="90"/>
        <v>13/11/2022</v>
      </c>
      <c r="L461" s="14">
        <f t="shared" ca="1" si="91"/>
        <v>7</v>
      </c>
      <c r="M461" s="14">
        <f t="shared" ca="1" si="92"/>
        <v>94</v>
      </c>
      <c r="N461" s="14">
        <f t="shared" ca="1" si="93"/>
        <v>2882</v>
      </c>
      <c r="O461" s="2" t="s">
        <v>449</v>
      </c>
      <c r="P461" s="2">
        <v>1</v>
      </c>
      <c r="Q461" s="5">
        <v>18</v>
      </c>
      <c r="R461" s="5">
        <f t="shared" si="94"/>
        <v>18</v>
      </c>
      <c r="S461" s="6" t="s">
        <v>459</v>
      </c>
      <c r="T461" s="6" t="str">
        <f t="shared" si="95"/>
        <v>Normal</v>
      </c>
      <c r="U461">
        <f>IF(AND(R461&gt;=0,R461&lt;200),0.2,IF(AND(R461&gt;=200,R461&lt;500),0.3,0.4))</f>
        <v>0.2</v>
      </c>
      <c r="V461" s="5">
        <f>R461 -(U461*R461)</f>
        <v>14.4</v>
      </c>
      <c r="W461" t="str">
        <f>VLOOKUP(B461,Customer!A:G,7,FALSE)</f>
        <v>Britni Baisden</v>
      </c>
      <c r="X461">
        <f>VLOOKUP(B461,Customer!A:G,1,FALSE)</f>
        <v>10030</v>
      </c>
    </row>
    <row r="462" spans="1:24" x14ac:dyDescent="0.2">
      <c r="A462" s="2">
        <v>561</v>
      </c>
      <c r="B462" s="2">
        <v>10061</v>
      </c>
      <c r="C462" s="12" t="s">
        <v>1027</v>
      </c>
      <c r="D462" s="12" t="str">
        <f>MID(C462,2,5)</f>
        <v>41006</v>
      </c>
      <c r="E462" s="12" t="str">
        <f t="shared" si="84"/>
        <v>07/04/2012</v>
      </c>
      <c r="F462" s="14">
        <f t="shared" si="85"/>
        <v>2012</v>
      </c>
      <c r="G462" s="14">
        <f t="shared" si="86"/>
        <v>4</v>
      </c>
      <c r="H462" s="14">
        <f t="shared" si="87"/>
        <v>7</v>
      </c>
      <c r="I462" s="14" t="str">
        <f t="shared" si="88"/>
        <v>Saturday</v>
      </c>
      <c r="J462" s="4">
        <f t="shared" ca="1" si="89"/>
        <v>44878</v>
      </c>
      <c r="K462" s="4" t="str">
        <f t="shared" ca="1" si="90"/>
        <v>13/11/2022</v>
      </c>
      <c r="L462" s="14">
        <f t="shared" ca="1" si="91"/>
        <v>10</v>
      </c>
      <c r="M462" s="14">
        <f t="shared" ca="1" si="92"/>
        <v>127</v>
      </c>
      <c r="N462" s="14">
        <f t="shared" ca="1" si="93"/>
        <v>3872</v>
      </c>
      <c r="O462" s="2" t="s">
        <v>458</v>
      </c>
      <c r="P462" s="2">
        <v>21</v>
      </c>
      <c r="Q462" s="5">
        <v>8</v>
      </c>
      <c r="R462" s="5">
        <f t="shared" si="94"/>
        <v>168</v>
      </c>
      <c r="S462" s="6" t="s">
        <v>448</v>
      </c>
      <c r="T462" s="6" t="str">
        <f t="shared" si="95"/>
        <v>Large</v>
      </c>
      <c r="U462">
        <f>IF(AND(R462&gt;=0,R462&lt;200),0.2,IF(AND(R462&gt;=200,R462&lt;500),0.3,0.4))</f>
        <v>0.2</v>
      </c>
      <c r="V462" s="5">
        <f>R462 -(U462*R462)</f>
        <v>134.4</v>
      </c>
      <c r="W462" t="str">
        <f>VLOOKUP(B462,Customer!A:G,7,FALSE)</f>
        <v>Willis Tolbert</v>
      </c>
      <c r="X462">
        <f>VLOOKUP(B462,Customer!A:G,1,FALSE)</f>
        <v>10061</v>
      </c>
    </row>
    <row r="463" spans="1:24" x14ac:dyDescent="0.2">
      <c r="A463" s="2">
        <v>562</v>
      </c>
      <c r="B463" s="2">
        <v>10113</v>
      </c>
      <c r="C463" s="12" t="s">
        <v>660</v>
      </c>
      <c r="D463" s="12" t="str">
        <f>MID(C463,2,5)</f>
        <v>41282</v>
      </c>
      <c r="E463" s="12" t="str">
        <f t="shared" si="84"/>
        <v>08/01/2013</v>
      </c>
      <c r="F463" s="14">
        <f t="shared" si="85"/>
        <v>2013</v>
      </c>
      <c r="G463" s="14">
        <f t="shared" si="86"/>
        <v>1</v>
      </c>
      <c r="H463" s="14">
        <f t="shared" si="87"/>
        <v>8</v>
      </c>
      <c r="I463" s="14" t="str">
        <f t="shared" si="88"/>
        <v>Tuesday</v>
      </c>
      <c r="J463" s="4">
        <f t="shared" ca="1" si="89"/>
        <v>44878</v>
      </c>
      <c r="K463" s="4" t="str">
        <f t="shared" ca="1" si="90"/>
        <v>13/11/2022</v>
      </c>
      <c r="L463" s="14">
        <f t="shared" ca="1" si="91"/>
        <v>9</v>
      </c>
      <c r="M463" s="14">
        <f t="shared" ca="1" si="92"/>
        <v>118</v>
      </c>
      <c r="N463" s="14">
        <f t="shared" ca="1" si="93"/>
        <v>3596</v>
      </c>
      <c r="O463" s="2" t="s">
        <v>453</v>
      </c>
      <c r="P463" s="2">
        <v>26</v>
      </c>
      <c r="Q463" s="5">
        <v>12</v>
      </c>
      <c r="R463" s="5">
        <f t="shared" si="94"/>
        <v>312</v>
      </c>
      <c r="S463" s="6" t="s">
        <v>448</v>
      </c>
      <c r="T463" s="6" t="str">
        <f t="shared" si="95"/>
        <v>Large</v>
      </c>
      <c r="U463">
        <f>IF(AND(R463&gt;=0,R463&lt;200),0.2,IF(AND(R463&gt;=200,R463&lt;500),0.3,0.4))</f>
        <v>0.3</v>
      </c>
      <c r="V463" s="5">
        <f>R463 -(U463*R463)</f>
        <v>218.4</v>
      </c>
      <c r="W463" t="str">
        <f>VLOOKUP(B463,Customer!A:G,7,FALSE)</f>
        <v>Jenniffer Mangual</v>
      </c>
      <c r="X463">
        <f>VLOOKUP(B463,Customer!A:G,1,FALSE)</f>
        <v>10113</v>
      </c>
    </row>
    <row r="464" spans="1:24" x14ac:dyDescent="0.2">
      <c r="A464" s="2">
        <v>563</v>
      </c>
      <c r="B464" s="2">
        <v>10059</v>
      </c>
      <c r="C464" s="12" t="s">
        <v>1028</v>
      </c>
      <c r="D464" s="12" t="str">
        <f>MID(C464,2,5)</f>
        <v>41036</v>
      </c>
      <c r="E464" s="12" t="str">
        <f t="shared" si="84"/>
        <v>07/05/2012</v>
      </c>
      <c r="F464" s="14">
        <f t="shared" si="85"/>
        <v>2012</v>
      </c>
      <c r="G464" s="14">
        <f t="shared" si="86"/>
        <v>5</v>
      </c>
      <c r="H464" s="14">
        <f t="shared" si="87"/>
        <v>7</v>
      </c>
      <c r="I464" s="14" t="str">
        <f t="shared" si="88"/>
        <v>Monday</v>
      </c>
      <c r="J464" s="4">
        <f t="shared" ca="1" si="89"/>
        <v>44878</v>
      </c>
      <c r="K464" s="4" t="str">
        <f t="shared" ca="1" si="90"/>
        <v>13/11/2022</v>
      </c>
      <c r="L464" s="14">
        <f t="shared" ca="1" si="91"/>
        <v>10</v>
      </c>
      <c r="M464" s="14">
        <f t="shared" ca="1" si="92"/>
        <v>126</v>
      </c>
      <c r="N464" s="14">
        <f t="shared" ca="1" si="93"/>
        <v>3842</v>
      </c>
      <c r="O464" s="2" t="s">
        <v>449</v>
      </c>
      <c r="P464" s="2">
        <v>3</v>
      </c>
      <c r="Q464" s="5">
        <v>18</v>
      </c>
      <c r="R464" s="5">
        <f t="shared" si="94"/>
        <v>54</v>
      </c>
      <c r="S464" s="6" t="s">
        <v>459</v>
      </c>
      <c r="T464" s="6" t="str">
        <f t="shared" si="95"/>
        <v>Normal</v>
      </c>
      <c r="U464">
        <f>IF(AND(R464&gt;=0,R464&lt;200),0.2,IF(AND(R464&gt;=200,R464&lt;500),0.3,0.4))</f>
        <v>0.2</v>
      </c>
      <c r="V464" s="5">
        <f>R464 -(U464*R464)</f>
        <v>43.2</v>
      </c>
      <c r="W464" t="str">
        <f>VLOOKUP(B464,Customer!A:G,7,FALSE)</f>
        <v>Sharlene Rothschild</v>
      </c>
      <c r="X464">
        <f>VLOOKUP(B464,Customer!A:G,1,FALSE)</f>
        <v>10059</v>
      </c>
    </row>
    <row r="465" spans="1:24" x14ac:dyDescent="0.2">
      <c r="A465" s="2">
        <v>564</v>
      </c>
      <c r="B465" s="2">
        <v>10006</v>
      </c>
      <c r="C465" s="12" t="s">
        <v>1029</v>
      </c>
      <c r="D465" s="12" t="str">
        <f>MID(C465,2,5)</f>
        <v>42144</v>
      </c>
      <c r="E465" s="12" t="str">
        <f t="shared" si="84"/>
        <v>20/05/2015</v>
      </c>
      <c r="F465" s="14">
        <f t="shared" si="85"/>
        <v>2015</v>
      </c>
      <c r="G465" s="14">
        <f t="shared" si="86"/>
        <v>5</v>
      </c>
      <c r="H465" s="14">
        <f t="shared" si="87"/>
        <v>20</v>
      </c>
      <c r="I465" s="14" t="str">
        <f t="shared" si="88"/>
        <v>Wednesday</v>
      </c>
      <c r="J465" s="4">
        <f t="shared" ca="1" si="89"/>
        <v>44878</v>
      </c>
      <c r="K465" s="4" t="str">
        <f t="shared" ca="1" si="90"/>
        <v>13/11/2022</v>
      </c>
      <c r="L465" s="14">
        <f t="shared" ca="1" si="91"/>
        <v>7</v>
      </c>
      <c r="M465" s="14">
        <f t="shared" ca="1" si="92"/>
        <v>89</v>
      </c>
      <c r="N465" s="14">
        <f t="shared" ca="1" si="93"/>
        <v>2734</v>
      </c>
      <c r="O465" s="2" t="s">
        <v>454</v>
      </c>
      <c r="P465" s="2">
        <v>30</v>
      </c>
      <c r="Q465" s="5">
        <v>12</v>
      </c>
      <c r="R465" s="5">
        <f t="shared" si="94"/>
        <v>360</v>
      </c>
      <c r="S465" s="6" t="s">
        <v>448</v>
      </c>
      <c r="T465" s="6" t="str">
        <f t="shared" si="95"/>
        <v>Large</v>
      </c>
      <c r="U465">
        <f>IF(AND(R465&gt;=0,R465&lt;200),0.2,IF(AND(R465&gt;=200,R465&lt;500),0.3,0.4))</f>
        <v>0.3</v>
      </c>
      <c r="V465" s="5">
        <f>R465 -(U465*R465)</f>
        <v>252</v>
      </c>
      <c r="W465" t="str">
        <f>VLOOKUP(B465,Customer!A:G,7,FALSE)</f>
        <v>Colin Minter</v>
      </c>
      <c r="X465">
        <f>VLOOKUP(B465,Customer!A:G,1,FALSE)</f>
        <v>10006</v>
      </c>
    </row>
    <row r="466" spans="1:24" x14ac:dyDescent="0.2">
      <c r="A466" s="2">
        <v>565</v>
      </c>
      <c r="B466" s="2">
        <v>10073</v>
      </c>
      <c r="C466" s="12" t="s">
        <v>1030</v>
      </c>
      <c r="D466" s="12" t="str">
        <f>MID(C466,2,5)</f>
        <v>41269</v>
      </c>
      <c r="E466" s="12" t="str">
        <f t="shared" si="84"/>
        <v>26/12/2012</v>
      </c>
      <c r="F466" s="14">
        <f t="shared" si="85"/>
        <v>2012</v>
      </c>
      <c r="G466" s="14">
        <f t="shared" si="86"/>
        <v>12</v>
      </c>
      <c r="H466" s="14">
        <f t="shared" si="87"/>
        <v>26</v>
      </c>
      <c r="I466" s="14" t="str">
        <f t="shared" si="88"/>
        <v>Wednesday</v>
      </c>
      <c r="J466" s="4">
        <f t="shared" ca="1" si="89"/>
        <v>44878</v>
      </c>
      <c r="K466" s="4" t="str">
        <f t="shared" ca="1" si="90"/>
        <v>13/11/2022</v>
      </c>
      <c r="L466" s="14">
        <f t="shared" ca="1" si="91"/>
        <v>9</v>
      </c>
      <c r="M466" s="14">
        <f t="shared" ca="1" si="92"/>
        <v>118</v>
      </c>
      <c r="N466" s="14">
        <f t="shared" ca="1" si="93"/>
        <v>3609</v>
      </c>
      <c r="O466" s="2" t="s">
        <v>452</v>
      </c>
      <c r="P466" s="2">
        <v>26</v>
      </c>
      <c r="Q466" s="5">
        <v>4</v>
      </c>
      <c r="R466" s="5">
        <f t="shared" si="94"/>
        <v>104</v>
      </c>
      <c r="S466" s="6" t="s">
        <v>448</v>
      </c>
      <c r="T466" s="6" t="str">
        <f t="shared" si="95"/>
        <v>Large</v>
      </c>
      <c r="U466">
        <f>IF(AND(R466&gt;=0,R466&lt;200),0.2,IF(AND(R466&gt;=200,R466&lt;500),0.3,0.4))</f>
        <v>0.2</v>
      </c>
      <c r="V466" s="5">
        <f>R466 -(U466*R466)</f>
        <v>83.2</v>
      </c>
      <c r="W466" t="str">
        <f>VLOOKUP(B466,Customer!A:G,7,FALSE)</f>
        <v>Danuta Hennig</v>
      </c>
      <c r="X466">
        <f>VLOOKUP(B466,Customer!A:G,1,FALSE)</f>
        <v>10073</v>
      </c>
    </row>
    <row r="467" spans="1:24" x14ac:dyDescent="0.2">
      <c r="A467" s="2">
        <v>566</v>
      </c>
      <c r="B467" s="2">
        <v>10124</v>
      </c>
      <c r="C467" s="12" t="s">
        <v>1031</v>
      </c>
      <c r="D467" s="12" t="str">
        <f>MID(C467,2,5)</f>
        <v>40930</v>
      </c>
      <c r="E467" s="12" t="str">
        <f t="shared" si="84"/>
        <v>22/01/2012</v>
      </c>
      <c r="F467" s="14">
        <f t="shared" si="85"/>
        <v>2012</v>
      </c>
      <c r="G467" s="14">
        <f t="shared" si="86"/>
        <v>1</v>
      </c>
      <c r="H467" s="14">
        <f t="shared" si="87"/>
        <v>22</v>
      </c>
      <c r="I467" s="14" t="str">
        <f t="shared" si="88"/>
        <v>Sunday</v>
      </c>
      <c r="J467" s="4">
        <f t="shared" ca="1" si="89"/>
        <v>44878</v>
      </c>
      <c r="K467" s="4" t="str">
        <f t="shared" ca="1" si="90"/>
        <v>13/11/2022</v>
      </c>
      <c r="L467" s="14">
        <f t="shared" ca="1" si="91"/>
        <v>10</v>
      </c>
      <c r="M467" s="14">
        <f t="shared" ca="1" si="92"/>
        <v>129</v>
      </c>
      <c r="N467" s="14">
        <f t="shared" ca="1" si="93"/>
        <v>3948</v>
      </c>
      <c r="O467" s="2" t="s">
        <v>455</v>
      </c>
      <c r="P467" s="2">
        <v>24</v>
      </c>
      <c r="Q467" s="5">
        <v>9</v>
      </c>
      <c r="R467" s="5">
        <f t="shared" si="94"/>
        <v>216</v>
      </c>
      <c r="S467" s="6" t="s">
        <v>448</v>
      </c>
      <c r="T467" s="6" t="str">
        <f t="shared" si="95"/>
        <v>Large</v>
      </c>
      <c r="U467">
        <f>IF(AND(R467&gt;=0,R467&lt;200),0.2,IF(AND(R467&gt;=200,R467&lt;500),0.3,0.4))</f>
        <v>0.3</v>
      </c>
      <c r="V467" s="5">
        <f>R467 -(U467*R467)</f>
        <v>151.19999999999999</v>
      </c>
      <c r="W467" t="str">
        <f>VLOOKUP(B467,Customer!A:G,7,FALSE)</f>
        <v>Verda Pilot</v>
      </c>
      <c r="X467">
        <f>VLOOKUP(B467,Customer!A:G,1,FALSE)</f>
        <v>10124</v>
      </c>
    </row>
    <row r="468" spans="1:24" x14ac:dyDescent="0.2">
      <c r="A468" s="2">
        <v>567</v>
      </c>
      <c r="B468" s="2">
        <v>10115</v>
      </c>
      <c r="C468" s="12" t="s">
        <v>781</v>
      </c>
      <c r="D468" s="12" t="str">
        <f>MID(C468,2,5)</f>
        <v>42248</v>
      </c>
      <c r="E468" s="12" t="str">
        <f t="shared" si="84"/>
        <v>01/09/2015</v>
      </c>
      <c r="F468" s="14">
        <f t="shared" si="85"/>
        <v>2015</v>
      </c>
      <c r="G468" s="14">
        <f t="shared" si="86"/>
        <v>9</v>
      </c>
      <c r="H468" s="14">
        <f t="shared" si="87"/>
        <v>1</v>
      </c>
      <c r="I468" s="14" t="str">
        <f t="shared" si="88"/>
        <v>Tuesday</v>
      </c>
      <c r="J468" s="4">
        <f t="shared" ca="1" si="89"/>
        <v>44878</v>
      </c>
      <c r="K468" s="4" t="str">
        <f t="shared" ca="1" si="90"/>
        <v>13/11/2022</v>
      </c>
      <c r="L468" s="14">
        <f t="shared" ca="1" si="91"/>
        <v>7</v>
      </c>
      <c r="M468" s="14">
        <f t="shared" ca="1" si="92"/>
        <v>86</v>
      </c>
      <c r="N468" s="14">
        <f t="shared" ca="1" si="93"/>
        <v>2630</v>
      </c>
      <c r="O468" s="2" t="s">
        <v>451</v>
      </c>
      <c r="P468" s="2">
        <v>2</v>
      </c>
      <c r="Q468" s="5">
        <v>13</v>
      </c>
      <c r="R468" s="5">
        <f t="shared" si="94"/>
        <v>26</v>
      </c>
      <c r="S468" s="6" t="s">
        <v>459</v>
      </c>
      <c r="T468" s="6" t="str">
        <f t="shared" si="95"/>
        <v>Normal</v>
      </c>
      <c r="U468">
        <f>IF(AND(R468&gt;=0,R468&lt;200),0.2,IF(AND(R468&gt;=200,R468&lt;500),0.3,0.4))</f>
        <v>0.2</v>
      </c>
      <c r="V468" s="5">
        <f>R468 -(U468*R468)</f>
        <v>20.8</v>
      </c>
      <c r="W468" t="str">
        <f>VLOOKUP(B468,Customer!A:G,7,FALSE)</f>
        <v>Krystle Spainhour</v>
      </c>
      <c r="X468">
        <f>VLOOKUP(B468,Customer!A:G,1,FALSE)</f>
        <v>10115</v>
      </c>
    </row>
    <row r="469" spans="1:24" x14ac:dyDescent="0.2">
      <c r="A469" s="2">
        <v>568</v>
      </c>
      <c r="B469" s="2">
        <v>10071</v>
      </c>
      <c r="C469" s="12" t="s">
        <v>1032</v>
      </c>
      <c r="D469" s="12" t="str">
        <f>MID(C469,2,5)</f>
        <v>41521</v>
      </c>
      <c r="E469" s="12" t="str">
        <f t="shared" si="84"/>
        <v>04/09/2013</v>
      </c>
      <c r="F469" s="14">
        <f t="shared" si="85"/>
        <v>2013</v>
      </c>
      <c r="G469" s="14">
        <f t="shared" si="86"/>
        <v>9</v>
      </c>
      <c r="H469" s="14">
        <f t="shared" si="87"/>
        <v>4</v>
      </c>
      <c r="I469" s="14" t="str">
        <f t="shared" si="88"/>
        <v>Wednesday</v>
      </c>
      <c r="J469" s="4">
        <f t="shared" ca="1" si="89"/>
        <v>44878</v>
      </c>
      <c r="K469" s="4" t="str">
        <f t="shared" ca="1" si="90"/>
        <v>13/11/2022</v>
      </c>
      <c r="L469" s="14">
        <f t="shared" ca="1" si="91"/>
        <v>9</v>
      </c>
      <c r="M469" s="14">
        <f t="shared" ca="1" si="92"/>
        <v>110</v>
      </c>
      <c r="N469" s="14">
        <f t="shared" ca="1" si="93"/>
        <v>3357</v>
      </c>
      <c r="O469" s="2" t="s">
        <v>457</v>
      </c>
      <c r="P469" s="2">
        <v>17</v>
      </c>
      <c r="Q469" s="5">
        <v>2</v>
      </c>
      <c r="R469" s="5">
        <f t="shared" si="94"/>
        <v>34</v>
      </c>
      <c r="S469" s="6" t="s">
        <v>448</v>
      </c>
      <c r="T469" s="6" t="str">
        <f t="shared" si="95"/>
        <v>Large</v>
      </c>
      <c r="U469">
        <f>IF(AND(R469&gt;=0,R469&lt;200),0.2,IF(AND(R469&gt;=200,R469&lt;500),0.3,0.4))</f>
        <v>0.2</v>
      </c>
      <c r="V469" s="5">
        <f>R469 -(U469*R469)</f>
        <v>27.2</v>
      </c>
      <c r="W469" t="str">
        <f>VLOOKUP(B469,Customer!A:G,7,FALSE)</f>
        <v>Alex Turnbull</v>
      </c>
      <c r="X469">
        <f>VLOOKUP(B469,Customer!A:G,1,FALSE)</f>
        <v>10071</v>
      </c>
    </row>
    <row r="470" spans="1:24" x14ac:dyDescent="0.2">
      <c r="A470" s="2">
        <v>569</v>
      </c>
      <c r="B470" s="2">
        <v>10057</v>
      </c>
      <c r="C470" s="12" t="s">
        <v>1033</v>
      </c>
      <c r="D470" s="12" t="str">
        <f>MID(C470,2,5)</f>
        <v>40555</v>
      </c>
      <c r="E470" s="12" t="str">
        <f t="shared" si="84"/>
        <v>12/01/2011</v>
      </c>
      <c r="F470" s="14">
        <f t="shared" si="85"/>
        <v>2011</v>
      </c>
      <c r="G470" s="14">
        <f t="shared" si="86"/>
        <v>1</v>
      </c>
      <c r="H470" s="14">
        <f t="shared" si="87"/>
        <v>12</v>
      </c>
      <c r="I470" s="14" t="str">
        <f t="shared" si="88"/>
        <v>Wednesday</v>
      </c>
      <c r="J470" s="4">
        <f t="shared" ca="1" si="89"/>
        <v>44878</v>
      </c>
      <c r="K470" s="4" t="str">
        <f t="shared" ca="1" si="90"/>
        <v>13/11/2022</v>
      </c>
      <c r="L470" s="14">
        <f t="shared" ca="1" si="91"/>
        <v>11</v>
      </c>
      <c r="M470" s="14">
        <f t="shared" ca="1" si="92"/>
        <v>142</v>
      </c>
      <c r="N470" s="14">
        <f t="shared" ca="1" si="93"/>
        <v>4323</v>
      </c>
      <c r="O470" s="2" t="s">
        <v>449</v>
      </c>
      <c r="P470" s="2">
        <v>9</v>
      </c>
      <c r="Q470" s="5">
        <v>18</v>
      </c>
      <c r="R470" s="5">
        <f t="shared" si="94"/>
        <v>162</v>
      </c>
      <c r="S470" s="6" t="s">
        <v>450</v>
      </c>
      <c r="T470" s="6" t="str">
        <f t="shared" si="95"/>
        <v>Normal</v>
      </c>
      <c r="U470">
        <f>IF(AND(R470&gt;=0,R470&lt;200),0.2,IF(AND(R470&gt;=200,R470&lt;500),0.3,0.4))</f>
        <v>0.2</v>
      </c>
      <c r="V470" s="5">
        <f>R470 -(U470*R470)</f>
        <v>129.6</v>
      </c>
      <c r="W470" t="str">
        <f>VLOOKUP(B470,Customer!A:G,7,FALSE)</f>
        <v>Willis Brinks</v>
      </c>
      <c r="X470">
        <f>VLOOKUP(B470,Customer!A:G,1,FALSE)</f>
        <v>10057</v>
      </c>
    </row>
    <row r="471" spans="1:24" x14ac:dyDescent="0.2">
      <c r="A471" s="2">
        <v>570</v>
      </c>
      <c r="B471" s="2">
        <v>10125</v>
      </c>
      <c r="C471" s="12" t="s">
        <v>1034</v>
      </c>
      <c r="D471" s="12" t="str">
        <f>MID(C471,2,5)</f>
        <v>40956</v>
      </c>
      <c r="E471" s="12" t="str">
        <f t="shared" si="84"/>
        <v>17/02/2012</v>
      </c>
      <c r="F471" s="14">
        <f t="shared" si="85"/>
        <v>2012</v>
      </c>
      <c r="G471" s="14">
        <f t="shared" si="86"/>
        <v>2</v>
      </c>
      <c r="H471" s="14">
        <f t="shared" si="87"/>
        <v>17</v>
      </c>
      <c r="I471" s="14" t="str">
        <f t="shared" si="88"/>
        <v>Friday</v>
      </c>
      <c r="J471" s="4">
        <f t="shared" ca="1" si="89"/>
        <v>44878</v>
      </c>
      <c r="K471" s="4" t="str">
        <f t="shared" ca="1" si="90"/>
        <v>13/11/2022</v>
      </c>
      <c r="L471" s="14">
        <f t="shared" ca="1" si="91"/>
        <v>10</v>
      </c>
      <c r="M471" s="14">
        <f t="shared" ca="1" si="92"/>
        <v>128</v>
      </c>
      <c r="N471" s="14">
        <f t="shared" ca="1" si="93"/>
        <v>3922</v>
      </c>
      <c r="O471" s="2" t="s">
        <v>456</v>
      </c>
      <c r="P471" s="2">
        <v>5</v>
      </c>
      <c r="Q471" s="5">
        <v>12</v>
      </c>
      <c r="R471" s="5">
        <f t="shared" si="94"/>
        <v>60</v>
      </c>
      <c r="S471" s="6" t="s">
        <v>459</v>
      </c>
      <c r="T471" s="6" t="str">
        <f t="shared" si="95"/>
        <v>Normal</v>
      </c>
      <c r="U471">
        <f>IF(AND(R471&gt;=0,R471&lt;200),0.2,IF(AND(R471&gt;=200,R471&lt;500),0.3,0.4))</f>
        <v>0.2</v>
      </c>
      <c r="V471" s="5">
        <f>R471 -(U471*R471)</f>
        <v>48</v>
      </c>
      <c r="W471" t="str">
        <f>VLOOKUP(B471,Customer!A:G,7,FALSE)</f>
        <v>Kyra Coffin</v>
      </c>
      <c r="X471">
        <f>VLOOKUP(B471,Customer!A:G,1,FALSE)</f>
        <v>10125</v>
      </c>
    </row>
    <row r="472" spans="1:24" x14ac:dyDescent="0.2">
      <c r="A472" s="2">
        <v>571</v>
      </c>
      <c r="B472" s="2">
        <v>10124</v>
      </c>
      <c r="C472" s="12" t="s">
        <v>1035</v>
      </c>
      <c r="D472" s="12" t="str">
        <f>MID(C472,2,5)</f>
        <v>41758</v>
      </c>
      <c r="E472" s="12" t="str">
        <f t="shared" si="84"/>
        <v>29/04/2014</v>
      </c>
      <c r="F472" s="14">
        <f t="shared" si="85"/>
        <v>2014</v>
      </c>
      <c r="G472" s="14">
        <f t="shared" si="86"/>
        <v>4</v>
      </c>
      <c r="H472" s="14">
        <f t="shared" si="87"/>
        <v>29</v>
      </c>
      <c r="I472" s="14" t="str">
        <f t="shared" si="88"/>
        <v>Tuesday</v>
      </c>
      <c r="J472" s="4">
        <f t="shared" ca="1" si="89"/>
        <v>44878</v>
      </c>
      <c r="K472" s="4" t="str">
        <f t="shared" ca="1" si="90"/>
        <v>13/11/2022</v>
      </c>
      <c r="L472" s="14">
        <f t="shared" ca="1" si="91"/>
        <v>8</v>
      </c>
      <c r="M472" s="14">
        <f t="shared" ca="1" si="92"/>
        <v>102</v>
      </c>
      <c r="N472" s="14">
        <f t="shared" ca="1" si="93"/>
        <v>3120</v>
      </c>
      <c r="O472" s="2" t="s">
        <v>460</v>
      </c>
      <c r="P472" s="2">
        <v>28</v>
      </c>
      <c r="Q472" s="5">
        <v>2</v>
      </c>
      <c r="R472" s="5">
        <f t="shared" si="94"/>
        <v>56</v>
      </c>
      <c r="S472" s="6" t="s">
        <v>448</v>
      </c>
      <c r="T472" s="6" t="str">
        <f t="shared" si="95"/>
        <v>Large</v>
      </c>
      <c r="U472">
        <f>IF(AND(R472&gt;=0,R472&lt;200),0.2,IF(AND(R472&gt;=200,R472&lt;500),0.3,0.4))</f>
        <v>0.2</v>
      </c>
      <c r="V472" s="5">
        <f>R472 -(U472*R472)</f>
        <v>44.8</v>
      </c>
      <c r="W472" t="str">
        <f>VLOOKUP(B472,Customer!A:G,7,FALSE)</f>
        <v>Verda Pilot</v>
      </c>
      <c r="X472">
        <f>VLOOKUP(B472,Customer!A:G,1,FALSE)</f>
        <v>10124</v>
      </c>
    </row>
    <row r="473" spans="1:24" x14ac:dyDescent="0.2">
      <c r="A473" s="2">
        <v>572</v>
      </c>
      <c r="B473" s="2">
        <v>10093</v>
      </c>
      <c r="C473" s="12" t="s">
        <v>955</v>
      </c>
      <c r="D473" s="12" t="str">
        <f>MID(C473,2,5)</f>
        <v>40525</v>
      </c>
      <c r="E473" s="12" t="str">
        <f t="shared" si="84"/>
        <v>13/12/2010</v>
      </c>
      <c r="F473" s="14">
        <f t="shared" si="85"/>
        <v>2010</v>
      </c>
      <c r="G473" s="14">
        <f t="shared" si="86"/>
        <v>12</v>
      </c>
      <c r="H473" s="14">
        <f t="shared" si="87"/>
        <v>13</v>
      </c>
      <c r="I473" s="14" t="str">
        <f t="shared" si="88"/>
        <v>Monday</v>
      </c>
      <c r="J473" s="4">
        <f t="shared" ca="1" si="89"/>
        <v>44878</v>
      </c>
      <c r="K473" s="4" t="str">
        <f t="shared" ca="1" si="90"/>
        <v>13/11/2022</v>
      </c>
      <c r="L473" s="14">
        <f t="shared" ca="1" si="91"/>
        <v>11</v>
      </c>
      <c r="M473" s="14">
        <f t="shared" ca="1" si="92"/>
        <v>143</v>
      </c>
      <c r="N473" s="14">
        <f t="shared" ca="1" si="93"/>
        <v>4353</v>
      </c>
      <c r="O473" s="2" t="s">
        <v>456</v>
      </c>
      <c r="P473" s="2">
        <v>12</v>
      </c>
      <c r="Q473" s="5">
        <v>12</v>
      </c>
      <c r="R473" s="5">
        <f t="shared" si="94"/>
        <v>144</v>
      </c>
      <c r="S473" s="6" t="s">
        <v>450</v>
      </c>
      <c r="T473" s="6" t="str">
        <f t="shared" si="95"/>
        <v>Normal</v>
      </c>
      <c r="U473">
        <f>IF(AND(R473&gt;=0,R473&lt;200),0.2,IF(AND(R473&gt;=200,R473&lt;500),0.3,0.4))</f>
        <v>0.2</v>
      </c>
      <c r="V473" s="5">
        <f>R473 -(U473*R473)</f>
        <v>115.2</v>
      </c>
      <c r="W473" t="str">
        <f>VLOOKUP(B473,Customer!A:G,7,FALSE)</f>
        <v>Jack Dimas</v>
      </c>
      <c r="X473">
        <f>VLOOKUP(B473,Customer!A:G,1,FALSE)</f>
        <v>10093</v>
      </c>
    </row>
    <row r="474" spans="1:24" x14ac:dyDescent="0.2">
      <c r="A474" s="2">
        <v>573</v>
      </c>
      <c r="B474" s="2">
        <v>10069</v>
      </c>
      <c r="C474" s="12" t="s">
        <v>1036</v>
      </c>
      <c r="D474" s="12" t="str">
        <f>MID(C474,2,5)</f>
        <v>41954</v>
      </c>
      <c r="E474" s="12" t="str">
        <f t="shared" si="84"/>
        <v>11/11/2014</v>
      </c>
      <c r="F474" s="14">
        <f t="shared" si="85"/>
        <v>2014</v>
      </c>
      <c r="G474" s="14">
        <f t="shared" si="86"/>
        <v>11</v>
      </c>
      <c r="H474" s="14">
        <f t="shared" si="87"/>
        <v>11</v>
      </c>
      <c r="I474" s="14" t="str">
        <f t="shared" si="88"/>
        <v>Tuesday</v>
      </c>
      <c r="J474" s="4">
        <f t="shared" ca="1" si="89"/>
        <v>44878</v>
      </c>
      <c r="K474" s="4" t="str">
        <f t="shared" ca="1" si="90"/>
        <v>13/11/2022</v>
      </c>
      <c r="L474" s="14">
        <f t="shared" ca="1" si="91"/>
        <v>8</v>
      </c>
      <c r="M474" s="14">
        <f t="shared" ca="1" si="92"/>
        <v>96</v>
      </c>
      <c r="N474" s="14">
        <f t="shared" ca="1" si="93"/>
        <v>2924</v>
      </c>
      <c r="O474" s="2" t="s">
        <v>449</v>
      </c>
      <c r="P474" s="2">
        <v>22</v>
      </c>
      <c r="Q474" s="5">
        <v>18</v>
      </c>
      <c r="R474" s="5">
        <f t="shared" si="94"/>
        <v>396</v>
      </c>
      <c r="S474" s="6" t="s">
        <v>448</v>
      </c>
      <c r="T474" s="6" t="str">
        <f t="shared" si="95"/>
        <v>Large</v>
      </c>
      <c r="U474">
        <f>IF(AND(R474&gt;=0,R474&lt;200),0.2,IF(AND(R474&gt;=200,R474&lt;500),0.3,0.4))</f>
        <v>0.3</v>
      </c>
      <c r="V474" s="5">
        <f>R474 -(U474*R474)</f>
        <v>277.2</v>
      </c>
      <c r="W474" t="str">
        <f>VLOOKUP(B474,Customer!A:G,7,FALSE)</f>
        <v>Larissa Louviere</v>
      </c>
      <c r="X474">
        <f>VLOOKUP(B474,Customer!A:G,1,FALSE)</f>
        <v>10069</v>
      </c>
    </row>
    <row r="475" spans="1:24" x14ac:dyDescent="0.2">
      <c r="A475" s="2">
        <v>574</v>
      </c>
      <c r="B475" s="2">
        <v>10053</v>
      </c>
      <c r="C475" s="12" t="s">
        <v>1037</v>
      </c>
      <c r="D475" s="12" t="str">
        <f>MID(C475,2,5)</f>
        <v>40194</v>
      </c>
      <c r="E475" s="12" t="str">
        <f t="shared" si="84"/>
        <v>16/01/2010</v>
      </c>
      <c r="F475" s="14">
        <f t="shared" si="85"/>
        <v>2010</v>
      </c>
      <c r="G475" s="14">
        <f t="shared" si="86"/>
        <v>1</v>
      </c>
      <c r="H475" s="14">
        <f t="shared" si="87"/>
        <v>16</v>
      </c>
      <c r="I475" s="14" t="str">
        <f t="shared" si="88"/>
        <v>Saturday</v>
      </c>
      <c r="J475" s="4">
        <f t="shared" ca="1" si="89"/>
        <v>44878</v>
      </c>
      <c r="K475" s="4" t="str">
        <f t="shared" ca="1" si="90"/>
        <v>13/11/2022</v>
      </c>
      <c r="L475" s="14">
        <f t="shared" ca="1" si="91"/>
        <v>12</v>
      </c>
      <c r="M475" s="14">
        <f t="shared" ca="1" si="92"/>
        <v>153</v>
      </c>
      <c r="N475" s="14">
        <f t="shared" ca="1" si="93"/>
        <v>4684</v>
      </c>
      <c r="O475" s="2" t="s">
        <v>457</v>
      </c>
      <c r="P475" s="2">
        <v>6</v>
      </c>
      <c r="Q475" s="5">
        <v>2</v>
      </c>
      <c r="R475" s="5">
        <f t="shared" si="94"/>
        <v>12</v>
      </c>
      <c r="S475" s="6" t="s">
        <v>450</v>
      </c>
      <c r="T475" s="6" t="str">
        <f t="shared" si="95"/>
        <v>Normal</v>
      </c>
      <c r="U475">
        <f>IF(AND(R475&gt;=0,R475&lt;200),0.2,IF(AND(R475&gt;=200,R475&lt;500),0.3,0.4))</f>
        <v>0.2</v>
      </c>
      <c r="V475" s="5">
        <f>R475 -(U475*R475)</f>
        <v>9.6</v>
      </c>
      <c r="W475" t="str">
        <f>VLOOKUP(B475,Customer!A:G,7,FALSE)</f>
        <v>Sueann Oster</v>
      </c>
      <c r="X475">
        <f>VLOOKUP(B475,Customer!A:G,1,FALSE)</f>
        <v>10053</v>
      </c>
    </row>
    <row r="476" spans="1:24" x14ac:dyDescent="0.2">
      <c r="A476" s="2">
        <v>575</v>
      </c>
      <c r="B476" s="2">
        <v>10011</v>
      </c>
      <c r="C476" s="12" t="s">
        <v>1038</v>
      </c>
      <c r="D476" s="12" t="str">
        <f>MID(C476,2,5)</f>
        <v>41383</v>
      </c>
      <c r="E476" s="12" t="str">
        <f t="shared" si="84"/>
        <v>19/04/2013</v>
      </c>
      <c r="F476" s="14">
        <f t="shared" si="85"/>
        <v>2013</v>
      </c>
      <c r="G476" s="14">
        <f t="shared" si="86"/>
        <v>4</v>
      </c>
      <c r="H476" s="14">
        <f t="shared" si="87"/>
        <v>19</v>
      </c>
      <c r="I476" s="14" t="str">
        <f t="shared" si="88"/>
        <v>Friday</v>
      </c>
      <c r="J476" s="4">
        <f t="shared" ca="1" si="89"/>
        <v>44878</v>
      </c>
      <c r="K476" s="4" t="str">
        <f t="shared" ca="1" si="90"/>
        <v>13/11/2022</v>
      </c>
      <c r="L476" s="14">
        <f t="shared" ca="1" si="91"/>
        <v>9</v>
      </c>
      <c r="M476" s="14">
        <f t="shared" ca="1" si="92"/>
        <v>114</v>
      </c>
      <c r="N476" s="14">
        <f t="shared" ca="1" si="93"/>
        <v>3495</v>
      </c>
      <c r="O476" s="2" t="s">
        <v>452</v>
      </c>
      <c r="P476" s="2">
        <v>29</v>
      </c>
      <c r="Q476" s="5">
        <v>4</v>
      </c>
      <c r="R476" s="5">
        <f t="shared" si="94"/>
        <v>116</v>
      </c>
      <c r="S476" s="6" t="s">
        <v>448</v>
      </c>
      <c r="T476" s="6" t="str">
        <f t="shared" si="95"/>
        <v>Large</v>
      </c>
      <c r="U476">
        <f>IF(AND(R476&gt;=0,R476&lt;200),0.2,IF(AND(R476&gt;=200,R476&lt;500),0.3,0.4))</f>
        <v>0.2</v>
      </c>
      <c r="V476" s="5">
        <f>R476 -(U476*R476)</f>
        <v>92.8</v>
      </c>
      <c r="W476" t="str">
        <f>VLOOKUP(B476,Customer!A:G,7,FALSE)</f>
        <v>Carlita Schroyer</v>
      </c>
      <c r="X476">
        <f>VLOOKUP(B476,Customer!A:G,1,FALSE)</f>
        <v>10011</v>
      </c>
    </row>
    <row r="477" spans="1:24" x14ac:dyDescent="0.2">
      <c r="A477" s="2">
        <v>576</v>
      </c>
      <c r="B477" s="2">
        <v>10011</v>
      </c>
      <c r="C477" s="12" t="s">
        <v>1039</v>
      </c>
      <c r="D477" s="12" t="str">
        <f>MID(C477,2,5)</f>
        <v>40881</v>
      </c>
      <c r="E477" s="12" t="str">
        <f t="shared" si="84"/>
        <v>04/12/2011</v>
      </c>
      <c r="F477" s="14">
        <f t="shared" si="85"/>
        <v>2011</v>
      </c>
      <c r="G477" s="14">
        <f t="shared" si="86"/>
        <v>12</v>
      </c>
      <c r="H477" s="14">
        <f t="shared" si="87"/>
        <v>4</v>
      </c>
      <c r="I477" s="14" t="str">
        <f t="shared" si="88"/>
        <v>Sunday</v>
      </c>
      <c r="J477" s="4">
        <f t="shared" ca="1" si="89"/>
        <v>44878</v>
      </c>
      <c r="K477" s="4" t="str">
        <f t="shared" ca="1" si="90"/>
        <v>13/11/2022</v>
      </c>
      <c r="L477" s="14">
        <f t="shared" ca="1" si="91"/>
        <v>10</v>
      </c>
      <c r="M477" s="14">
        <f t="shared" ca="1" si="92"/>
        <v>131</v>
      </c>
      <c r="N477" s="14">
        <f t="shared" ca="1" si="93"/>
        <v>3997</v>
      </c>
      <c r="O477" s="2" t="s">
        <v>457</v>
      </c>
      <c r="P477" s="2">
        <v>13</v>
      </c>
      <c r="Q477" s="5">
        <v>2</v>
      </c>
      <c r="R477" s="5">
        <f t="shared" si="94"/>
        <v>26</v>
      </c>
      <c r="S477" s="6" t="s">
        <v>450</v>
      </c>
      <c r="T477" s="6" t="str">
        <f t="shared" si="95"/>
        <v>Normal</v>
      </c>
      <c r="U477">
        <f>IF(AND(R477&gt;=0,R477&lt;200),0.2,IF(AND(R477&gt;=200,R477&lt;500),0.3,0.4))</f>
        <v>0.2</v>
      </c>
      <c r="V477" s="5">
        <f>R477 -(U477*R477)</f>
        <v>20.8</v>
      </c>
      <c r="W477" t="str">
        <f>VLOOKUP(B477,Customer!A:G,7,FALSE)</f>
        <v>Carlita Schroyer</v>
      </c>
      <c r="X477">
        <f>VLOOKUP(B477,Customer!A:G,1,FALSE)</f>
        <v>10011</v>
      </c>
    </row>
    <row r="478" spans="1:24" x14ac:dyDescent="0.2">
      <c r="A478" s="2">
        <v>577</v>
      </c>
      <c r="B478" s="2">
        <v>10038</v>
      </c>
      <c r="C478" s="12" t="s">
        <v>696</v>
      </c>
      <c r="D478" s="12" t="str">
        <f>MID(C478,2,5)</f>
        <v>40198</v>
      </c>
      <c r="E478" s="12" t="str">
        <f t="shared" si="84"/>
        <v>20/01/2010</v>
      </c>
      <c r="F478" s="14">
        <f t="shared" si="85"/>
        <v>2010</v>
      </c>
      <c r="G478" s="14">
        <f t="shared" si="86"/>
        <v>1</v>
      </c>
      <c r="H478" s="14">
        <f t="shared" si="87"/>
        <v>20</v>
      </c>
      <c r="I478" s="14" t="str">
        <f t="shared" si="88"/>
        <v>Wednesday</v>
      </c>
      <c r="J478" s="4">
        <f t="shared" ca="1" si="89"/>
        <v>44878</v>
      </c>
      <c r="K478" s="4" t="str">
        <f t="shared" ca="1" si="90"/>
        <v>13/11/2022</v>
      </c>
      <c r="L478" s="14">
        <f t="shared" ca="1" si="91"/>
        <v>12</v>
      </c>
      <c r="M478" s="14">
        <f t="shared" ca="1" si="92"/>
        <v>153</v>
      </c>
      <c r="N478" s="14">
        <f t="shared" ca="1" si="93"/>
        <v>4680</v>
      </c>
      <c r="O478" s="2" t="s">
        <v>460</v>
      </c>
      <c r="P478" s="2">
        <v>6</v>
      </c>
      <c r="Q478" s="5">
        <v>2</v>
      </c>
      <c r="R478" s="5">
        <f t="shared" si="94"/>
        <v>12</v>
      </c>
      <c r="S478" s="6" t="s">
        <v>450</v>
      </c>
      <c r="T478" s="6" t="str">
        <f t="shared" si="95"/>
        <v>Normal</v>
      </c>
      <c r="U478">
        <f>IF(AND(R478&gt;=0,R478&lt;200),0.2,IF(AND(R478&gt;=200,R478&lt;500),0.3,0.4))</f>
        <v>0.2</v>
      </c>
      <c r="V478" s="5">
        <f>R478 -(U478*R478)</f>
        <v>9.6</v>
      </c>
      <c r="W478" t="str">
        <f>VLOOKUP(B478,Customer!A:G,7,FALSE)</f>
        <v>Desmond Bradfield</v>
      </c>
      <c r="X478">
        <f>VLOOKUP(B478,Customer!A:G,1,FALSE)</f>
        <v>10038</v>
      </c>
    </row>
    <row r="479" spans="1:24" x14ac:dyDescent="0.2">
      <c r="A479" s="2">
        <v>578</v>
      </c>
      <c r="B479" s="2">
        <v>10017</v>
      </c>
      <c r="C479" s="12" t="s">
        <v>1040</v>
      </c>
      <c r="D479" s="12" t="str">
        <f>MID(C479,2,5)</f>
        <v>40667</v>
      </c>
      <c r="E479" s="12" t="str">
        <f t="shared" si="84"/>
        <v>04/05/2011</v>
      </c>
      <c r="F479" s="14">
        <f t="shared" si="85"/>
        <v>2011</v>
      </c>
      <c r="G479" s="14">
        <f t="shared" si="86"/>
        <v>5</v>
      </c>
      <c r="H479" s="14">
        <f t="shared" si="87"/>
        <v>4</v>
      </c>
      <c r="I479" s="14" t="str">
        <f t="shared" si="88"/>
        <v>Wednesday</v>
      </c>
      <c r="J479" s="4">
        <f t="shared" ca="1" si="89"/>
        <v>44878</v>
      </c>
      <c r="K479" s="4" t="str">
        <f t="shared" ca="1" si="90"/>
        <v>13/11/2022</v>
      </c>
      <c r="L479" s="14">
        <f t="shared" ca="1" si="91"/>
        <v>11</v>
      </c>
      <c r="M479" s="14">
        <f t="shared" ca="1" si="92"/>
        <v>138</v>
      </c>
      <c r="N479" s="14">
        <f t="shared" ca="1" si="93"/>
        <v>4211</v>
      </c>
      <c r="O479" s="2" t="s">
        <v>457</v>
      </c>
      <c r="P479" s="2">
        <v>28</v>
      </c>
      <c r="Q479" s="5">
        <v>2</v>
      </c>
      <c r="R479" s="5">
        <f t="shared" si="94"/>
        <v>56</v>
      </c>
      <c r="S479" s="6" t="s">
        <v>448</v>
      </c>
      <c r="T479" s="6" t="str">
        <f t="shared" si="95"/>
        <v>Large</v>
      </c>
      <c r="U479">
        <f>IF(AND(R479&gt;=0,R479&lt;200),0.2,IF(AND(R479&gt;=200,R479&lt;500),0.3,0.4))</f>
        <v>0.2</v>
      </c>
      <c r="V479" s="5">
        <f>R479 -(U479*R479)</f>
        <v>44.8</v>
      </c>
      <c r="W479" t="str">
        <f>VLOOKUP(B479,Customer!A:G,7,FALSE)</f>
        <v>Genaro Knutson</v>
      </c>
      <c r="X479">
        <f>VLOOKUP(B479,Customer!A:G,1,FALSE)</f>
        <v>10017</v>
      </c>
    </row>
    <row r="480" spans="1:24" x14ac:dyDescent="0.2">
      <c r="A480" s="2">
        <v>579</v>
      </c>
      <c r="B480" s="2">
        <v>10132</v>
      </c>
      <c r="C480" s="12" t="s">
        <v>1041</v>
      </c>
      <c r="D480" s="12" t="str">
        <f>MID(C480,2,5)</f>
        <v>41169</v>
      </c>
      <c r="E480" s="12" t="str">
        <f t="shared" si="84"/>
        <v>17/09/2012</v>
      </c>
      <c r="F480" s="14">
        <f t="shared" si="85"/>
        <v>2012</v>
      </c>
      <c r="G480" s="14">
        <f t="shared" si="86"/>
        <v>9</v>
      </c>
      <c r="H480" s="14">
        <f t="shared" si="87"/>
        <v>17</v>
      </c>
      <c r="I480" s="14" t="str">
        <f t="shared" si="88"/>
        <v>Monday</v>
      </c>
      <c r="J480" s="4">
        <f t="shared" ca="1" si="89"/>
        <v>44878</v>
      </c>
      <c r="K480" s="4" t="str">
        <f t="shared" ca="1" si="90"/>
        <v>13/11/2022</v>
      </c>
      <c r="L480" s="14">
        <f t="shared" ca="1" si="91"/>
        <v>10</v>
      </c>
      <c r="M480" s="14">
        <f t="shared" ca="1" si="92"/>
        <v>121</v>
      </c>
      <c r="N480" s="14">
        <f t="shared" ca="1" si="93"/>
        <v>3709</v>
      </c>
      <c r="O480" s="2" t="s">
        <v>460</v>
      </c>
      <c r="P480" s="2">
        <v>14</v>
      </c>
      <c r="Q480" s="5">
        <v>2</v>
      </c>
      <c r="R480" s="5">
        <f t="shared" si="94"/>
        <v>28</v>
      </c>
      <c r="S480" s="6" t="s">
        <v>450</v>
      </c>
      <c r="T480" s="6" t="str">
        <f t="shared" si="95"/>
        <v>Normal</v>
      </c>
      <c r="U480">
        <f>IF(AND(R480&gt;=0,R480&lt;200),0.2,IF(AND(R480&gt;=200,R480&lt;500),0.3,0.4))</f>
        <v>0.2</v>
      </c>
      <c r="V480" s="5">
        <f>R480 -(U480*R480)</f>
        <v>22.4</v>
      </c>
      <c r="W480" t="str">
        <f>VLOOKUP(B480,Customer!A:G,7,FALSE)</f>
        <v>Alden Overbey</v>
      </c>
      <c r="X480">
        <f>VLOOKUP(B480,Customer!A:G,1,FALSE)</f>
        <v>10132</v>
      </c>
    </row>
    <row r="481" spans="1:24" x14ac:dyDescent="0.2">
      <c r="A481" s="2">
        <v>580</v>
      </c>
      <c r="B481" s="2">
        <v>10002</v>
      </c>
      <c r="C481" s="12" t="s">
        <v>905</v>
      </c>
      <c r="D481" s="12" t="str">
        <f>MID(C481,2,5)</f>
        <v>42102</v>
      </c>
      <c r="E481" s="12" t="str">
        <f t="shared" si="84"/>
        <v>08/04/2015</v>
      </c>
      <c r="F481" s="14">
        <f t="shared" si="85"/>
        <v>2015</v>
      </c>
      <c r="G481" s="14">
        <f t="shared" si="86"/>
        <v>4</v>
      </c>
      <c r="H481" s="14">
        <f t="shared" si="87"/>
        <v>8</v>
      </c>
      <c r="I481" s="14" t="str">
        <f t="shared" si="88"/>
        <v>Wednesday</v>
      </c>
      <c r="J481" s="4">
        <f t="shared" ca="1" si="89"/>
        <v>44878</v>
      </c>
      <c r="K481" s="4" t="str">
        <f t="shared" ca="1" si="90"/>
        <v>13/11/2022</v>
      </c>
      <c r="L481" s="14">
        <f t="shared" ca="1" si="91"/>
        <v>7</v>
      </c>
      <c r="M481" s="14">
        <f t="shared" ca="1" si="92"/>
        <v>91</v>
      </c>
      <c r="N481" s="14">
        <f t="shared" ca="1" si="93"/>
        <v>2776</v>
      </c>
      <c r="O481" s="2" t="s">
        <v>453</v>
      </c>
      <c r="P481" s="2">
        <v>26</v>
      </c>
      <c r="Q481" s="5">
        <v>12</v>
      </c>
      <c r="R481" s="5">
        <f t="shared" si="94"/>
        <v>312</v>
      </c>
      <c r="S481" s="6" t="s">
        <v>448</v>
      </c>
      <c r="T481" s="6" t="str">
        <f t="shared" si="95"/>
        <v>Large</v>
      </c>
      <c r="U481">
        <f>IF(AND(R481&gt;=0,R481&lt;200),0.2,IF(AND(R481&gt;=200,R481&lt;500),0.3,0.4))</f>
        <v>0.3</v>
      </c>
      <c r="V481" s="5">
        <f>R481 -(U481*R481)</f>
        <v>218.4</v>
      </c>
      <c r="W481" t="str">
        <f>VLOOKUP(B481,Customer!A:G,7,FALSE)</f>
        <v>Patrica Courville</v>
      </c>
      <c r="X481">
        <f>VLOOKUP(B481,Customer!A:G,1,FALSE)</f>
        <v>10002</v>
      </c>
    </row>
    <row r="482" spans="1:24" x14ac:dyDescent="0.2">
      <c r="A482" s="2">
        <v>581</v>
      </c>
      <c r="B482" s="2">
        <v>10087</v>
      </c>
      <c r="C482" s="12" t="s">
        <v>1042</v>
      </c>
      <c r="D482" s="12" t="str">
        <f>MID(C482,2,5)</f>
        <v>41181</v>
      </c>
      <c r="E482" s="12" t="str">
        <f t="shared" si="84"/>
        <v>29/09/2012</v>
      </c>
      <c r="F482" s="14">
        <f t="shared" si="85"/>
        <v>2012</v>
      </c>
      <c r="G482" s="14">
        <f t="shared" si="86"/>
        <v>9</v>
      </c>
      <c r="H482" s="14">
        <f t="shared" si="87"/>
        <v>29</v>
      </c>
      <c r="I482" s="14" t="str">
        <f t="shared" si="88"/>
        <v>Saturday</v>
      </c>
      <c r="J482" s="4">
        <f t="shared" ca="1" si="89"/>
        <v>44878</v>
      </c>
      <c r="K482" s="4" t="str">
        <f t="shared" ca="1" si="90"/>
        <v>13/11/2022</v>
      </c>
      <c r="L482" s="14">
        <f t="shared" ca="1" si="91"/>
        <v>10</v>
      </c>
      <c r="M482" s="14">
        <f t="shared" ca="1" si="92"/>
        <v>121</v>
      </c>
      <c r="N482" s="14">
        <f t="shared" ca="1" si="93"/>
        <v>3697</v>
      </c>
      <c r="O482" s="2" t="s">
        <v>460</v>
      </c>
      <c r="P482" s="2">
        <v>27</v>
      </c>
      <c r="Q482" s="5">
        <v>2</v>
      </c>
      <c r="R482" s="5">
        <f t="shared" si="94"/>
        <v>54</v>
      </c>
      <c r="S482" s="6" t="s">
        <v>448</v>
      </c>
      <c r="T482" s="6" t="str">
        <f t="shared" si="95"/>
        <v>Large</v>
      </c>
      <c r="U482">
        <f>IF(AND(R482&gt;=0,R482&lt;200),0.2,IF(AND(R482&gt;=200,R482&lt;500),0.3,0.4))</f>
        <v>0.2</v>
      </c>
      <c r="V482" s="5">
        <f>R482 -(U482*R482)</f>
        <v>43.2</v>
      </c>
      <c r="W482" t="str">
        <f>VLOOKUP(B482,Customer!A:G,7,FALSE)</f>
        <v>Annamaria Valdovinos</v>
      </c>
      <c r="X482">
        <f>VLOOKUP(B482,Customer!A:G,1,FALSE)</f>
        <v>10087</v>
      </c>
    </row>
    <row r="483" spans="1:24" x14ac:dyDescent="0.2">
      <c r="A483" s="2">
        <v>582</v>
      </c>
      <c r="B483" s="2">
        <v>10144</v>
      </c>
      <c r="C483" s="12" t="s">
        <v>1043</v>
      </c>
      <c r="D483" s="12" t="str">
        <f>MID(C483,2,5)</f>
        <v>40376</v>
      </c>
      <c r="E483" s="12" t="str">
        <f t="shared" si="84"/>
        <v>17/07/2010</v>
      </c>
      <c r="F483" s="14">
        <f t="shared" si="85"/>
        <v>2010</v>
      </c>
      <c r="G483" s="14">
        <f t="shared" si="86"/>
        <v>7</v>
      </c>
      <c r="H483" s="14">
        <f t="shared" si="87"/>
        <v>17</v>
      </c>
      <c r="I483" s="14" t="str">
        <f t="shared" si="88"/>
        <v>Saturday</v>
      </c>
      <c r="J483" s="4">
        <f t="shared" ca="1" si="89"/>
        <v>44878</v>
      </c>
      <c r="K483" s="4" t="str">
        <f t="shared" ca="1" si="90"/>
        <v>13/11/2022</v>
      </c>
      <c r="L483" s="14">
        <f t="shared" ca="1" si="91"/>
        <v>12</v>
      </c>
      <c r="M483" s="14">
        <f t="shared" ca="1" si="92"/>
        <v>147</v>
      </c>
      <c r="N483" s="14">
        <f t="shared" ca="1" si="93"/>
        <v>4502</v>
      </c>
      <c r="O483" s="2" t="s">
        <v>457</v>
      </c>
      <c r="P483" s="2">
        <v>10</v>
      </c>
      <c r="Q483" s="5">
        <v>2</v>
      </c>
      <c r="R483" s="5">
        <f t="shared" si="94"/>
        <v>20</v>
      </c>
      <c r="S483" s="6" t="s">
        <v>450</v>
      </c>
      <c r="T483" s="6" t="str">
        <f t="shared" si="95"/>
        <v>Normal</v>
      </c>
      <c r="U483">
        <f>IF(AND(R483&gt;=0,R483&lt;200),0.2,IF(AND(R483&gt;=200,R483&lt;500),0.3,0.4))</f>
        <v>0.2</v>
      </c>
      <c r="V483" s="5">
        <f>R483 -(U483*R483)</f>
        <v>16</v>
      </c>
      <c r="W483" t="str">
        <f>VLOOKUP(B483,Customer!A:G,7,FALSE)</f>
        <v>Mariella Lansford</v>
      </c>
      <c r="X483">
        <f>VLOOKUP(B483,Customer!A:G,1,FALSE)</f>
        <v>10144</v>
      </c>
    </row>
    <row r="484" spans="1:24" x14ac:dyDescent="0.2">
      <c r="A484" s="2">
        <v>583</v>
      </c>
      <c r="B484" s="2">
        <v>10036</v>
      </c>
      <c r="C484" s="12" t="s">
        <v>1044</v>
      </c>
      <c r="D484" s="12" t="str">
        <f>MID(C484,2,5)</f>
        <v>40715</v>
      </c>
      <c r="E484" s="12" t="str">
        <f t="shared" si="84"/>
        <v>21/06/2011</v>
      </c>
      <c r="F484" s="14">
        <f t="shared" si="85"/>
        <v>2011</v>
      </c>
      <c r="G484" s="14">
        <f t="shared" si="86"/>
        <v>6</v>
      </c>
      <c r="H484" s="14">
        <f t="shared" si="87"/>
        <v>21</v>
      </c>
      <c r="I484" s="14" t="str">
        <f t="shared" si="88"/>
        <v>Tuesday</v>
      </c>
      <c r="J484" s="4">
        <f t="shared" ca="1" si="89"/>
        <v>44878</v>
      </c>
      <c r="K484" s="4" t="str">
        <f t="shared" ca="1" si="90"/>
        <v>13/11/2022</v>
      </c>
      <c r="L484" s="14">
        <f t="shared" ca="1" si="91"/>
        <v>11</v>
      </c>
      <c r="M484" s="14">
        <f t="shared" ca="1" si="92"/>
        <v>136</v>
      </c>
      <c r="N484" s="14">
        <f t="shared" ca="1" si="93"/>
        <v>4163</v>
      </c>
      <c r="O484" s="2" t="s">
        <v>457</v>
      </c>
      <c r="P484" s="2">
        <v>16</v>
      </c>
      <c r="Q484" s="5">
        <v>2</v>
      </c>
      <c r="R484" s="5">
        <f t="shared" si="94"/>
        <v>32</v>
      </c>
      <c r="S484" s="6" t="s">
        <v>448</v>
      </c>
      <c r="T484" s="6" t="str">
        <f t="shared" si="95"/>
        <v>Large</v>
      </c>
      <c r="U484">
        <f>IF(AND(R484&gt;=0,R484&lt;200),0.2,IF(AND(R484&gt;=200,R484&lt;500),0.3,0.4))</f>
        <v>0.2</v>
      </c>
      <c r="V484" s="5">
        <f>R484 -(U484*R484)</f>
        <v>25.6</v>
      </c>
      <c r="W484" t="str">
        <f>VLOOKUP(B484,Customer!A:G,7,FALSE)</f>
        <v>Cathern Howey</v>
      </c>
      <c r="X484">
        <f>VLOOKUP(B484,Customer!A:G,1,FALSE)</f>
        <v>10036</v>
      </c>
    </row>
    <row r="485" spans="1:24" x14ac:dyDescent="0.2">
      <c r="A485" s="2">
        <v>584</v>
      </c>
      <c r="B485" s="2">
        <v>10088</v>
      </c>
      <c r="C485" s="12" t="s">
        <v>1045</v>
      </c>
      <c r="D485" s="12" t="str">
        <f>MID(C485,2,5)</f>
        <v>41701</v>
      </c>
      <c r="E485" s="12" t="str">
        <f t="shared" si="84"/>
        <v>03/03/2014</v>
      </c>
      <c r="F485" s="14">
        <f t="shared" si="85"/>
        <v>2014</v>
      </c>
      <c r="G485" s="14">
        <f t="shared" si="86"/>
        <v>3</v>
      </c>
      <c r="H485" s="14">
        <f t="shared" si="87"/>
        <v>3</v>
      </c>
      <c r="I485" s="14" t="str">
        <f t="shared" si="88"/>
        <v>Monday</v>
      </c>
      <c r="J485" s="4">
        <f t="shared" ca="1" si="89"/>
        <v>44878</v>
      </c>
      <c r="K485" s="4" t="str">
        <f t="shared" ca="1" si="90"/>
        <v>13/11/2022</v>
      </c>
      <c r="L485" s="14">
        <f t="shared" ca="1" si="91"/>
        <v>8</v>
      </c>
      <c r="M485" s="14">
        <f t="shared" ca="1" si="92"/>
        <v>104</v>
      </c>
      <c r="N485" s="14">
        <f t="shared" ca="1" si="93"/>
        <v>3177</v>
      </c>
      <c r="O485" s="2" t="s">
        <v>456</v>
      </c>
      <c r="P485" s="2">
        <v>28</v>
      </c>
      <c r="Q485" s="5">
        <v>12</v>
      </c>
      <c r="R485" s="5">
        <f t="shared" si="94"/>
        <v>336</v>
      </c>
      <c r="S485" s="6" t="s">
        <v>448</v>
      </c>
      <c r="T485" s="6" t="str">
        <f t="shared" si="95"/>
        <v>Large</v>
      </c>
      <c r="U485">
        <f>IF(AND(R485&gt;=0,R485&lt;200),0.2,IF(AND(R485&gt;=200,R485&lt;500),0.3,0.4))</f>
        <v>0.3</v>
      </c>
      <c r="V485" s="5">
        <f>R485 -(U485*R485)</f>
        <v>235.2</v>
      </c>
      <c r="W485" t="str">
        <f>VLOOKUP(B485,Customer!A:G,7,FALSE)</f>
        <v>Christene Kennell</v>
      </c>
      <c r="X485">
        <f>VLOOKUP(B485,Customer!A:G,1,FALSE)</f>
        <v>10088</v>
      </c>
    </row>
    <row r="486" spans="1:24" x14ac:dyDescent="0.2">
      <c r="A486" s="2">
        <v>585</v>
      </c>
      <c r="B486" s="2">
        <v>10059</v>
      </c>
      <c r="C486" s="12" t="s">
        <v>1046</v>
      </c>
      <c r="D486" s="12" t="str">
        <f>MID(C486,2,5)</f>
        <v>41119</v>
      </c>
      <c r="E486" s="12" t="str">
        <f t="shared" si="84"/>
        <v>29/07/2012</v>
      </c>
      <c r="F486" s="14">
        <f t="shared" si="85"/>
        <v>2012</v>
      </c>
      <c r="G486" s="14">
        <f t="shared" si="86"/>
        <v>7</v>
      </c>
      <c r="H486" s="14">
        <f t="shared" si="87"/>
        <v>29</v>
      </c>
      <c r="I486" s="14" t="str">
        <f t="shared" si="88"/>
        <v>Sunday</v>
      </c>
      <c r="J486" s="4">
        <f t="shared" ca="1" si="89"/>
        <v>44878</v>
      </c>
      <c r="K486" s="4" t="str">
        <f t="shared" ca="1" si="90"/>
        <v>13/11/2022</v>
      </c>
      <c r="L486" s="14">
        <f t="shared" ca="1" si="91"/>
        <v>10</v>
      </c>
      <c r="M486" s="14">
        <f t="shared" ca="1" si="92"/>
        <v>123</v>
      </c>
      <c r="N486" s="14">
        <f t="shared" ca="1" si="93"/>
        <v>3759</v>
      </c>
      <c r="O486" s="2" t="s">
        <v>454</v>
      </c>
      <c r="P486" s="2">
        <v>9</v>
      </c>
      <c r="Q486" s="5">
        <v>12</v>
      </c>
      <c r="R486" s="5">
        <f t="shared" si="94"/>
        <v>108</v>
      </c>
      <c r="S486" s="6" t="s">
        <v>450</v>
      </c>
      <c r="T486" s="6" t="str">
        <f t="shared" si="95"/>
        <v>Normal</v>
      </c>
      <c r="U486">
        <f>IF(AND(R486&gt;=0,R486&lt;200),0.2,IF(AND(R486&gt;=200,R486&lt;500),0.3,0.4))</f>
        <v>0.2</v>
      </c>
      <c r="V486" s="5">
        <f>R486 -(U486*R486)</f>
        <v>86.4</v>
      </c>
      <c r="W486" t="str">
        <f>VLOOKUP(B486,Customer!A:G,7,FALSE)</f>
        <v>Sharlene Rothschild</v>
      </c>
      <c r="X486">
        <f>VLOOKUP(B486,Customer!A:G,1,FALSE)</f>
        <v>10059</v>
      </c>
    </row>
    <row r="487" spans="1:24" x14ac:dyDescent="0.2">
      <c r="A487" s="2">
        <v>586</v>
      </c>
      <c r="B487" s="2">
        <v>10097</v>
      </c>
      <c r="C487" s="12" t="s">
        <v>1047</v>
      </c>
      <c r="D487" s="12" t="str">
        <f>MID(C487,2,5)</f>
        <v>40203</v>
      </c>
      <c r="E487" s="12" t="str">
        <f t="shared" si="84"/>
        <v>25/01/2010</v>
      </c>
      <c r="F487" s="14">
        <f t="shared" si="85"/>
        <v>2010</v>
      </c>
      <c r="G487" s="14">
        <f t="shared" si="86"/>
        <v>1</v>
      </c>
      <c r="H487" s="14">
        <f t="shared" si="87"/>
        <v>25</v>
      </c>
      <c r="I487" s="14" t="str">
        <f t="shared" si="88"/>
        <v>Monday</v>
      </c>
      <c r="J487" s="4">
        <f t="shared" ca="1" si="89"/>
        <v>44878</v>
      </c>
      <c r="K487" s="4" t="str">
        <f t="shared" ca="1" si="90"/>
        <v>13/11/2022</v>
      </c>
      <c r="L487" s="14">
        <f t="shared" ca="1" si="91"/>
        <v>12</v>
      </c>
      <c r="M487" s="14">
        <f t="shared" ca="1" si="92"/>
        <v>153</v>
      </c>
      <c r="N487" s="14">
        <f t="shared" ca="1" si="93"/>
        <v>4675</v>
      </c>
      <c r="O487" s="2" t="s">
        <v>453</v>
      </c>
      <c r="P487" s="2">
        <v>14</v>
      </c>
      <c r="Q487" s="5">
        <v>12</v>
      </c>
      <c r="R487" s="5">
        <f t="shared" si="94"/>
        <v>168</v>
      </c>
      <c r="S487" s="6" t="s">
        <v>450</v>
      </c>
      <c r="T487" s="6" t="str">
        <f t="shared" si="95"/>
        <v>Normal</v>
      </c>
      <c r="U487">
        <f>IF(AND(R487&gt;=0,R487&lt;200),0.2,IF(AND(R487&gt;=200,R487&lt;500),0.3,0.4))</f>
        <v>0.2</v>
      </c>
      <c r="V487" s="5">
        <f>R487 -(U487*R487)</f>
        <v>134.4</v>
      </c>
      <c r="W487" t="str">
        <f>VLOOKUP(B487,Customer!A:G,7,FALSE)</f>
        <v>Bulah Kaplan</v>
      </c>
      <c r="X487">
        <f>VLOOKUP(B487,Customer!A:G,1,FALSE)</f>
        <v>10097</v>
      </c>
    </row>
    <row r="488" spans="1:24" x14ac:dyDescent="0.2">
      <c r="A488" s="2">
        <v>587</v>
      </c>
      <c r="B488" s="2">
        <v>10030</v>
      </c>
      <c r="C488" s="12" t="s">
        <v>1048</v>
      </c>
      <c r="D488" s="12" t="str">
        <f>MID(C488,2,5)</f>
        <v>40919</v>
      </c>
      <c r="E488" s="12" t="str">
        <f t="shared" si="84"/>
        <v>11/01/2012</v>
      </c>
      <c r="F488" s="14">
        <f t="shared" si="85"/>
        <v>2012</v>
      </c>
      <c r="G488" s="14">
        <f t="shared" si="86"/>
        <v>1</v>
      </c>
      <c r="H488" s="14">
        <f t="shared" si="87"/>
        <v>11</v>
      </c>
      <c r="I488" s="14" t="str">
        <f t="shared" si="88"/>
        <v>Wednesday</v>
      </c>
      <c r="J488" s="4">
        <f t="shared" ca="1" si="89"/>
        <v>44878</v>
      </c>
      <c r="K488" s="4" t="str">
        <f t="shared" ca="1" si="90"/>
        <v>13/11/2022</v>
      </c>
      <c r="L488" s="14">
        <f t="shared" ca="1" si="91"/>
        <v>10</v>
      </c>
      <c r="M488" s="14">
        <f t="shared" ca="1" si="92"/>
        <v>130</v>
      </c>
      <c r="N488" s="14">
        <f t="shared" ca="1" si="93"/>
        <v>3959</v>
      </c>
      <c r="O488" s="2" t="s">
        <v>456</v>
      </c>
      <c r="P488" s="2">
        <v>28</v>
      </c>
      <c r="Q488" s="5">
        <v>12</v>
      </c>
      <c r="R488" s="5">
        <f t="shared" si="94"/>
        <v>336</v>
      </c>
      <c r="S488" s="6" t="s">
        <v>448</v>
      </c>
      <c r="T488" s="6" t="str">
        <f t="shared" si="95"/>
        <v>Large</v>
      </c>
      <c r="U488">
        <f>IF(AND(R488&gt;=0,R488&lt;200),0.2,IF(AND(R488&gt;=200,R488&lt;500),0.3,0.4))</f>
        <v>0.3</v>
      </c>
      <c r="V488" s="5">
        <f>R488 -(U488*R488)</f>
        <v>235.2</v>
      </c>
      <c r="W488" t="str">
        <f>VLOOKUP(B488,Customer!A:G,7,FALSE)</f>
        <v>Britni Baisden</v>
      </c>
      <c r="X488">
        <f>VLOOKUP(B488,Customer!A:G,1,FALSE)</f>
        <v>10030</v>
      </c>
    </row>
    <row r="489" spans="1:24" x14ac:dyDescent="0.2">
      <c r="A489" s="2">
        <v>588</v>
      </c>
      <c r="B489" s="2">
        <v>10083</v>
      </c>
      <c r="C489" s="12" t="s">
        <v>1049</v>
      </c>
      <c r="D489" s="12" t="str">
        <f>MID(C489,2,5)</f>
        <v>41681</v>
      </c>
      <c r="E489" s="12" t="str">
        <f t="shared" si="84"/>
        <v>11/02/2014</v>
      </c>
      <c r="F489" s="14">
        <f t="shared" si="85"/>
        <v>2014</v>
      </c>
      <c r="G489" s="14">
        <f t="shared" si="86"/>
        <v>2</v>
      </c>
      <c r="H489" s="14">
        <f t="shared" si="87"/>
        <v>11</v>
      </c>
      <c r="I489" s="14" t="str">
        <f t="shared" si="88"/>
        <v>Tuesday</v>
      </c>
      <c r="J489" s="4">
        <f t="shared" ca="1" si="89"/>
        <v>44878</v>
      </c>
      <c r="K489" s="4" t="str">
        <f t="shared" ca="1" si="90"/>
        <v>13/11/2022</v>
      </c>
      <c r="L489" s="14">
        <f t="shared" ca="1" si="91"/>
        <v>8</v>
      </c>
      <c r="M489" s="14">
        <f t="shared" ca="1" si="92"/>
        <v>105</v>
      </c>
      <c r="N489" s="14">
        <f t="shared" ca="1" si="93"/>
        <v>3197</v>
      </c>
      <c r="O489" s="2" t="s">
        <v>457</v>
      </c>
      <c r="P489" s="2">
        <v>23</v>
      </c>
      <c r="Q489" s="5">
        <v>2</v>
      </c>
      <c r="R489" s="5">
        <f t="shared" si="94"/>
        <v>46</v>
      </c>
      <c r="S489" s="6" t="s">
        <v>448</v>
      </c>
      <c r="T489" s="6" t="str">
        <f t="shared" si="95"/>
        <v>Large</v>
      </c>
      <c r="U489">
        <f>IF(AND(R489&gt;=0,R489&lt;200),0.2,IF(AND(R489&gt;=200,R489&lt;500),0.3,0.4))</f>
        <v>0.2</v>
      </c>
      <c r="V489" s="5">
        <f>R489 -(U489*R489)</f>
        <v>36.799999999999997</v>
      </c>
      <c r="W489" t="str">
        <f>VLOOKUP(B489,Customer!A:G,7,FALSE)</f>
        <v>Delta Seitz</v>
      </c>
      <c r="X489">
        <f>VLOOKUP(B489,Customer!A:G,1,FALSE)</f>
        <v>10083</v>
      </c>
    </row>
    <row r="490" spans="1:24" x14ac:dyDescent="0.2">
      <c r="A490" s="2">
        <v>589</v>
      </c>
      <c r="B490" s="2">
        <v>10119</v>
      </c>
      <c r="C490" s="12" t="s">
        <v>1050</v>
      </c>
      <c r="D490" s="12" t="str">
        <f>MID(C490,2,5)</f>
        <v>41966</v>
      </c>
      <c r="E490" s="12" t="str">
        <f t="shared" si="84"/>
        <v>23/11/2014</v>
      </c>
      <c r="F490" s="14">
        <f t="shared" si="85"/>
        <v>2014</v>
      </c>
      <c r="G490" s="14">
        <f t="shared" si="86"/>
        <v>11</v>
      </c>
      <c r="H490" s="14">
        <f t="shared" si="87"/>
        <v>23</v>
      </c>
      <c r="I490" s="14" t="str">
        <f t="shared" si="88"/>
        <v>Sunday</v>
      </c>
      <c r="J490" s="4">
        <f t="shared" ca="1" si="89"/>
        <v>44878</v>
      </c>
      <c r="K490" s="4" t="str">
        <f t="shared" ca="1" si="90"/>
        <v>13/11/2022</v>
      </c>
      <c r="L490" s="14">
        <f t="shared" ca="1" si="91"/>
        <v>7</v>
      </c>
      <c r="M490" s="14">
        <f t="shared" ca="1" si="92"/>
        <v>95</v>
      </c>
      <c r="N490" s="14">
        <f t="shared" ca="1" si="93"/>
        <v>2912</v>
      </c>
      <c r="O490" s="2" t="s">
        <v>456</v>
      </c>
      <c r="P490" s="2">
        <v>5</v>
      </c>
      <c r="Q490" s="5">
        <v>12</v>
      </c>
      <c r="R490" s="5">
        <f t="shared" si="94"/>
        <v>60</v>
      </c>
      <c r="S490" s="6" t="s">
        <v>459</v>
      </c>
      <c r="T490" s="6" t="str">
        <f t="shared" si="95"/>
        <v>Normal</v>
      </c>
      <c r="U490">
        <f>IF(AND(R490&gt;=0,R490&lt;200),0.2,IF(AND(R490&gt;=200,R490&lt;500),0.3,0.4))</f>
        <v>0.2</v>
      </c>
      <c r="V490" s="5">
        <f>R490 -(U490*R490)</f>
        <v>48</v>
      </c>
      <c r="W490" t="str">
        <f>VLOOKUP(B490,Customer!A:G,7,FALSE)</f>
        <v>Beverlee Lawlor</v>
      </c>
      <c r="X490">
        <f>VLOOKUP(B490,Customer!A:G,1,FALSE)</f>
        <v>10119</v>
      </c>
    </row>
    <row r="491" spans="1:24" x14ac:dyDescent="0.2">
      <c r="A491" s="2">
        <v>590</v>
      </c>
      <c r="B491" s="2">
        <v>10145</v>
      </c>
      <c r="C491" s="12" t="s">
        <v>1051</v>
      </c>
      <c r="D491" s="12" t="str">
        <f>MID(C491,2,5)</f>
        <v>40440</v>
      </c>
      <c r="E491" s="12" t="str">
        <f t="shared" si="84"/>
        <v>19/09/2010</v>
      </c>
      <c r="F491" s="14">
        <f t="shared" si="85"/>
        <v>2010</v>
      </c>
      <c r="G491" s="14">
        <f t="shared" si="86"/>
        <v>9</v>
      </c>
      <c r="H491" s="14">
        <f t="shared" si="87"/>
        <v>19</v>
      </c>
      <c r="I491" s="14" t="str">
        <f t="shared" si="88"/>
        <v>Sunday</v>
      </c>
      <c r="J491" s="4">
        <f t="shared" ca="1" si="89"/>
        <v>44878</v>
      </c>
      <c r="K491" s="4" t="str">
        <f t="shared" ca="1" si="90"/>
        <v>13/11/2022</v>
      </c>
      <c r="L491" s="14">
        <f t="shared" ca="1" si="91"/>
        <v>12</v>
      </c>
      <c r="M491" s="14">
        <f t="shared" ca="1" si="92"/>
        <v>145</v>
      </c>
      <c r="N491" s="14">
        <f t="shared" ca="1" si="93"/>
        <v>4438</v>
      </c>
      <c r="O491" s="2" t="s">
        <v>457</v>
      </c>
      <c r="P491" s="2">
        <v>9</v>
      </c>
      <c r="Q491" s="5">
        <v>2</v>
      </c>
      <c r="R491" s="5">
        <f t="shared" si="94"/>
        <v>18</v>
      </c>
      <c r="S491" s="6" t="s">
        <v>450</v>
      </c>
      <c r="T491" s="6" t="str">
        <f t="shared" si="95"/>
        <v>Normal</v>
      </c>
      <c r="U491">
        <f>IF(AND(R491&gt;=0,R491&lt;200),0.2,IF(AND(R491&gt;=200,R491&lt;500),0.3,0.4))</f>
        <v>0.2</v>
      </c>
      <c r="V491" s="5">
        <f>R491 -(U491*R491)</f>
        <v>14.4</v>
      </c>
      <c r="W491" t="str">
        <f>VLOOKUP(B491,Customer!A:G,7,FALSE)</f>
        <v>Nicol Westerberg</v>
      </c>
      <c r="X491">
        <f>VLOOKUP(B491,Customer!A:G,1,FALSE)</f>
        <v>10145</v>
      </c>
    </row>
    <row r="492" spans="1:24" x14ac:dyDescent="0.2">
      <c r="A492" s="2">
        <v>591</v>
      </c>
      <c r="B492" s="2">
        <v>10014</v>
      </c>
      <c r="C492" s="12" t="s">
        <v>1052</v>
      </c>
      <c r="D492" s="12" t="str">
        <f>MID(C492,2,5)</f>
        <v>41023</v>
      </c>
      <c r="E492" s="12" t="str">
        <f t="shared" si="84"/>
        <v>24/04/2012</v>
      </c>
      <c r="F492" s="14">
        <f t="shared" si="85"/>
        <v>2012</v>
      </c>
      <c r="G492" s="14">
        <f t="shared" si="86"/>
        <v>4</v>
      </c>
      <c r="H492" s="14">
        <f t="shared" si="87"/>
        <v>24</v>
      </c>
      <c r="I492" s="14" t="str">
        <f t="shared" si="88"/>
        <v>Tuesday</v>
      </c>
      <c r="J492" s="4">
        <f t="shared" ca="1" si="89"/>
        <v>44878</v>
      </c>
      <c r="K492" s="4" t="str">
        <f t="shared" ca="1" si="90"/>
        <v>13/11/2022</v>
      </c>
      <c r="L492" s="14">
        <f t="shared" ca="1" si="91"/>
        <v>10</v>
      </c>
      <c r="M492" s="14">
        <f t="shared" ca="1" si="92"/>
        <v>126</v>
      </c>
      <c r="N492" s="14">
        <f t="shared" ca="1" si="93"/>
        <v>3855</v>
      </c>
      <c r="O492" s="2" t="s">
        <v>451</v>
      </c>
      <c r="P492" s="2">
        <v>26</v>
      </c>
      <c r="Q492" s="5">
        <v>13</v>
      </c>
      <c r="R492" s="5">
        <f t="shared" si="94"/>
        <v>338</v>
      </c>
      <c r="S492" s="6" t="s">
        <v>448</v>
      </c>
      <c r="T492" s="6" t="str">
        <f t="shared" si="95"/>
        <v>Large</v>
      </c>
      <c r="U492">
        <f>IF(AND(R492&gt;=0,R492&lt;200),0.2,IF(AND(R492&gt;=200,R492&lt;500),0.3,0.4))</f>
        <v>0.3</v>
      </c>
      <c r="V492" s="5">
        <f>R492 -(U492*R492)</f>
        <v>236.60000000000002</v>
      </c>
      <c r="W492" t="str">
        <f>VLOOKUP(B492,Customer!A:G,7,FALSE)</f>
        <v>Lola Schmidt</v>
      </c>
      <c r="X492">
        <f>VLOOKUP(B492,Customer!A:G,1,FALSE)</f>
        <v>10014</v>
      </c>
    </row>
    <row r="493" spans="1:24" x14ac:dyDescent="0.2">
      <c r="A493" s="2">
        <v>592</v>
      </c>
      <c r="B493" s="2">
        <v>10148</v>
      </c>
      <c r="C493" s="12" t="s">
        <v>1053</v>
      </c>
      <c r="D493" s="12" t="str">
        <f>MID(C493,2,5)</f>
        <v>40766</v>
      </c>
      <c r="E493" s="12" t="str">
        <f t="shared" si="84"/>
        <v>11/08/2011</v>
      </c>
      <c r="F493" s="14">
        <f t="shared" si="85"/>
        <v>2011</v>
      </c>
      <c r="G493" s="14">
        <f t="shared" si="86"/>
        <v>8</v>
      </c>
      <c r="H493" s="14">
        <f t="shared" si="87"/>
        <v>11</v>
      </c>
      <c r="I493" s="14" t="str">
        <f t="shared" si="88"/>
        <v>Thursday</v>
      </c>
      <c r="J493" s="4">
        <f t="shared" ca="1" si="89"/>
        <v>44878</v>
      </c>
      <c r="K493" s="4" t="str">
        <f t="shared" ca="1" si="90"/>
        <v>13/11/2022</v>
      </c>
      <c r="L493" s="14">
        <f t="shared" ca="1" si="91"/>
        <v>11</v>
      </c>
      <c r="M493" s="14">
        <f t="shared" ca="1" si="92"/>
        <v>135</v>
      </c>
      <c r="N493" s="14">
        <f t="shared" ca="1" si="93"/>
        <v>4112</v>
      </c>
      <c r="O493" s="2" t="s">
        <v>453</v>
      </c>
      <c r="P493" s="2">
        <v>13</v>
      </c>
      <c r="Q493" s="5">
        <v>12</v>
      </c>
      <c r="R493" s="5">
        <f t="shared" si="94"/>
        <v>156</v>
      </c>
      <c r="S493" s="6" t="s">
        <v>450</v>
      </c>
      <c r="T493" s="6" t="str">
        <f t="shared" si="95"/>
        <v>Normal</v>
      </c>
      <c r="U493">
        <f>IF(AND(R493&gt;=0,R493&lt;200),0.2,IF(AND(R493&gt;=200,R493&lt;500),0.3,0.4))</f>
        <v>0.2</v>
      </c>
      <c r="V493" s="5">
        <f>R493 -(U493*R493)</f>
        <v>124.8</v>
      </c>
      <c r="W493" t="str">
        <f>VLOOKUP(B493,Customer!A:G,7,FALSE)</f>
        <v>Etta Bosque</v>
      </c>
      <c r="X493">
        <f>VLOOKUP(B493,Customer!A:G,1,FALSE)</f>
        <v>10148</v>
      </c>
    </row>
    <row r="494" spans="1:24" x14ac:dyDescent="0.2">
      <c r="A494" s="2">
        <v>593</v>
      </c>
      <c r="B494" s="2">
        <v>10044</v>
      </c>
      <c r="C494" s="12" t="s">
        <v>834</v>
      </c>
      <c r="D494" s="12" t="str">
        <f>MID(C494,2,5)</f>
        <v>42061</v>
      </c>
      <c r="E494" s="12" t="str">
        <f t="shared" si="84"/>
        <v>26/02/2015</v>
      </c>
      <c r="F494" s="14">
        <f t="shared" si="85"/>
        <v>2015</v>
      </c>
      <c r="G494" s="14">
        <f t="shared" si="86"/>
        <v>2</v>
      </c>
      <c r="H494" s="14">
        <f t="shared" si="87"/>
        <v>26</v>
      </c>
      <c r="I494" s="14" t="str">
        <f t="shared" si="88"/>
        <v>Thursday</v>
      </c>
      <c r="J494" s="4">
        <f t="shared" ca="1" si="89"/>
        <v>44878</v>
      </c>
      <c r="K494" s="4" t="str">
        <f t="shared" ca="1" si="90"/>
        <v>13/11/2022</v>
      </c>
      <c r="L494" s="14">
        <f t="shared" ca="1" si="91"/>
        <v>7</v>
      </c>
      <c r="M494" s="14">
        <f t="shared" ca="1" si="92"/>
        <v>92</v>
      </c>
      <c r="N494" s="14">
        <f t="shared" ca="1" si="93"/>
        <v>2817</v>
      </c>
      <c r="O494" s="2" t="s">
        <v>455</v>
      </c>
      <c r="P494" s="2">
        <v>27</v>
      </c>
      <c r="Q494" s="5">
        <v>9</v>
      </c>
      <c r="R494" s="5">
        <f t="shared" si="94"/>
        <v>243</v>
      </c>
      <c r="S494" s="6" t="s">
        <v>448</v>
      </c>
      <c r="T494" s="6" t="str">
        <f t="shared" si="95"/>
        <v>Large</v>
      </c>
      <c r="U494">
        <f>IF(AND(R494&gt;=0,R494&lt;200),0.2,IF(AND(R494&gt;=200,R494&lt;500),0.3,0.4))</f>
        <v>0.3</v>
      </c>
      <c r="V494" s="5">
        <f>R494 -(U494*R494)</f>
        <v>170.10000000000002</v>
      </c>
      <c r="W494" t="str">
        <f>VLOOKUP(B494,Customer!A:G,7,FALSE)</f>
        <v>Jerrell Mccafferty</v>
      </c>
      <c r="X494">
        <f>VLOOKUP(B494,Customer!A:G,1,FALSE)</f>
        <v>10044</v>
      </c>
    </row>
    <row r="495" spans="1:24" x14ac:dyDescent="0.2">
      <c r="A495" s="2">
        <v>594</v>
      </c>
      <c r="B495" s="2">
        <v>10003</v>
      </c>
      <c r="C495" s="12" t="s">
        <v>1054</v>
      </c>
      <c r="D495" s="12" t="str">
        <f>MID(C495,2,5)</f>
        <v>40824</v>
      </c>
      <c r="E495" s="12" t="str">
        <f t="shared" si="84"/>
        <v>08/10/2011</v>
      </c>
      <c r="F495" s="14">
        <f t="shared" si="85"/>
        <v>2011</v>
      </c>
      <c r="G495" s="14">
        <f t="shared" si="86"/>
        <v>10</v>
      </c>
      <c r="H495" s="14">
        <f t="shared" si="87"/>
        <v>8</v>
      </c>
      <c r="I495" s="14" t="str">
        <f t="shared" si="88"/>
        <v>Saturday</v>
      </c>
      <c r="J495" s="4">
        <f t="shared" ca="1" si="89"/>
        <v>44878</v>
      </c>
      <c r="K495" s="4" t="str">
        <f t="shared" ca="1" si="90"/>
        <v>13/11/2022</v>
      </c>
      <c r="L495" s="14">
        <f t="shared" ca="1" si="91"/>
        <v>11</v>
      </c>
      <c r="M495" s="14">
        <f t="shared" ca="1" si="92"/>
        <v>133</v>
      </c>
      <c r="N495" s="14">
        <f t="shared" ca="1" si="93"/>
        <v>4054</v>
      </c>
      <c r="O495" s="2" t="s">
        <v>449</v>
      </c>
      <c r="P495" s="2">
        <v>29</v>
      </c>
      <c r="Q495" s="5">
        <v>18</v>
      </c>
      <c r="R495" s="5">
        <f t="shared" si="94"/>
        <v>522</v>
      </c>
      <c r="S495" s="6" t="s">
        <v>448</v>
      </c>
      <c r="T495" s="6" t="str">
        <f t="shared" si="95"/>
        <v>Large</v>
      </c>
      <c r="U495">
        <f>IF(AND(R495&gt;=0,R495&lt;200),0.2,IF(AND(R495&gt;=200,R495&lt;500),0.3,0.4))</f>
        <v>0.4</v>
      </c>
      <c r="V495" s="5">
        <f>R495 -(U495*R495)</f>
        <v>313.2</v>
      </c>
      <c r="W495" t="str">
        <f>VLOOKUP(B495,Customer!A:G,7,FALSE)</f>
        <v>Sanford Xiong</v>
      </c>
      <c r="X495">
        <f>VLOOKUP(B495,Customer!A:G,1,FALSE)</f>
        <v>10003</v>
      </c>
    </row>
    <row r="496" spans="1:24" x14ac:dyDescent="0.2">
      <c r="A496" s="2">
        <v>595</v>
      </c>
      <c r="B496" s="2">
        <v>10111</v>
      </c>
      <c r="C496" s="12" t="s">
        <v>1055</v>
      </c>
      <c r="D496" s="12" t="str">
        <f>MID(C496,2,5)</f>
        <v>41458</v>
      </c>
      <c r="E496" s="12" t="str">
        <f t="shared" si="84"/>
        <v>03/07/2013</v>
      </c>
      <c r="F496" s="14">
        <f t="shared" si="85"/>
        <v>2013</v>
      </c>
      <c r="G496" s="14">
        <f t="shared" si="86"/>
        <v>7</v>
      </c>
      <c r="H496" s="14">
        <f t="shared" si="87"/>
        <v>3</v>
      </c>
      <c r="I496" s="14" t="str">
        <f t="shared" si="88"/>
        <v>Wednesday</v>
      </c>
      <c r="J496" s="4">
        <f t="shared" ca="1" si="89"/>
        <v>44878</v>
      </c>
      <c r="K496" s="4" t="str">
        <f t="shared" ca="1" si="90"/>
        <v>13/11/2022</v>
      </c>
      <c r="L496" s="14">
        <f t="shared" ca="1" si="91"/>
        <v>9</v>
      </c>
      <c r="M496" s="14">
        <f t="shared" ca="1" si="92"/>
        <v>112</v>
      </c>
      <c r="N496" s="14">
        <f t="shared" ca="1" si="93"/>
        <v>3420</v>
      </c>
      <c r="O496" s="2" t="s">
        <v>456</v>
      </c>
      <c r="P496" s="2">
        <v>29</v>
      </c>
      <c r="Q496" s="5">
        <v>12</v>
      </c>
      <c r="R496" s="5">
        <f t="shared" si="94"/>
        <v>348</v>
      </c>
      <c r="S496" s="6" t="s">
        <v>448</v>
      </c>
      <c r="T496" s="6" t="str">
        <f t="shared" si="95"/>
        <v>Large</v>
      </c>
      <c r="U496">
        <f>IF(AND(R496&gt;=0,R496&lt;200),0.2,IF(AND(R496&gt;=200,R496&lt;500),0.3,0.4))</f>
        <v>0.3</v>
      </c>
      <c r="V496" s="5">
        <f>R496 -(U496*R496)</f>
        <v>243.60000000000002</v>
      </c>
      <c r="W496" t="str">
        <f>VLOOKUP(B496,Customer!A:G,7,FALSE)</f>
        <v>Boris Hine</v>
      </c>
      <c r="X496">
        <f>VLOOKUP(B496,Customer!A:G,1,FALSE)</f>
        <v>10111</v>
      </c>
    </row>
    <row r="497" spans="1:24" x14ac:dyDescent="0.2">
      <c r="A497" s="2">
        <v>596</v>
      </c>
      <c r="B497" s="2">
        <v>10075</v>
      </c>
      <c r="C497" s="12" t="s">
        <v>1056</v>
      </c>
      <c r="D497" s="12" t="str">
        <f>MID(C497,2,5)</f>
        <v>40470</v>
      </c>
      <c r="E497" s="12" t="str">
        <f t="shared" si="84"/>
        <v>19/10/2010</v>
      </c>
      <c r="F497" s="14">
        <f t="shared" si="85"/>
        <v>2010</v>
      </c>
      <c r="G497" s="14">
        <f t="shared" si="86"/>
        <v>10</v>
      </c>
      <c r="H497" s="14">
        <f t="shared" si="87"/>
        <v>19</v>
      </c>
      <c r="I497" s="14" t="str">
        <f t="shared" si="88"/>
        <v>Tuesday</v>
      </c>
      <c r="J497" s="4">
        <f t="shared" ca="1" si="89"/>
        <v>44878</v>
      </c>
      <c r="K497" s="4" t="str">
        <f t="shared" ca="1" si="90"/>
        <v>13/11/2022</v>
      </c>
      <c r="L497" s="14">
        <f t="shared" ca="1" si="91"/>
        <v>12</v>
      </c>
      <c r="M497" s="14">
        <f t="shared" ca="1" si="92"/>
        <v>144</v>
      </c>
      <c r="N497" s="14">
        <f t="shared" ca="1" si="93"/>
        <v>4408</v>
      </c>
      <c r="O497" s="2" t="s">
        <v>458</v>
      </c>
      <c r="P497" s="2">
        <v>30</v>
      </c>
      <c r="Q497" s="5">
        <v>8</v>
      </c>
      <c r="R497" s="5">
        <f t="shared" si="94"/>
        <v>240</v>
      </c>
      <c r="S497" s="6" t="s">
        <v>448</v>
      </c>
      <c r="T497" s="6" t="str">
        <f t="shared" si="95"/>
        <v>Large</v>
      </c>
      <c r="U497">
        <f>IF(AND(R497&gt;=0,R497&lt;200),0.2,IF(AND(R497&gt;=200,R497&lt;500),0.3,0.4))</f>
        <v>0.3</v>
      </c>
      <c r="V497" s="5">
        <f>R497 -(U497*R497)</f>
        <v>168</v>
      </c>
      <c r="W497" t="str">
        <f>VLOOKUP(B497,Customer!A:G,7,FALSE)</f>
        <v>Evangeline Grandstaff</v>
      </c>
      <c r="X497">
        <f>VLOOKUP(B497,Customer!A:G,1,FALSE)</f>
        <v>10075</v>
      </c>
    </row>
    <row r="498" spans="1:24" x14ac:dyDescent="0.2">
      <c r="A498" s="2">
        <v>597</v>
      </c>
      <c r="B498" s="2">
        <v>10026</v>
      </c>
      <c r="C498" s="12" t="s">
        <v>1057</v>
      </c>
      <c r="D498" s="12" t="str">
        <f>MID(C498,2,5)</f>
        <v>41446</v>
      </c>
      <c r="E498" s="12" t="str">
        <f t="shared" si="84"/>
        <v>21/06/2013</v>
      </c>
      <c r="F498" s="14">
        <f t="shared" si="85"/>
        <v>2013</v>
      </c>
      <c r="G498" s="14">
        <f t="shared" si="86"/>
        <v>6</v>
      </c>
      <c r="H498" s="14">
        <f t="shared" si="87"/>
        <v>21</v>
      </c>
      <c r="I498" s="14" t="str">
        <f t="shared" si="88"/>
        <v>Friday</v>
      </c>
      <c r="J498" s="4">
        <f t="shared" ca="1" si="89"/>
        <v>44878</v>
      </c>
      <c r="K498" s="4" t="str">
        <f t="shared" ca="1" si="90"/>
        <v>13/11/2022</v>
      </c>
      <c r="L498" s="14">
        <f t="shared" ca="1" si="91"/>
        <v>9</v>
      </c>
      <c r="M498" s="14">
        <f t="shared" ca="1" si="92"/>
        <v>112</v>
      </c>
      <c r="N498" s="14">
        <f t="shared" ca="1" si="93"/>
        <v>3432</v>
      </c>
      <c r="O498" s="2" t="s">
        <v>458</v>
      </c>
      <c r="P498" s="2">
        <v>29</v>
      </c>
      <c r="Q498" s="5">
        <v>8</v>
      </c>
      <c r="R498" s="5">
        <f t="shared" si="94"/>
        <v>232</v>
      </c>
      <c r="S498" s="6" t="s">
        <v>448</v>
      </c>
      <c r="T498" s="6" t="str">
        <f t="shared" si="95"/>
        <v>Large</v>
      </c>
      <c r="U498">
        <f>IF(AND(R498&gt;=0,R498&lt;200),0.2,IF(AND(R498&gt;=200,R498&lt;500),0.3,0.4))</f>
        <v>0.3</v>
      </c>
      <c r="V498" s="5">
        <f>R498 -(U498*R498)</f>
        <v>162.4</v>
      </c>
      <c r="W498" t="str">
        <f>VLOOKUP(B498,Customer!A:G,7,FALSE)</f>
        <v>Lennie Grasso</v>
      </c>
      <c r="X498">
        <f>VLOOKUP(B498,Customer!A:G,1,FALSE)</f>
        <v>10026</v>
      </c>
    </row>
    <row r="499" spans="1:24" x14ac:dyDescent="0.2">
      <c r="A499" s="2">
        <v>598</v>
      </c>
      <c r="B499" s="2">
        <v>10137</v>
      </c>
      <c r="C499" s="12" t="s">
        <v>1058</v>
      </c>
      <c r="D499" s="12" t="str">
        <f>MID(C499,2,5)</f>
        <v>41403</v>
      </c>
      <c r="E499" s="12" t="str">
        <f t="shared" si="84"/>
        <v>09/05/2013</v>
      </c>
      <c r="F499" s="14">
        <f t="shared" si="85"/>
        <v>2013</v>
      </c>
      <c r="G499" s="14">
        <f t="shared" si="86"/>
        <v>5</v>
      </c>
      <c r="H499" s="14">
        <f t="shared" si="87"/>
        <v>9</v>
      </c>
      <c r="I499" s="14" t="str">
        <f t="shared" si="88"/>
        <v>Thursday</v>
      </c>
      <c r="J499" s="4">
        <f t="shared" ca="1" si="89"/>
        <v>44878</v>
      </c>
      <c r="K499" s="4" t="str">
        <f t="shared" ca="1" si="90"/>
        <v>13/11/2022</v>
      </c>
      <c r="L499" s="14">
        <f t="shared" ca="1" si="91"/>
        <v>9</v>
      </c>
      <c r="M499" s="14">
        <f t="shared" ca="1" si="92"/>
        <v>114</v>
      </c>
      <c r="N499" s="14">
        <f t="shared" ca="1" si="93"/>
        <v>3475</v>
      </c>
      <c r="O499" s="2" t="s">
        <v>457</v>
      </c>
      <c r="P499" s="2">
        <v>20</v>
      </c>
      <c r="Q499" s="5">
        <v>2</v>
      </c>
      <c r="R499" s="5">
        <f t="shared" si="94"/>
        <v>40</v>
      </c>
      <c r="S499" s="6" t="s">
        <v>448</v>
      </c>
      <c r="T499" s="6" t="str">
        <f t="shared" si="95"/>
        <v>Large</v>
      </c>
      <c r="U499">
        <f>IF(AND(R499&gt;=0,R499&lt;200),0.2,IF(AND(R499&gt;=200,R499&lt;500),0.3,0.4))</f>
        <v>0.2</v>
      </c>
      <c r="V499" s="5">
        <f>R499 -(U499*R499)</f>
        <v>32</v>
      </c>
      <c r="W499" t="str">
        <f>VLOOKUP(B499,Customer!A:G,7,FALSE)</f>
        <v>Gwyneth Goodsell</v>
      </c>
      <c r="X499">
        <f>VLOOKUP(B499,Customer!A:G,1,FALSE)</f>
        <v>10137</v>
      </c>
    </row>
    <row r="500" spans="1:24" x14ac:dyDescent="0.2">
      <c r="A500" s="2">
        <v>599</v>
      </c>
      <c r="B500" s="2">
        <v>10135</v>
      </c>
      <c r="C500" s="12" t="s">
        <v>1059</v>
      </c>
      <c r="D500" s="12" t="str">
        <f>MID(C500,2,5)</f>
        <v>41197</v>
      </c>
      <c r="E500" s="12" t="str">
        <f t="shared" si="84"/>
        <v>15/10/2012</v>
      </c>
      <c r="F500" s="14">
        <f t="shared" si="85"/>
        <v>2012</v>
      </c>
      <c r="G500" s="14">
        <f t="shared" si="86"/>
        <v>10</v>
      </c>
      <c r="H500" s="14">
        <f t="shared" si="87"/>
        <v>15</v>
      </c>
      <c r="I500" s="14" t="str">
        <f t="shared" si="88"/>
        <v>Monday</v>
      </c>
      <c r="J500" s="4">
        <f t="shared" ca="1" si="89"/>
        <v>44878</v>
      </c>
      <c r="K500" s="4" t="str">
        <f t="shared" ca="1" si="90"/>
        <v>13/11/2022</v>
      </c>
      <c r="L500" s="14">
        <f t="shared" ca="1" si="91"/>
        <v>10</v>
      </c>
      <c r="M500" s="14">
        <f t="shared" ca="1" si="92"/>
        <v>120</v>
      </c>
      <c r="N500" s="14">
        <f t="shared" ca="1" si="93"/>
        <v>3681</v>
      </c>
      <c r="O500" s="2" t="s">
        <v>454</v>
      </c>
      <c r="P500" s="2">
        <v>2</v>
      </c>
      <c r="Q500" s="5">
        <v>12</v>
      </c>
      <c r="R500" s="5">
        <f t="shared" si="94"/>
        <v>24</v>
      </c>
      <c r="S500" s="6" t="s">
        <v>459</v>
      </c>
      <c r="T500" s="6" t="str">
        <f t="shared" si="95"/>
        <v>Normal</v>
      </c>
      <c r="U500">
        <f>IF(AND(R500&gt;=0,R500&lt;200),0.2,IF(AND(R500&gt;=200,R500&lt;500),0.3,0.4))</f>
        <v>0.2</v>
      </c>
      <c r="V500" s="5">
        <f>R500 -(U500*R500)</f>
        <v>19.2</v>
      </c>
      <c r="W500" t="str">
        <f>VLOOKUP(B500,Customer!A:G,7,FALSE)</f>
        <v>Santiago Nold</v>
      </c>
      <c r="X500">
        <f>VLOOKUP(B500,Customer!A:G,1,FALSE)</f>
        <v>10135</v>
      </c>
    </row>
    <row r="501" spans="1:24" x14ac:dyDescent="0.2">
      <c r="A501" s="2">
        <v>600</v>
      </c>
      <c r="B501" s="2">
        <v>10131</v>
      </c>
      <c r="C501" s="12" t="s">
        <v>1060</v>
      </c>
      <c r="D501" s="12" t="str">
        <f>MID(C501,2,5)</f>
        <v>42325</v>
      </c>
      <c r="E501" s="12" t="str">
        <f t="shared" si="84"/>
        <v>17/11/2015</v>
      </c>
      <c r="F501" s="14">
        <f t="shared" si="85"/>
        <v>2015</v>
      </c>
      <c r="G501" s="14">
        <f t="shared" si="86"/>
        <v>11</v>
      </c>
      <c r="H501" s="14">
        <f t="shared" si="87"/>
        <v>17</v>
      </c>
      <c r="I501" s="14" t="str">
        <f t="shared" si="88"/>
        <v>Tuesday</v>
      </c>
      <c r="J501" s="4">
        <f t="shared" ca="1" si="89"/>
        <v>44878</v>
      </c>
      <c r="K501" s="4" t="str">
        <f t="shared" ca="1" si="90"/>
        <v>13/11/2022</v>
      </c>
      <c r="L501" s="14">
        <f t="shared" ca="1" si="91"/>
        <v>6</v>
      </c>
      <c r="M501" s="14">
        <f t="shared" ca="1" si="92"/>
        <v>83</v>
      </c>
      <c r="N501" s="14">
        <f t="shared" ca="1" si="93"/>
        <v>2553</v>
      </c>
      <c r="O501" s="2" t="s">
        <v>455</v>
      </c>
      <c r="P501" s="2">
        <v>29</v>
      </c>
      <c r="Q501" s="5">
        <v>9</v>
      </c>
      <c r="R501" s="5">
        <f t="shared" si="94"/>
        <v>261</v>
      </c>
      <c r="S501" s="6" t="s">
        <v>448</v>
      </c>
      <c r="T501" s="6" t="str">
        <f t="shared" si="95"/>
        <v>Large</v>
      </c>
      <c r="U501">
        <f>IF(AND(R501&gt;=0,R501&lt;200),0.2,IF(AND(R501&gt;=200,R501&lt;500),0.3,0.4))</f>
        <v>0.3</v>
      </c>
      <c r="V501" s="5">
        <f>R501 -(U501*R501)</f>
        <v>182.7</v>
      </c>
      <c r="W501" t="str">
        <f>VLOOKUP(B501,Customer!A:G,7,FALSE)</f>
        <v>Wilmer Markert</v>
      </c>
      <c r="X501">
        <f>VLOOKUP(B501,Customer!A:G,1,FALSE)</f>
        <v>10131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7"/>
  <sheetViews>
    <sheetView workbookViewId="0">
      <selection activeCell="E5" sqref="E5"/>
    </sheetView>
  </sheetViews>
  <sheetFormatPr baseColWidth="10" defaultColWidth="9" defaultRowHeight="16" x14ac:dyDescent="0.2"/>
  <cols>
    <col min="1" max="1" width="18.83203125" customWidth="1"/>
  </cols>
  <sheetData>
    <row r="1" spans="1:2" ht="32" x14ac:dyDescent="0.2">
      <c r="A1" s="1" t="s">
        <v>0</v>
      </c>
      <c r="B1" s="1" t="s">
        <v>446</v>
      </c>
    </row>
    <row r="2" spans="1:2" x14ac:dyDescent="0.2">
      <c r="A2" s="2">
        <v>10001</v>
      </c>
      <c r="B2" s="2" t="s">
        <v>461</v>
      </c>
    </row>
    <row r="3" spans="1:2" x14ac:dyDescent="0.2">
      <c r="A3" s="2">
        <v>10002</v>
      </c>
      <c r="B3" s="2" t="s">
        <v>462</v>
      </c>
    </row>
    <row r="4" spans="1:2" x14ac:dyDescent="0.2">
      <c r="A4" s="2">
        <v>10003</v>
      </c>
      <c r="B4" s="2" t="s">
        <v>463</v>
      </c>
    </row>
    <row r="5" spans="1:2" x14ac:dyDescent="0.2">
      <c r="A5" s="2">
        <v>10004</v>
      </c>
      <c r="B5" s="2" t="s">
        <v>464</v>
      </c>
    </row>
    <row r="6" spans="1:2" x14ac:dyDescent="0.2">
      <c r="A6" s="2">
        <v>10005</v>
      </c>
      <c r="B6" s="2" t="s">
        <v>465</v>
      </c>
    </row>
    <row r="7" spans="1:2" x14ac:dyDescent="0.2">
      <c r="A7" s="2">
        <v>10006</v>
      </c>
      <c r="B7" s="2" t="s">
        <v>466</v>
      </c>
    </row>
    <row r="8" spans="1:2" x14ac:dyDescent="0.2">
      <c r="A8" s="2">
        <v>10007</v>
      </c>
      <c r="B8" s="2" t="s">
        <v>467</v>
      </c>
    </row>
    <row r="9" spans="1:2" x14ac:dyDescent="0.2">
      <c r="A9" s="2">
        <v>10008</v>
      </c>
      <c r="B9" s="2" t="s">
        <v>468</v>
      </c>
    </row>
    <row r="10" spans="1:2" x14ac:dyDescent="0.2">
      <c r="A10" s="2">
        <v>10009</v>
      </c>
      <c r="B10" s="2" t="s">
        <v>469</v>
      </c>
    </row>
    <row r="11" spans="1:2" x14ac:dyDescent="0.2">
      <c r="A11" s="2">
        <v>10010</v>
      </c>
      <c r="B11" s="2" t="s">
        <v>470</v>
      </c>
    </row>
    <row r="12" spans="1:2" x14ac:dyDescent="0.2">
      <c r="A12" s="2">
        <v>10012</v>
      </c>
      <c r="B12" s="2" t="s">
        <v>471</v>
      </c>
    </row>
    <row r="13" spans="1:2" x14ac:dyDescent="0.2">
      <c r="A13" s="2">
        <v>10013</v>
      </c>
      <c r="B13" s="2" t="s">
        <v>472</v>
      </c>
    </row>
    <row r="14" spans="1:2" x14ac:dyDescent="0.2">
      <c r="A14" s="2">
        <v>10014</v>
      </c>
      <c r="B14" s="2" t="s">
        <v>473</v>
      </c>
    </row>
    <row r="15" spans="1:2" x14ac:dyDescent="0.2">
      <c r="A15" s="2">
        <v>10015</v>
      </c>
      <c r="B15" s="2" t="s">
        <v>474</v>
      </c>
    </row>
    <row r="16" spans="1:2" x14ac:dyDescent="0.2">
      <c r="A16" s="2">
        <v>10016</v>
      </c>
      <c r="B16" s="2" t="s">
        <v>475</v>
      </c>
    </row>
    <row r="17" spans="1:2" x14ac:dyDescent="0.2">
      <c r="A17" s="2">
        <v>10017</v>
      </c>
      <c r="B17" s="2" t="s">
        <v>476</v>
      </c>
    </row>
    <row r="18" spans="1:2" x14ac:dyDescent="0.2">
      <c r="A18" s="2">
        <v>10018</v>
      </c>
      <c r="B18" s="2" t="s">
        <v>477</v>
      </c>
    </row>
    <row r="19" spans="1:2" x14ac:dyDescent="0.2">
      <c r="A19" s="2">
        <v>10019</v>
      </c>
      <c r="B19" s="2" t="s">
        <v>478</v>
      </c>
    </row>
    <row r="20" spans="1:2" x14ac:dyDescent="0.2">
      <c r="A20" s="2">
        <v>10020</v>
      </c>
      <c r="B20" s="2" t="s">
        <v>479</v>
      </c>
    </row>
    <row r="21" spans="1:2" x14ac:dyDescent="0.2">
      <c r="A21" s="2">
        <v>10021</v>
      </c>
      <c r="B21" s="2" t="s">
        <v>480</v>
      </c>
    </row>
    <row r="22" spans="1:2" x14ac:dyDescent="0.2">
      <c r="A22" s="2">
        <v>10022</v>
      </c>
      <c r="B22" s="2" t="s">
        <v>481</v>
      </c>
    </row>
    <row r="23" spans="1:2" x14ac:dyDescent="0.2">
      <c r="A23" s="2">
        <v>10023</v>
      </c>
      <c r="B23" s="2" t="s">
        <v>482</v>
      </c>
    </row>
    <row r="24" spans="1:2" x14ac:dyDescent="0.2">
      <c r="A24" s="2">
        <v>10024</v>
      </c>
      <c r="B24" s="2" t="s">
        <v>483</v>
      </c>
    </row>
    <row r="25" spans="1:2" x14ac:dyDescent="0.2">
      <c r="A25" s="2">
        <v>10026</v>
      </c>
      <c r="B25" s="2" t="s">
        <v>484</v>
      </c>
    </row>
    <row r="26" spans="1:2" x14ac:dyDescent="0.2">
      <c r="A26" s="2">
        <v>10027</v>
      </c>
      <c r="B26" s="2" t="s">
        <v>485</v>
      </c>
    </row>
    <row r="27" spans="1:2" x14ac:dyDescent="0.2">
      <c r="A27" s="2">
        <v>10028</v>
      </c>
      <c r="B27" s="2" t="s">
        <v>486</v>
      </c>
    </row>
    <row r="28" spans="1:2" x14ac:dyDescent="0.2">
      <c r="A28" s="2">
        <v>10029</v>
      </c>
      <c r="B28" s="2" t="s">
        <v>487</v>
      </c>
    </row>
    <row r="29" spans="1:2" x14ac:dyDescent="0.2">
      <c r="A29" s="2">
        <v>10030</v>
      </c>
      <c r="B29" s="2" t="s">
        <v>488</v>
      </c>
    </row>
    <row r="30" spans="1:2" x14ac:dyDescent="0.2">
      <c r="A30" s="2">
        <v>10031</v>
      </c>
      <c r="B30" s="2" t="s">
        <v>489</v>
      </c>
    </row>
    <row r="31" spans="1:2" x14ac:dyDescent="0.2">
      <c r="A31" s="2">
        <v>10032</v>
      </c>
      <c r="B31" s="2" t="s">
        <v>490</v>
      </c>
    </row>
    <row r="32" spans="1:2" x14ac:dyDescent="0.2">
      <c r="A32" s="2">
        <v>10033</v>
      </c>
      <c r="B32" s="2" t="s">
        <v>491</v>
      </c>
    </row>
    <row r="33" spans="1:2" x14ac:dyDescent="0.2">
      <c r="A33" s="2">
        <v>10034</v>
      </c>
      <c r="B33" s="2" t="s">
        <v>492</v>
      </c>
    </row>
    <row r="34" spans="1:2" x14ac:dyDescent="0.2">
      <c r="A34" s="2">
        <v>10035</v>
      </c>
      <c r="B34" s="2" t="s">
        <v>493</v>
      </c>
    </row>
    <row r="35" spans="1:2" x14ac:dyDescent="0.2">
      <c r="A35" s="2">
        <v>10036</v>
      </c>
      <c r="B35" s="2" t="s">
        <v>494</v>
      </c>
    </row>
    <row r="36" spans="1:2" x14ac:dyDescent="0.2">
      <c r="A36" s="2">
        <v>10037</v>
      </c>
      <c r="B36" s="2" t="s">
        <v>495</v>
      </c>
    </row>
    <row r="37" spans="1:2" x14ac:dyDescent="0.2">
      <c r="A37" s="2">
        <v>10038</v>
      </c>
      <c r="B37" s="2" t="s">
        <v>496</v>
      </c>
    </row>
    <row r="38" spans="1:2" x14ac:dyDescent="0.2">
      <c r="A38" s="2">
        <v>10039</v>
      </c>
      <c r="B38" s="2" t="s">
        <v>497</v>
      </c>
    </row>
    <row r="39" spans="1:2" x14ac:dyDescent="0.2">
      <c r="A39" s="2">
        <v>10040</v>
      </c>
      <c r="B39" s="2" t="s">
        <v>498</v>
      </c>
    </row>
    <row r="40" spans="1:2" x14ac:dyDescent="0.2">
      <c r="A40" s="2">
        <v>10041</v>
      </c>
      <c r="B40" s="2" t="s">
        <v>499</v>
      </c>
    </row>
    <row r="41" spans="1:2" x14ac:dyDescent="0.2">
      <c r="A41" s="2">
        <v>10042</v>
      </c>
      <c r="B41" s="2" t="s">
        <v>500</v>
      </c>
    </row>
    <row r="42" spans="1:2" x14ac:dyDescent="0.2">
      <c r="A42" s="2">
        <v>10043</v>
      </c>
      <c r="B42" s="2" t="s">
        <v>501</v>
      </c>
    </row>
    <row r="43" spans="1:2" x14ac:dyDescent="0.2">
      <c r="A43" s="2">
        <v>10044</v>
      </c>
      <c r="B43" s="2" t="s">
        <v>502</v>
      </c>
    </row>
    <row r="44" spans="1:2" x14ac:dyDescent="0.2">
      <c r="A44" s="2">
        <v>10045</v>
      </c>
      <c r="B44" s="2" t="s">
        <v>503</v>
      </c>
    </row>
    <row r="45" spans="1:2" x14ac:dyDescent="0.2">
      <c r="A45" s="2">
        <v>10046</v>
      </c>
      <c r="B45" s="2" t="s">
        <v>504</v>
      </c>
    </row>
    <row r="46" spans="1:2" x14ac:dyDescent="0.2">
      <c r="A46" s="2">
        <v>10047</v>
      </c>
      <c r="B46" s="2" t="s">
        <v>505</v>
      </c>
    </row>
    <row r="47" spans="1:2" x14ac:dyDescent="0.2">
      <c r="A47" s="2">
        <v>10048</v>
      </c>
      <c r="B47" s="2" t="s">
        <v>506</v>
      </c>
    </row>
    <row r="48" spans="1:2" x14ac:dyDescent="0.2">
      <c r="A48" s="2">
        <v>10049</v>
      </c>
      <c r="B48" s="2" t="s">
        <v>507</v>
      </c>
    </row>
    <row r="49" spans="1:2" x14ac:dyDescent="0.2">
      <c r="A49" s="2">
        <v>10050</v>
      </c>
      <c r="B49" s="2" t="s">
        <v>508</v>
      </c>
    </row>
    <row r="50" spans="1:2" x14ac:dyDescent="0.2">
      <c r="A50" s="2">
        <v>10051</v>
      </c>
      <c r="B50" s="2" t="s">
        <v>509</v>
      </c>
    </row>
    <row r="51" spans="1:2" x14ac:dyDescent="0.2">
      <c r="A51" s="2">
        <v>10052</v>
      </c>
      <c r="B51" s="2" t="s">
        <v>510</v>
      </c>
    </row>
    <row r="52" spans="1:2" x14ac:dyDescent="0.2">
      <c r="A52" s="2">
        <v>10053</v>
      </c>
      <c r="B52" s="2" t="s">
        <v>511</v>
      </c>
    </row>
    <row r="53" spans="1:2" x14ac:dyDescent="0.2">
      <c r="A53" s="2">
        <v>10054</v>
      </c>
      <c r="B53" s="2" t="s">
        <v>512</v>
      </c>
    </row>
    <row r="54" spans="1:2" x14ac:dyDescent="0.2">
      <c r="A54" s="2">
        <v>10055</v>
      </c>
      <c r="B54" s="2" t="s">
        <v>513</v>
      </c>
    </row>
    <row r="55" spans="1:2" x14ac:dyDescent="0.2">
      <c r="A55" s="2">
        <v>10056</v>
      </c>
      <c r="B55" s="2" t="s">
        <v>514</v>
      </c>
    </row>
    <row r="56" spans="1:2" x14ac:dyDescent="0.2">
      <c r="A56" s="2">
        <v>10057</v>
      </c>
      <c r="B56" s="2" t="s">
        <v>515</v>
      </c>
    </row>
    <row r="57" spans="1:2" x14ac:dyDescent="0.2">
      <c r="A57" s="2">
        <v>10058</v>
      </c>
      <c r="B57" s="2" t="s">
        <v>516</v>
      </c>
    </row>
    <row r="58" spans="1:2" x14ac:dyDescent="0.2">
      <c r="A58" s="2">
        <v>10060</v>
      </c>
      <c r="B58" s="2" t="s">
        <v>517</v>
      </c>
    </row>
    <row r="59" spans="1:2" x14ac:dyDescent="0.2">
      <c r="A59" s="2">
        <v>10061</v>
      </c>
      <c r="B59" s="2" t="s">
        <v>518</v>
      </c>
    </row>
    <row r="60" spans="1:2" x14ac:dyDescent="0.2">
      <c r="A60" s="2">
        <v>10062</v>
      </c>
      <c r="B60" s="2" t="s">
        <v>519</v>
      </c>
    </row>
    <row r="61" spans="1:2" x14ac:dyDescent="0.2">
      <c r="A61" s="2">
        <v>10063</v>
      </c>
      <c r="B61" s="2" t="s">
        <v>520</v>
      </c>
    </row>
    <row r="62" spans="1:2" x14ac:dyDescent="0.2">
      <c r="A62" s="2">
        <v>10064</v>
      </c>
      <c r="B62" s="2" t="s">
        <v>521</v>
      </c>
    </row>
    <row r="63" spans="1:2" x14ac:dyDescent="0.2">
      <c r="A63" s="2">
        <v>10065</v>
      </c>
      <c r="B63" s="2" t="s">
        <v>522</v>
      </c>
    </row>
    <row r="64" spans="1:2" x14ac:dyDescent="0.2">
      <c r="A64" s="2">
        <v>10066</v>
      </c>
      <c r="B64" s="2" t="s">
        <v>523</v>
      </c>
    </row>
    <row r="65" spans="1:2" x14ac:dyDescent="0.2">
      <c r="A65" s="2">
        <v>10067</v>
      </c>
      <c r="B65" s="2" t="s">
        <v>524</v>
      </c>
    </row>
    <row r="66" spans="1:2" x14ac:dyDescent="0.2">
      <c r="A66" s="2">
        <v>10068</v>
      </c>
      <c r="B66" s="2" t="s">
        <v>525</v>
      </c>
    </row>
    <row r="67" spans="1:2" x14ac:dyDescent="0.2">
      <c r="A67" s="2">
        <v>10069</v>
      </c>
      <c r="B67" s="2" t="s">
        <v>526</v>
      </c>
    </row>
    <row r="68" spans="1:2" x14ac:dyDescent="0.2">
      <c r="A68" s="2">
        <v>10070</v>
      </c>
      <c r="B68" s="2" t="s">
        <v>527</v>
      </c>
    </row>
    <row r="69" spans="1:2" x14ac:dyDescent="0.2">
      <c r="A69" s="2">
        <v>10071</v>
      </c>
      <c r="B69" s="2" t="s">
        <v>528</v>
      </c>
    </row>
    <row r="70" spans="1:2" x14ac:dyDescent="0.2">
      <c r="A70" s="2">
        <v>10072</v>
      </c>
      <c r="B70" s="2" t="s">
        <v>529</v>
      </c>
    </row>
    <row r="71" spans="1:2" x14ac:dyDescent="0.2">
      <c r="A71" s="2">
        <v>10074</v>
      </c>
      <c r="B71" s="2" t="s">
        <v>530</v>
      </c>
    </row>
    <row r="72" spans="1:2" x14ac:dyDescent="0.2">
      <c r="A72" s="2">
        <v>10075</v>
      </c>
      <c r="B72" s="2" t="s">
        <v>531</v>
      </c>
    </row>
    <row r="73" spans="1:2" x14ac:dyDescent="0.2">
      <c r="A73" s="2">
        <v>10076</v>
      </c>
      <c r="B73" s="2" t="s">
        <v>532</v>
      </c>
    </row>
    <row r="74" spans="1:2" x14ac:dyDescent="0.2">
      <c r="A74" s="2">
        <v>10077</v>
      </c>
      <c r="B74" s="2" t="s">
        <v>533</v>
      </c>
    </row>
    <row r="75" spans="1:2" x14ac:dyDescent="0.2">
      <c r="A75" s="2">
        <v>10078</v>
      </c>
      <c r="B75" s="2" t="s">
        <v>534</v>
      </c>
    </row>
    <row r="76" spans="1:2" x14ac:dyDescent="0.2">
      <c r="A76" s="2">
        <v>10079</v>
      </c>
      <c r="B76" s="2" t="s">
        <v>535</v>
      </c>
    </row>
    <row r="77" spans="1:2" x14ac:dyDescent="0.2">
      <c r="A77" s="2">
        <v>10080</v>
      </c>
      <c r="B77" s="2" t="s">
        <v>536</v>
      </c>
    </row>
    <row r="78" spans="1:2" x14ac:dyDescent="0.2">
      <c r="A78" s="2">
        <v>10081</v>
      </c>
      <c r="B78" s="2" t="s">
        <v>537</v>
      </c>
    </row>
    <row r="79" spans="1:2" x14ac:dyDescent="0.2">
      <c r="A79" s="2">
        <v>10082</v>
      </c>
      <c r="B79" s="2" t="s">
        <v>538</v>
      </c>
    </row>
    <row r="80" spans="1:2" x14ac:dyDescent="0.2">
      <c r="A80" s="2">
        <v>10082</v>
      </c>
      <c r="B80" s="2" t="s">
        <v>539</v>
      </c>
    </row>
    <row r="81" spans="1:2" x14ac:dyDescent="0.2">
      <c r="A81" s="2">
        <v>10083</v>
      </c>
      <c r="B81" s="2" t="s">
        <v>540</v>
      </c>
    </row>
    <row r="82" spans="1:2" x14ac:dyDescent="0.2">
      <c r="A82" s="2">
        <v>10084</v>
      </c>
      <c r="B82" s="2" t="s">
        <v>541</v>
      </c>
    </row>
    <row r="83" spans="1:2" x14ac:dyDescent="0.2">
      <c r="A83" s="2">
        <v>10085</v>
      </c>
      <c r="B83" s="2" t="s">
        <v>542</v>
      </c>
    </row>
    <row r="84" spans="1:2" x14ac:dyDescent="0.2">
      <c r="A84" s="2">
        <v>10086</v>
      </c>
      <c r="B84" s="2" t="s">
        <v>543</v>
      </c>
    </row>
    <row r="85" spans="1:2" x14ac:dyDescent="0.2">
      <c r="A85" s="2">
        <v>10087</v>
      </c>
      <c r="B85" s="2" t="s">
        <v>544</v>
      </c>
    </row>
    <row r="86" spans="1:2" x14ac:dyDescent="0.2">
      <c r="A86" s="2">
        <v>10088</v>
      </c>
      <c r="B86" s="2" t="s">
        <v>545</v>
      </c>
    </row>
    <row r="87" spans="1:2" x14ac:dyDescent="0.2">
      <c r="A87" s="2">
        <v>10089</v>
      </c>
      <c r="B87" s="2" t="s">
        <v>546</v>
      </c>
    </row>
    <row r="88" spans="1:2" x14ac:dyDescent="0.2">
      <c r="A88" s="2">
        <v>10090</v>
      </c>
      <c r="B88" s="2" t="s">
        <v>547</v>
      </c>
    </row>
    <row r="89" spans="1:2" x14ac:dyDescent="0.2">
      <c r="A89" s="2">
        <v>10091</v>
      </c>
      <c r="B89" s="2" t="s">
        <v>548</v>
      </c>
    </row>
    <row r="90" spans="1:2" x14ac:dyDescent="0.2">
      <c r="A90" s="2">
        <v>10092</v>
      </c>
      <c r="B90" s="2" t="s">
        <v>549</v>
      </c>
    </row>
    <row r="91" spans="1:2" x14ac:dyDescent="0.2">
      <c r="A91" s="2">
        <v>10093</v>
      </c>
      <c r="B91" s="2" t="s">
        <v>550</v>
      </c>
    </row>
    <row r="92" spans="1:2" x14ac:dyDescent="0.2">
      <c r="A92" s="2">
        <v>10094</v>
      </c>
      <c r="B92" s="2" t="s">
        <v>551</v>
      </c>
    </row>
    <row r="93" spans="1:2" x14ac:dyDescent="0.2">
      <c r="A93" s="2">
        <v>10095</v>
      </c>
      <c r="B93" s="2" t="s">
        <v>552</v>
      </c>
    </row>
    <row r="94" spans="1:2" x14ac:dyDescent="0.2">
      <c r="A94" s="2">
        <v>10096</v>
      </c>
      <c r="B94" s="2" t="s">
        <v>553</v>
      </c>
    </row>
    <row r="95" spans="1:2" x14ac:dyDescent="0.2">
      <c r="A95" s="2">
        <v>10097</v>
      </c>
      <c r="B95" s="2" t="s">
        <v>554</v>
      </c>
    </row>
    <row r="96" spans="1:2" x14ac:dyDescent="0.2">
      <c r="A96" s="2">
        <v>10098</v>
      </c>
      <c r="B96" s="2" t="s">
        <v>555</v>
      </c>
    </row>
    <row r="97" spans="1:2" x14ac:dyDescent="0.2">
      <c r="A97" s="2">
        <v>10099</v>
      </c>
      <c r="B97" s="2" t="s">
        <v>556</v>
      </c>
    </row>
    <row r="98" spans="1:2" x14ac:dyDescent="0.2">
      <c r="A98" s="2">
        <v>10100</v>
      </c>
      <c r="B98" s="2" t="s">
        <v>557</v>
      </c>
    </row>
    <row r="99" spans="1:2" x14ac:dyDescent="0.2">
      <c r="A99" s="2">
        <v>10101</v>
      </c>
      <c r="B99" s="2" t="s">
        <v>558</v>
      </c>
    </row>
    <row r="100" spans="1:2" x14ac:dyDescent="0.2">
      <c r="A100" s="2">
        <v>10102</v>
      </c>
      <c r="B100" s="2" t="s">
        <v>559</v>
      </c>
    </row>
    <row r="101" spans="1:2" x14ac:dyDescent="0.2">
      <c r="A101" s="2">
        <v>10103</v>
      </c>
      <c r="B101" s="2" t="s">
        <v>560</v>
      </c>
    </row>
    <row r="102" spans="1:2" x14ac:dyDescent="0.2">
      <c r="A102" s="2">
        <v>10104</v>
      </c>
      <c r="B102" s="2" t="s">
        <v>561</v>
      </c>
    </row>
    <row r="103" spans="1:2" x14ac:dyDescent="0.2">
      <c r="A103" s="2">
        <v>10105</v>
      </c>
      <c r="B103" s="2" t="s">
        <v>562</v>
      </c>
    </row>
    <row r="104" spans="1:2" x14ac:dyDescent="0.2">
      <c r="A104" s="2">
        <v>10106</v>
      </c>
      <c r="B104" s="2" t="s">
        <v>563</v>
      </c>
    </row>
    <row r="105" spans="1:2" x14ac:dyDescent="0.2">
      <c r="A105" s="2">
        <v>10107</v>
      </c>
      <c r="B105" s="2" t="s">
        <v>564</v>
      </c>
    </row>
    <row r="106" spans="1:2" x14ac:dyDescent="0.2">
      <c r="A106" s="2">
        <v>10108</v>
      </c>
      <c r="B106" s="2" t="s">
        <v>565</v>
      </c>
    </row>
    <row r="107" spans="1:2" x14ac:dyDescent="0.2">
      <c r="A107" s="2">
        <v>10109</v>
      </c>
      <c r="B107" s="2" t="s">
        <v>566</v>
      </c>
    </row>
    <row r="108" spans="1:2" x14ac:dyDescent="0.2">
      <c r="A108" s="2">
        <v>10110</v>
      </c>
      <c r="B108" s="2" t="s">
        <v>567</v>
      </c>
    </row>
    <row r="109" spans="1:2" x14ac:dyDescent="0.2">
      <c r="A109" s="2">
        <v>10111</v>
      </c>
      <c r="B109" s="2" t="s">
        <v>568</v>
      </c>
    </row>
    <row r="110" spans="1:2" x14ac:dyDescent="0.2">
      <c r="A110" s="2">
        <v>10112</v>
      </c>
      <c r="B110" s="2" t="s">
        <v>569</v>
      </c>
    </row>
    <row r="111" spans="1:2" x14ac:dyDescent="0.2">
      <c r="A111" s="2">
        <v>10114</v>
      </c>
      <c r="B111" s="2" t="s">
        <v>570</v>
      </c>
    </row>
    <row r="112" spans="1:2" x14ac:dyDescent="0.2">
      <c r="A112" s="2">
        <v>10115</v>
      </c>
      <c r="B112" s="2" t="s">
        <v>571</v>
      </c>
    </row>
    <row r="113" spans="1:2" x14ac:dyDescent="0.2">
      <c r="A113" s="2">
        <v>10116</v>
      </c>
      <c r="B113" s="2" t="s">
        <v>572</v>
      </c>
    </row>
    <row r="114" spans="1:2" x14ac:dyDescent="0.2">
      <c r="A114" s="2">
        <v>10117</v>
      </c>
      <c r="B114" s="2" t="s">
        <v>573</v>
      </c>
    </row>
    <row r="115" spans="1:2" x14ac:dyDescent="0.2">
      <c r="A115" s="2">
        <v>10118</v>
      </c>
      <c r="B115" s="2" t="s">
        <v>574</v>
      </c>
    </row>
    <row r="116" spans="1:2" x14ac:dyDescent="0.2">
      <c r="A116" s="2">
        <v>10119</v>
      </c>
      <c r="B116" s="2" t="s">
        <v>575</v>
      </c>
    </row>
    <row r="117" spans="1:2" x14ac:dyDescent="0.2">
      <c r="A117" s="2">
        <v>10120</v>
      </c>
      <c r="B117" s="2" t="s">
        <v>576</v>
      </c>
    </row>
    <row r="118" spans="1:2" x14ac:dyDescent="0.2">
      <c r="A118" s="2">
        <v>10121</v>
      </c>
      <c r="B118" s="2" t="s">
        <v>577</v>
      </c>
    </row>
    <row r="119" spans="1:2" x14ac:dyDescent="0.2">
      <c r="A119" s="2">
        <v>10122</v>
      </c>
      <c r="B119" s="2" t="s">
        <v>578</v>
      </c>
    </row>
    <row r="120" spans="1:2" x14ac:dyDescent="0.2">
      <c r="A120" s="2">
        <v>10123</v>
      </c>
      <c r="B120" s="2" t="s">
        <v>579</v>
      </c>
    </row>
    <row r="121" spans="1:2" x14ac:dyDescent="0.2">
      <c r="A121" s="2">
        <v>10124</v>
      </c>
      <c r="B121" s="2" t="s">
        <v>580</v>
      </c>
    </row>
    <row r="122" spans="1:2" x14ac:dyDescent="0.2">
      <c r="A122" s="2">
        <v>10125</v>
      </c>
      <c r="B122" s="2" t="s">
        <v>581</v>
      </c>
    </row>
    <row r="123" spans="1:2" x14ac:dyDescent="0.2">
      <c r="A123" s="2">
        <v>10126</v>
      </c>
      <c r="B123" s="2" t="s">
        <v>582</v>
      </c>
    </row>
    <row r="124" spans="1:2" x14ac:dyDescent="0.2">
      <c r="A124" s="2">
        <v>10127</v>
      </c>
      <c r="B124" s="2" t="s">
        <v>583</v>
      </c>
    </row>
    <row r="125" spans="1:2" x14ac:dyDescent="0.2">
      <c r="A125" s="2">
        <v>10128</v>
      </c>
      <c r="B125" s="2" t="s">
        <v>584</v>
      </c>
    </row>
    <row r="126" spans="1:2" x14ac:dyDescent="0.2">
      <c r="A126" s="2">
        <v>10129</v>
      </c>
      <c r="B126" s="2" t="s">
        <v>585</v>
      </c>
    </row>
    <row r="127" spans="1:2" x14ac:dyDescent="0.2">
      <c r="A127" s="2">
        <v>10130</v>
      </c>
      <c r="B127" s="2" t="s">
        <v>586</v>
      </c>
    </row>
    <row r="128" spans="1:2" x14ac:dyDescent="0.2">
      <c r="A128" s="2">
        <v>10131</v>
      </c>
      <c r="B128" s="2" t="s">
        <v>587</v>
      </c>
    </row>
    <row r="129" spans="1:2" x14ac:dyDescent="0.2">
      <c r="A129" s="2">
        <v>10132</v>
      </c>
      <c r="B129" s="2" t="s">
        <v>588</v>
      </c>
    </row>
    <row r="130" spans="1:2" x14ac:dyDescent="0.2">
      <c r="A130" s="2">
        <v>10133</v>
      </c>
      <c r="B130" s="2" t="s">
        <v>589</v>
      </c>
    </row>
    <row r="131" spans="1:2" x14ac:dyDescent="0.2">
      <c r="A131" s="2">
        <v>10134</v>
      </c>
      <c r="B131" s="2" t="s">
        <v>590</v>
      </c>
    </row>
    <row r="132" spans="1:2" x14ac:dyDescent="0.2">
      <c r="A132" s="2">
        <v>10135</v>
      </c>
      <c r="B132" s="2" t="s">
        <v>591</v>
      </c>
    </row>
    <row r="133" spans="1:2" x14ac:dyDescent="0.2">
      <c r="A133" s="2">
        <v>10136</v>
      </c>
      <c r="B133" s="2" t="s">
        <v>592</v>
      </c>
    </row>
    <row r="134" spans="1:2" x14ac:dyDescent="0.2">
      <c r="A134" s="2">
        <v>10137</v>
      </c>
      <c r="B134" s="2" t="s">
        <v>593</v>
      </c>
    </row>
    <row r="135" spans="1:2" x14ac:dyDescent="0.2">
      <c r="A135" s="2">
        <v>10138</v>
      </c>
      <c r="B135" s="2" t="s">
        <v>594</v>
      </c>
    </row>
    <row r="136" spans="1:2" x14ac:dyDescent="0.2">
      <c r="A136" s="2">
        <v>10139</v>
      </c>
      <c r="B136" s="2" t="s">
        <v>595</v>
      </c>
    </row>
    <row r="137" spans="1:2" x14ac:dyDescent="0.2">
      <c r="A137" s="2">
        <v>10140</v>
      </c>
      <c r="B137" s="2" t="s">
        <v>596</v>
      </c>
    </row>
    <row r="138" spans="1:2" x14ac:dyDescent="0.2">
      <c r="A138" s="2">
        <v>10141</v>
      </c>
      <c r="B138" s="2" t="s">
        <v>597</v>
      </c>
    </row>
    <row r="139" spans="1:2" x14ac:dyDescent="0.2">
      <c r="A139" s="2">
        <v>10142</v>
      </c>
      <c r="B139" s="2" t="s">
        <v>598</v>
      </c>
    </row>
    <row r="140" spans="1:2" x14ac:dyDescent="0.2">
      <c r="A140" s="2">
        <v>10143</v>
      </c>
      <c r="B140" s="2" t="s">
        <v>599</v>
      </c>
    </row>
    <row r="141" spans="1:2" x14ac:dyDescent="0.2">
      <c r="A141" s="2">
        <v>10144</v>
      </c>
      <c r="B141" s="2" t="s">
        <v>600</v>
      </c>
    </row>
    <row r="142" spans="1:2" x14ac:dyDescent="0.2">
      <c r="A142" s="2">
        <v>10145</v>
      </c>
      <c r="B142" s="2" t="s">
        <v>601</v>
      </c>
    </row>
    <row r="143" spans="1:2" x14ac:dyDescent="0.2">
      <c r="A143" s="2">
        <v>10146</v>
      </c>
      <c r="B143" s="2" t="s">
        <v>602</v>
      </c>
    </row>
    <row r="144" spans="1:2" x14ac:dyDescent="0.2">
      <c r="A144" s="2">
        <v>10147</v>
      </c>
      <c r="B144" s="2" t="s">
        <v>603</v>
      </c>
    </row>
    <row r="145" spans="1:2" x14ac:dyDescent="0.2">
      <c r="A145" s="2">
        <v>10148</v>
      </c>
      <c r="B145" s="2" t="s">
        <v>604</v>
      </c>
    </row>
    <row r="146" spans="1:2" x14ac:dyDescent="0.2">
      <c r="A146" s="2">
        <v>10149</v>
      </c>
      <c r="B146" s="2" t="s">
        <v>605</v>
      </c>
    </row>
    <row r="147" spans="1:2" x14ac:dyDescent="0.2">
      <c r="A147" s="2">
        <v>10150</v>
      </c>
      <c r="B147" s="2" t="s">
        <v>606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</vt:lpstr>
      <vt:lpstr>Orders</vt:lpstr>
      <vt:lpstr>Phone_Numbers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Rukayat Balogun</dc:creator>
  <cp:lastModifiedBy>Rukayat Balogun</cp:lastModifiedBy>
  <dcterms:created xsi:type="dcterms:W3CDTF">2022-10-04T10:01:00Z</dcterms:created>
  <dcterms:modified xsi:type="dcterms:W3CDTF">2022-11-13T20:32:32Z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</Properties>
</file>